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2" windowWidth="20736" windowHeight="6936" tabRatio="919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10. CC2" sheetId="69" r:id="rId11"/>
    <sheet name="11. CRWA " sheetId="90" r:id="rId12"/>
    <sheet name="12. CRM" sheetId="64" r:id="rId13"/>
    <sheet name="13. CRME " sheetId="91" r:id="rId14"/>
    <sheet name="14. CICR" sheetId="36" r:id="rId15"/>
    <sheet name="15. CCR " sheetId="92" r:id="rId16"/>
  </sheets>
  <externalReferences>
    <externalReference r:id="rId17"/>
    <externalReference r:id="rId18"/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1">#REF!</definedName>
    <definedName name="ACC_BALACC" localSheetId="13">#REF!</definedName>
    <definedName name="ACC_BALACC" localSheetId="15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1">#REF!</definedName>
    <definedName name="ACC_CRS" localSheetId="13">#REF!</definedName>
    <definedName name="ACC_CRS" localSheetId="15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1">#REF!</definedName>
    <definedName name="ACC_DBS" localSheetId="13">#REF!</definedName>
    <definedName name="ACC_DBS" localSheetId="15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1">#REF!</definedName>
    <definedName name="ACC_ISO" localSheetId="13">#REF!</definedName>
    <definedName name="ACC_ISO" localSheetId="15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1">#REF!</definedName>
    <definedName name="ACC_SALDO" localSheetId="13">#REF!</definedName>
    <definedName name="ACC_SALDO" localSheetId="15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1">#REF!</definedName>
    <definedName name="BS_BALACC" localSheetId="13">#REF!</definedName>
    <definedName name="BS_BALACC" localSheetId="15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1">#REF!</definedName>
    <definedName name="BS_BALANCE" localSheetId="13">#REF!</definedName>
    <definedName name="BS_BALANCE" localSheetId="15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1">#REF!</definedName>
    <definedName name="BS_CR" localSheetId="13">#REF!</definedName>
    <definedName name="BS_CR" localSheetId="15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1">#REF!</definedName>
    <definedName name="BS_CR_EQU" localSheetId="13">#REF!</definedName>
    <definedName name="BS_CR_EQU" localSheetId="15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1">#REF!</definedName>
    <definedName name="BS_DB" localSheetId="13">#REF!</definedName>
    <definedName name="BS_DB" localSheetId="15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1">#REF!</definedName>
    <definedName name="BS_DB_EQU" localSheetId="13">#REF!</definedName>
    <definedName name="BS_DB_EQU" localSheetId="15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1">#REF!</definedName>
    <definedName name="BS_DT" localSheetId="13">#REF!</definedName>
    <definedName name="BS_DT" localSheetId="15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1">#REF!</definedName>
    <definedName name="BS_ISO" localSheetId="13">#REF!</definedName>
    <definedName name="BS_ISO" localSheetId="15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1">#REF!</definedName>
    <definedName name="CurrentDate" localSheetId="13">#REF!</definedName>
    <definedName name="CurrentDate" localSheetId="15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 calcMode="autoNoTable" calcOnSave="0"/>
</workbook>
</file>

<file path=xl/calcChain.xml><?xml version="1.0" encoding="utf-8"?>
<calcChain xmlns="http://schemas.openxmlformats.org/spreadsheetml/2006/main">
  <c r="B2" i="92" l="1"/>
  <c r="B1" i="92"/>
  <c r="B2" i="36"/>
  <c r="B1" i="36"/>
  <c r="H21" i="91"/>
  <c r="H20" i="91"/>
  <c r="H19" i="91"/>
  <c r="H18" i="91"/>
  <c r="H17" i="91"/>
  <c r="H16" i="91"/>
  <c r="H15" i="91"/>
  <c r="H14" i="91"/>
  <c r="H13" i="91"/>
  <c r="H12" i="91"/>
  <c r="H11" i="91"/>
  <c r="H10" i="91"/>
  <c r="H9" i="91"/>
  <c r="H8" i="91"/>
  <c r="B2" i="91"/>
  <c r="B1" i="91"/>
  <c r="B2" i="64"/>
  <c r="B1" i="64"/>
  <c r="B2" i="90"/>
  <c r="B1" i="90"/>
  <c r="B2" i="69"/>
  <c r="B1" i="69"/>
  <c r="B2" i="89"/>
  <c r="B1" i="89"/>
  <c r="B2" i="73"/>
  <c r="B1" i="73"/>
  <c r="B2" i="88"/>
  <c r="B1" i="88"/>
  <c r="B2" i="52" l="1"/>
  <c r="B1" i="52"/>
  <c r="D5" i="86"/>
  <c r="C5" i="86"/>
  <c r="B2" i="86"/>
  <c r="B1" i="86"/>
  <c r="H53" i="75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G45" i="75"/>
  <c r="F45" i="75"/>
  <c r="H45" i="75" s="1"/>
  <c r="E45" i="75"/>
  <c r="D45" i="75"/>
  <c r="C45" i="75"/>
  <c r="H44" i="75"/>
  <c r="E44" i="75"/>
  <c r="H43" i="75"/>
  <c r="E43" i="75"/>
  <c r="H42" i="75"/>
  <c r="E42" i="75"/>
  <c r="H41" i="75"/>
  <c r="E41" i="75"/>
  <c r="G40" i="75"/>
  <c r="H40" i="75" s="1"/>
  <c r="F40" i="75"/>
  <c r="D40" i="75"/>
  <c r="C40" i="75"/>
  <c r="E40" i="75" s="1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G32" i="75"/>
  <c r="H32" i="75" s="1"/>
  <c r="F32" i="75"/>
  <c r="D32" i="75"/>
  <c r="C32" i="75"/>
  <c r="E32" i="75" s="1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G22" i="75"/>
  <c r="G19" i="75" s="1"/>
  <c r="F22" i="75"/>
  <c r="D22" i="75"/>
  <c r="C22" i="75"/>
  <c r="E22" i="75" s="1"/>
  <c r="H21" i="75"/>
  <c r="E21" i="75"/>
  <c r="H20" i="75"/>
  <c r="E20" i="75"/>
  <c r="F19" i="75"/>
  <c r="H19" i="75" s="1"/>
  <c r="D19" i="75"/>
  <c r="H18" i="75"/>
  <c r="E18" i="75"/>
  <c r="H17" i="75"/>
  <c r="E17" i="75"/>
  <c r="H16" i="75"/>
  <c r="E16" i="75"/>
  <c r="D16" i="75"/>
  <c r="C16" i="75"/>
  <c r="H15" i="75"/>
  <c r="E15" i="75"/>
  <c r="H14" i="75"/>
  <c r="E14" i="75"/>
  <c r="G13" i="75"/>
  <c r="F13" i="75"/>
  <c r="H13" i="75" s="1"/>
  <c r="D13" i="75"/>
  <c r="C13" i="75"/>
  <c r="E13" i="75" s="1"/>
  <c r="H12" i="75"/>
  <c r="E12" i="75"/>
  <c r="H11" i="75"/>
  <c r="E11" i="75"/>
  <c r="H10" i="75"/>
  <c r="E10" i="75"/>
  <c r="H9" i="75"/>
  <c r="E9" i="75"/>
  <c r="H8" i="75"/>
  <c r="E8" i="75"/>
  <c r="G7" i="75"/>
  <c r="F7" i="75"/>
  <c r="H7" i="75" s="1"/>
  <c r="D7" i="75"/>
  <c r="C7" i="75"/>
  <c r="E7" i="75" s="1"/>
  <c r="B2" i="75"/>
  <c r="B1" i="75"/>
  <c r="G34" i="85"/>
  <c r="F34" i="85"/>
  <c r="D34" i="85"/>
  <c r="C34" i="85"/>
  <c r="B2" i="85"/>
  <c r="B1" i="85"/>
  <c r="G14" i="83"/>
  <c r="F14" i="83"/>
  <c r="D14" i="83"/>
  <c r="C14" i="83"/>
  <c r="B2" i="83"/>
  <c r="B1" i="83"/>
  <c r="B1" i="84"/>
  <c r="H22" i="75" l="1"/>
  <c r="C19" i="75"/>
  <c r="E19" i="75" s="1"/>
  <c r="C34" i="69" l="1"/>
  <c r="C13" i="69"/>
  <c r="S21" i="90" l="1"/>
  <c r="S20" i="90"/>
  <c r="S19" i="90"/>
  <c r="S18" i="90"/>
  <c r="S17" i="90"/>
  <c r="S16" i="90"/>
  <c r="S15" i="90"/>
  <c r="S14" i="90"/>
  <c r="S13" i="90"/>
  <c r="S12" i="90"/>
  <c r="S11" i="90"/>
  <c r="S10" i="90"/>
  <c r="S9" i="90"/>
  <c r="S8" i="90"/>
  <c r="C21" i="88" l="1"/>
  <c r="T21" i="64" l="1"/>
  <c r="U21" i="64"/>
  <c r="S21" i="64"/>
  <c r="C21" i="64"/>
  <c r="G22" i="91"/>
  <c r="F22" i="91"/>
  <c r="E22" i="91"/>
  <c r="D22" i="91"/>
  <c r="C22" i="91"/>
  <c r="H22" i="91" l="1"/>
  <c r="K22" i="90"/>
  <c r="L22" i="90"/>
  <c r="M22" i="90"/>
  <c r="N22" i="90"/>
  <c r="O22" i="90"/>
  <c r="P22" i="90"/>
  <c r="Q22" i="90"/>
  <c r="R22" i="90"/>
  <c r="S22" i="90"/>
  <c r="D15" i="36"/>
  <c r="E12" i="92" l="1"/>
  <c r="D21" i="88"/>
  <c r="E21" i="88"/>
  <c r="C22" i="90" l="1"/>
  <c r="C12" i="89"/>
  <c r="C6" i="89"/>
  <c r="F21" i="88"/>
  <c r="D6" i="86" l="1"/>
  <c r="C6" i="86"/>
  <c r="C14" i="86" s="1"/>
  <c r="C14" i="92" l="1"/>
  <c r="C7" i="92"/>
  <c r="E8" i="92"/>
  <c r="D20" i="83" l="1"/>
  <c r="E9" i="92" l="1"/>
  <c r="E10" i="92"/>
  <c r="E11" i="92"/>
  <c r="C21" i="92"/>
  <c r="E15" i="92"/>
  <c r="E16" i="92"/>
  <c r="E17" i="92"/>
  <c r="E18" i="92"/>
  <c r="E19" i="92"/>
  <c r="D22" i="90"/>
  <c r="E22" i="90"/>
  <c r="F22" i="90"/>
  <c r="G22" i="90"/>
  <c r="H22" i="90"/>
  <c r="I22" i="90"/>
  <c r="J22" i="90"/>
  <c r="C28" i="89"/>
  <c r="C41" i="89"/>
  <c r="C31" i="89"/>
  <c r="C30" i="89" s="1"/>
  <c r="C35" i="89"/>
  <c r="C43" i="89"/>
  <c r="C47" i="89"/>
  <c r="D14" i="86"/>
  <c r="E8" i="85"/>
  <c r="H8" i="85"/>
  <c r="C9" i="85"/>
  <c r="C22" i="85" s="1"/>
  <c r="D9" i="85"/>
  <c r="D22" i="85" s="1"/>
  <c r="F9" i="85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G30" i="85"/>
  <c r="E34" i="85"/>
  <c r="D45" i="85"/>
  <c r="H34" i="85"/>
  <c r="G45" i="85"/>
  <c r="G54" i="85" s="1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E53" i="85" l="1"/>
  <c r="H9" i="85"/>
  <c r="F22" i="85"/>
  <c r="F31" i="85"/>
  <c r="E61" i="85"/>
  <c r="H53" i="85"/>
  <c r="F45" i="85"/>
  <c r="H45" i="85" s="1"/>
  <c r="H61" i="85"/>
  <c r="G31" i="85"/>
  <c r="H31" i="85" s="1"/>
  <c r="E14" i="92"/>
  <c r="E7" i="92"/>
  <c r="G21" i="88"/>
  <c r="C5" i="73" s="1"/>
  <c r="C8" i="73" s="1"/>
  <c r="C13" i="73" s="1"/>
  <c r="E22" i="85"/>
  <c r="C31" i="85"/>
  <c r="F54" i="85"/>
  <c r="H54" i="85" s="1"/>
  <c r="H30" i="85"/>
  <c r="D31" i="85"/>
  <c r="C52" i="89"/>
  <c r="E21" i="92"/>
  <c r="C45" i="85"/>
  <c r="D54" i="85"/>
  <c r="H22" i="85"/>
  <c r="E9" i="85"/>
  <c r="H40" i="83"/>
  <c r="E40" i="83"/>
  <c r="H39" i="83"/>
  <c r="E39" i="83"/>
  <c r="H38" i="83"/>
  <c r="E38" i="83"/>
  <c r="H37" i="83"/>
  <c r="E37" i="83"/>
  <c r="H36" i="83"/>
  <c r="E36" i="83"/>
  <c r="H35" i="83"/>
  <c r="E35" i="83"/>
  <c r="H34" i="83"/>
  <c r="E34" i="83"/>
  <c r="H33" i="83"/>
  <c r="E33" i="83"/>
  <c r="G31" i="83"/>
  <c r="F31" i="83"/>
  <c r="F41" i="83" s="1"/>
  <c r="D31" i="83"/>
  <c r="D41" i="83" s="1"/>
  <c r="C31" i="83"/>
  <c r="C41" i="83" s="1"/>
  <c r="H30" i="83"/>
  <c r="E30" i="83"/>
  <c r="H29" i="83"/>
  <c r="E29" i="83"/>
  <c r="H28" i="83"/>
  <c r="E28" i="83"/>
  <c r="H27" i="83"/>
  <c r="E27" i="83"/>
  <c r="H26" i="83"/>
  <c r="E26" i="83"/>
  <c r="H25" i="83"/>
  <c r="E25" i="83"/>
  <c r="H24" i="83"/>
  <c r="E24" i="83"/>
  <c r="H23" i="83"/>
  <c r="E23" i="83"/>
  <c r="H22" i="83"/>
  <c r="E22" i="83"/>
  <c r="H19" i="83"/>
  <c r="E19" i="83"/>
  <c r="H18" i="83"/>
  <c r="E18" i="83"/>
  <c r="H17" i="83"/>
  <c r="E17" i="83"/>
  <c r="H16" i="83"/>
  <c r="E16" i="83"/>
  <c r="H15" i="83"/>
  <c r="E15" i="83"/>
  <c r="G20" i="83"/>
  <c r="F20" i="83"/>
  <c r="C20" i="83"/>
  <c r="E20" i="83" s="1"/>
  <c r="H13" i="83"/>
  <c r="E13" i="83"/>
  <c r="H12" i="83"/>
  <c r="E12" i="83"/>
  <c r="H11" i="83"/>
  <c r="E11" i="83"/>
  <c r="H10" i="83"/>
  <c r="E10" i="83"/>
  <c r="H9" i="83"/>
  <c r="E9" i="83"/>
  <c r="H8" i="83"/>
  <c r="E8" i="83"/>
  <c r="H7" i="83"/>
  <c r="E7" i="83"/>
  <c r="D56" i="85" l="1"/>
  <c r="D63" i="85" s="1"/>
  <c r="D65" i="85" s="1"/>
  <c r="D67" i="85" s="1"/>
  <c r="G56" i="85"/>
  <c r="G63" i="85" s="1"/>
  <c r="G65" i="85" s="1"/>
  <c r="G67" i="85" s="1"/>
  <c r="H14" i="83"/>
  <c r="H31" i="83"/>
  <c r="H20" i="83"/>
  <c r="G41" i="83"/>
  <c r="H41" i="83" s="1"/>
  <c r="E45" i="85"/>
  <c r="C54" i="85"/>
  <c r="E14" i="83"/>
  <c r="F56" i="85"/>
  <c r="H56" i="85" s="1"/>
  <c r="E31" i="85"/>
  <c r="E41" i="83"/>
  <c r="E31" i="83"/>
  <c r="F63" i="85" l="1"/>
  <c r="H63" i="85" s="1"/>
  <c r="E54" i="85"/>
  <c r="C56" i="85"/>
  <c r="C23" i="69"/>
  <c r="F65" i="85" l="1"/>
  <c r="H65" i="85" s="1"/>
  <c r="E56" i="85"/>
  <c r="C63" i="85"/>
  <c r="F67" i="85" l="1"/>
  <c r="H67" i="85" s="1"/>
  <c r="C65" i="85"/>
  <c r="E63" i="85"/>
  <c r="C67" i="85" l="1"/>
  <c r="E67" i="85" s="1"/>
  <c r="E65" i="85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15" i="36" l="1"/>
  <c r="V8" i="64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  <c r="C42" i="69" l="1"/>
</calcChain>
</file>

<file path=xl/sharedStrings.xml><?xml version="1.0" encoding="utf-8"?>
<sst xmlns="http://schemas.openxmlformats.org/spreadsheetml/2006/main" count="627" uniqueCount="428">
  <si>
    <t>a</t>
  </si>
  <si>
    <t>b</t>
  </si>
  <si>
    <t>c</t>
  </si>
  <si>
    <t>d</t>
  </si>
  <si>
    <t>e</t>
  </si>
  <si>
    <t xml:space="preserve"> 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</si>
  <si>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</si>
  <si>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</si>
  <si>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</si>
  <si>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</si>
  <si>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</si>
  <si>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</si>
  <si>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</si>
  <si>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</si>
  <si>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</si>
  <si>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</si>
  <si>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e = c + d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</si>
  <si>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</si>
  <si>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</si>
  <si>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</si>
  <si>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</si>
  <si>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</si>
  <si>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</si>
  <si>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</si>
  <si>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</si>
  <si>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</si>
  <si>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</si>
  <si>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</si>
  <si>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</si>
  <si>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</si>
  <si>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Currency induced credit risk (CICR)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</si>
  <si>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</si>
  <si>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</si>
  <si>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</si>
  <si>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</si>
  <si>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</si>
  <si>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</si>
  <si>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</si>
  <si>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</si>
  <si>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</si>
  <si>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</si>
  <si>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</si>
  <si>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</si>
  <si>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</si>
  <si>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</si>
  <si>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</si>
  <si>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</si>
  <si>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</si>
  <si>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</si>
  <si>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</si>
  <si>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</si>
  <si>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</si>
  <si>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</si>
  <si>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</si>
  <si>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</si>
  <si>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</si>
  <si>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</si>
  <si>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</si>
  <si>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</si>
  <si>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</si>
  <si>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</si>
  <si>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</si>
  <si>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</si>
  <si>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</si>
  <si>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</si>
  <si>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</si>
  <si>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</si>
  <si>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</si>
  <si>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</si>
  <si>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</si>
  <si>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</si>
  <si>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</si>
  <si>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</si>
  <si>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</si>
  <si>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</si>
  <si>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</si>
  <si>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</si>
  <si>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</si>
  <si>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</si>
  <si>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</si>
  <si>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</si>
  <si>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</si>
  <si>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</si>
  <si>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</si>
  <si>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</si>
  <si>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</si>
  <si>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</si>
  <si>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</si>
  <si>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</si>
  <si>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</si>
  <si>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Table 14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</si>
  <si>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</si>
  <si>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</si>
  <si>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</si>
  <si>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</si>
  <si>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</si>
  <si>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</si>
  <si>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</si>
  <si>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</si>
  <si>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</si>
  <si>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</si>
  <si>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</si>
  <si>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</si>
  <si>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</si>
  <si>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</si>
  <si>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</si>
  <si>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</si>
  <si>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</si>
  <si>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</si>
  <si>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</si>
  <si>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</si>
  <si>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</si>
  <si>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</si>
  <si>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</si>
  <si>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</si>
  <si>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</si>
  <si>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</si>
  <si>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</si>
  <si>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</si>
  <si>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</si>
  <si>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</si>
  <si>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</si>
  <si>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</si>
  <si>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</si>
  <si>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</si>
  <si>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</si>
  <si>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</si>
  <si>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Risk Exposure</t>
  </si>
  <si>
    <t>Claims in the form of collective investment undertakings</t>
  </si>
  <si>
    <t>Claims in the form of collective investment undertakings (‘CIU’)*</t>
  </si>
  <si>
    <t>Currency induced credit risk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</si>
  <si>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</si>
  <si>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</si>
  <si>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</si>
  <si>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</si>
  <si>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</si>
  <si>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</si>
  <si>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</si>
  <si>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</si>
  <si>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</si>
  <si>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</si>
  <si>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</si>
  <si>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</si>
  <si>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</si>
  <si>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</si>
  <si>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Total regulatory capital ratio ( ≥ 9.6 %)</t>
  </si>
  <si>
    <t>Common equity Tier 1 ratio ( ≥ 6.4 %)</t>
  </si>
  <si>
    <t>Total regulatory capital ratio ( ≥ 10.5 %)</t>
  </si>
  <si>
    <t xml:space="preserve">Tier 1 ratio ( ≥ 8.5 %) 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</si>
  <si>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</si>
  <si>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</si>
  <si>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</si>
  <si>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</si>
  <si>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</si>
  <si>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</si>
  <si>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</si>
  <si>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</si>
  <si>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</si>
  <si>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</si>
  <si>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</si>
  <si>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</si>
  <si>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</si>
  <si>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</si>
  <si>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</si>
  <si>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</si>
  <si>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</si>
  <si>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</si>
  <si>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</si>
  <si>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</si>
  <si>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</si>
  <si>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</si>
  <si>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</si>
  <si>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</si>
  <si>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</si>
  <si>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</si>
  <si>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</si>
  <si>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</si>
  <si>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</si>
  <si>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</si>
  <si>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</si>
  <si>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</si>
  <si>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</si>
  <si>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</si>
  <si>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</si>
  <si>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</si>
  <si>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</si>
  <si>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</si>
  <si>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</si>
  <si>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</si>
  <si>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</si>
  <si>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</si>
  <si>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</si>
  <si>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</si>
  <si>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</si>
  <si>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</si>
  <si>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</si>
  <si>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</si>
  <si>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</si>
  <si>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</si>
  <si>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</si>
  <si>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</si>
  <si>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</si>
  <si>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</si>
  <si>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</si>
  <si>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</si>
  <si>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</si>
  <si>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</si>
  <si>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</si>
  <si>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</si>
  <si>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</si>
  <si>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</si>
  <si>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</si>
  <si>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</si>
  <si>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</si>
  <si>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</si>
  <si>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</si>
  <si>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</si>
  <si>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</si>
  <si>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Subject to Currency Induced Credit Risk Framework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</si>
  <si>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</si>
  <si>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</si>
  <si>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</si>
  <si>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</si>
  <si>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</si>
  <si>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</si>
  <si>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</si>
  <si>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</si>
  <si>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</si>
  <si>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</si>
  <si>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</si>
  <si>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</si>
  <si>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</si>
  <si>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</si>
  <si>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</si>
  <si>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</si>
  <si>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</si>
  <si>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</si>
  <si>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</si>
  <si>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</si>
  <si>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</si>
  <si>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</si>
  <si>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</si>
  <si>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</si>
  <si>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</si>
  <si>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</si>
  <si>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</si>
  <si>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</si>
  <si>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</si>
  <si>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</si>
  <si>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</si>
  <si>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</si>
  <si>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</si>
  <si>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</si>
  <si>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</si>
  <si>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</si>
  <si>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</si>
  <si>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</si>
  <si>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</si>
  <si>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</si>
  <si>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</si>
  <si>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</si>
  <si>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</si>
  <si>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</si>
  <si>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</si>
  <si>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</si>
  <si>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</si>
  <si>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</si>
  <si>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</si>
  <si>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</si>
  <si>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</si>
  <si>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</si>
  <si>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</si>
  <si>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</si>
  <si>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</si>
  <si>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</si>
  <si>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</si>
  <si>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</si>
  <si>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</si>
  <si>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</si>
  <si>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</si>
  <si>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</si>
  <si>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</si>
  <si>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</si>
  <si>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</si>
  <si>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</si>
  <si>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</si>
  <si>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Risk-weighted assets (RWA) (Based on Basel I frameworks)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</si>
  <si>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</si>
  <si>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</si>
  <si>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</si>
  <si>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</si>
  <si>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</si>
  <si>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>Common equity Tier 1 ratio ( ≥ 7.0 %)</t>
  </si>
  <si>
    <t>Based on Basel I framework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</si>
  <si>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</si>
  <si>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</si>
  <si>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</si>
  <si>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</si>
  <si>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</si>
  <si>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Other claims</t>
  </si>
  <si>
    <t>Counterparty Credit Risk Weighted Exposures</t>
  </si>
  <si>
    <t>Currency induced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</si>
  <si>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</si>
  <si>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</si>
  <si>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</si>
  <si>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</si>
  <si>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</si>
  <si>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</si>
  <si>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</si>
  <si>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</si>
  <si>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</si>
  <si>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</si>
  <si>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</si>
  <si>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</si>
  <si>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</si>
  <si>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</si>
  <si>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</si>
  <si>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</si>
  <si>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</si>
  <si>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</si>
  <si>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</si>
  <si>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</si>
  <si>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</si>
  <si>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</si>
  <si>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</si>
  <si>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</si>
  <si>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</si>
  <si>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</si>
  <si>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 xml:space="preserve">Unhedged claims (Claims where the source of repayment is denominated in the different currency from the exposure's currency) 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</si>
  <si>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</si>
  <si>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</si>
  <si>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</si>
  <si>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</si>
  <si>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</si>
  <si>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</si>
  <si>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</si>
  <si>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</si>
  <si>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</si>
  <si>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</si>
  <si>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</si>
  <si>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</si>
  <si>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</si>
  <si>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</si>
  <si>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</si>
  <si>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</si>
  <si>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</si>
  <si>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</si>
  <si>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</si>
  <si>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</si>
  <si>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</si>
  <si>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</si>
  <si>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</si>
  <si>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</si>
  <si>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</si>
  <si>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</si>
  <si>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</si>
  <si>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</si>
  <si>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</si>
  <si>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</si>
  <si>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</si>
  <si>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</si>
  <si>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</si>
  <si>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</si>
  <si>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</si>
  <si>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</si>
  <si>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</si>
  <si>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</si>
  <si>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</si>
  <si>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</si>
  <si>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</si>
  <si>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</si>
  <si>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</si>
  <si>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</si>
  <si>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</si>
  <si>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</si>
  <si>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</si>
  <si>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</si>
  <si>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</si>
  <si>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</si>
  <si>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</si>
  <si>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</si>
  <si>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</si>
  <si>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</si>
  <si>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</si>
  <si>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</si>
  <si>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</si>
  <si>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</si>
  <si>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</si>
  <si>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</si>
  <si>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</si>
  <si>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</si>
  <si>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</si>
  <si>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</si>
  <si>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</si>
  <si>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</si>
  <si>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</si>
  <si>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</si>
  <si>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</si>
  <si>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</si>
  <si>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</si>
  <si>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</si>
  <si>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</si>
  <si>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</si>
  <si>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table 9 (Capital), N37</t>
  </si>
  <si>
    <t>table 9 (Capital), N2</t>
  </si>
  <si>
    <t>table 9 (Capital), N6</t>
  </si>
  <si>
    <t>JSC Isbank Georgia</t>
  </si>
  <si>
    <t>Murat Bilgiç</t>
  </si>
  <si>
    <t>Ozan Gür</t>
  </si>
  <si>
    <t>www.isbank.ge</t>
  </si>
  <si>
    <t xml:space="preserve"> 2Q 2017</t>
  </si>
  <si>
    <t xml:space="preserve"> 1Q 2017</t>
  </si>
  <si>
    <t>4Q 2016</t>
  </si>
  <si>
    <t>3Q 2016</t>
  </si>
  <si>
    <t>2Q 2016</t>
  </si>
  <si>
    <t>Murat Bılgıç</t>
  </si>
  <si>
    <t>Ahmet Nacı Narşap</t>
  </si>
  <si>
    <t>Cem Kayan</t>
  </si>
  <si>
    <t>Yavuz Ergın</t>
  </si>
  <si>
    <t>Jan Yucel</t>
  </si>
  <si>
    <t>Kemal Şahın</t>
  </si>
  <si>
    <t>Mehmet Şencan</t>
  </si>
  <si>
    <t>Mehmet Ihsan Akhun</t>
  </si>
  <si>
    <t>Teımuraz Pırmısashvılı</t>
  </si>
  <si>
    <t>Turkıye Is Bankası A.S.</t>
  </si>
  <si>
    <t>Turkıye Is Bankası A,S, Employees" Pensıon Fund</t>
  </si>
  <si>
    <t>Turkey Republıcan People"s Party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</si>
  <si>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President of the National Bank of Georgia on “Disclosure requirements for commercial banks within Pillar 3” and other relevant decrees and regulations of NBG.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</si>
</sst>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sz val="10"/>
      <color theme="1"/>
      <name val="Sylfaen"/>
      <family val="1"/>
    </font>
    <font>
      <b/>
      <sz val="10"/>
      <name val="Sylfaen"/>
      <family val="1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6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70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84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5" fillId="0" borderId="0" xfId="0" applyFont="1"/>
    <xf numFmtId="0" fontId="86" fillId="0" borderId="0" xfId="0" applyFont="1"/>
    <xf numFmtId="0" fontId="2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0" borderId="1" xfId="0" applyFont="1" applyBorder="1"/>
    <xf numFmtId="0" fontId="87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93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8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8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5" fillId="0" borderId="3" xfId="0" applyNumberFormat="1" applyFont="1" applyFill="1" applyBorder="1" applyAlignment="1" applyProtection="1">
      <alignment vertical="center" wrapText="1"/>
      <protection locked="0"/>
    </xf>
    <xf numFmtId="193" fontId="85" fillId="0" borderId="22" xfId="0" applyNumberFormat="1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>
      <alignment horizontal="right" vertical="center" wrapText="1"/>
    </xf>
    <xf numFmtId="193" fontId="45" fillId="0" borderId="3" xfId="0" applyNumberFormat="1" applyFont="1" applyFill="1" applyBorder="1" applyAlignment="1" applyProtection="1">
      <alignment vertical="center" wrapText="1"/>
      <protection locked="0"/>
    </xf>
    <xf numFmtId="0" fontId="86" fillId="0" borderId="0" xfId="0" applyFont="1" applyFill="1"/>
    <xf numFmtId="0" fontId="2" fillId="2" borderId="21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left"/>
    </xf>
    <xf numFmtId="193" fontId="2" fillId="0" borderId="3" xfId="7" applyNumberFormat="1" applyFont="1" applyFill="1" applyBorder="1" applyAlignment="1" applyProtection="1">
      <alignment horizontal="right"/>
    </xf>
    <xf numFmtId="193" fontId="2" fillId="0" borderId="10" xfId="0" applyNumberFormat="1" applyFont="1" applyFill="1" applyBorder="1" applyAlignment="1" applyProtection="1">
      <alignment horizontal="right"/>
    </xf>
    <xf numFmtId="193" fontId="2" fillId="0" borderId="3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193" fontId="2" fillId="0" borderId="3" xfId="7" applyNumberFormat="1" applyFont="1" applyFill="1" applyBorder="1" applyAlignment="1" applyProtection="1">
      <alignment horizontal="right"/>
      <protection locked="0"/>
    </xf>
    <xf numFmtId="193" fontId="2" fillId="0" borderId="10" xfId="0" applyNumberFormat="1" applyFont="1" applyFill="1" applyBorder="1" applyAlignment="1" applyProtection="1">
      <alignment horizontal="right"/>
      <protection locked="0"/>
    </xf>
    <xf numFmtId="193" fontId="2" fillId="0" borderId="3" xfId="0" applyNumberFormat="1" applyFont="1" applyFill="1" applyBorder="1" applyAlignment="1" applyProtection="1">
      <alignment horizontal="right"/>
      <protection locked="0"/>
    </xf>
    <xf numFmtId="193" fontId="2" fillId="0" borderId="22" xfId="0" applyNumberFormat="1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9" fillId="0" borderId="0" xfId="0" applyFont="1" applyAlignment="1">
      <alignment vertical="center"/>
    </xf>
    <xf numFmtId="0" fontId="90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90" fillId="0" borderId="0" xfId="0" applyFont="1" applyBorder="1"/>
    <xf numFmtId="0" fontId="46" fillId="0" borderId="0" xfId="0" applyFont="1" applyFill="1" applyAlignment="1">
      <alignment horizontal="center"/>
    </xf>
    <xf numFmtId="0" fontId="85" fillId="0" borderId="21" xfId="0" applyFont="1" applyBorder="1" applyAlignment="1">
      <alignment horizontal="center" vertical="center" wrapText="1"/>
    </xf>
    <xf numFmtId="0" fontId="85" fillId="0" borderId="3" xfId="0" applyFont="1" applyBorder="1" applyAlignment="1">
      <alignment vertical="center" wrapText="1"/>
    </xf>
    <xf numFmtId="3" fontId="85" fillId="0" borderId="3" xfId="0" applyNumberFormat="1" applyFont="1" applyBorder="1" applyAlignment="1">
      <alignment vertical="center" wrapText="1"/>
    </xf>
    <xf numFmtId="3" fontId="85" fillId="0" borderId="22" xfId="0" applyNumberFormat="1" applyFont="1" applyBorder="1" applyAlignment="1">
      <alignment vertical="center" wrapText="1"/>
    </xf>
    <xf numFmtId="14" fontId="2" fillId="3" borderId="3" xfId="8" quotePrefix="1" applyNumberFormat="1" applyFont="1" applyFill="1" applyBorder="1" applyAlignment="1" applyProtection="1">
      <alignment horizontal="left" vertical="center" wrapText="1"/>
      <protection locked="0"/>
    </xf>
    <xf numFmtId="3" fontId="85" fillId="0" borderId="3" xfId="0" applyNumberFormat="1" applyFont="1" applyFill="1" applyBorder="1" applyAlignment="1">
      <alignment vertical="center" wrapText="1"/>
    </xf>
    <xf numFmtId="0" fontId="85" fillId="0" borderId="3" xfId="0" applyFont="1" applyFill="1" applyBorder="1" applyAlignment="1">
      <alignment vertical="center" wrapText="1"/>
    </xf>
    <xf numFmtId="0" fontId="85" fillId="0" borderId="24" xfId="0" applyFont="1" applyBorder="1" applyAlignment="1">
      <alignment horizontal="center" vertical="center" wrapText="1"/>
    </xf>
    <xf numFmtId="0" fontId="87" fillId="0" borderId="25" xfId="0" applyFont="1" applyBorder="1" applyAlignment="1">
      <alignment vertical="center" wrapText="1"/>
    </xf>
    <xf numFmtId="0" fontId="85" fillId="0" borderId="0" xfId="0" applyFont="1" applyBorder="1" applyAlignment="1">
      <alignment horizontal="center" vertical="center" wrapText="1"/>
    </xf>
    <xf numFmtId="0" fontId="85" fillId="0" borderId="0" xfId="0" applyFont="1" applyBorder="1" applyAlignment="1">
      <alignment vertical="center" wrapText="1"/>
    </xf>
    <xf numFmtId="0" fontId="85" fillId="0" borderId="0" xfId="0" applyFont="1" applyAlignment="1">
      <alignment wrapText="1"/>
    </xf>
    <xf numFmtId="0" fontId="85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5" fillId="0" borderId="23" xfId="0" applyFont="1" applyBorder="1" applyAlignment="1"/>
    <xf numFmtId="0" fontId="86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6" fillId="0" borderId="3" xfId="0" applyFont="1" applyBorder="1"/>
    <xf numFmtId="0" fontId="85" fillId="0" borderId="21" xfId="0" applyFont="1" applyBorder="1" applyAlignment="1">
      <alignment horizontal="center"/>
    </xf>
    <xf numFmtId="167" fontId="86" fillId="0" borderId="0" xfId="0" applyNumberFormat="1" applyFont="1"/>
    <xf numFmtId="0" fontId="85" fillId="0" borderId="0" xfId="0" applyFont="1" applyAlignment="1">
      <alignment vertical="center"/>
    </xf>
    <xf numFmtId="0" fontId="85" fillId="0" borderId="21" xfId="0" applyFont="1" applyBorder="1" applyAlignment="1">
      <alignment horizontal="center" vertical="center"/>
    </xf>
    <xf numFmtId="0" fontId="86" fillId="0" borderId="0" xfId="0" applyFont="1" applyAlignment="1"/>
    <xf numFmtId="0" fontId="85" fillId="0" borderId="13" xfId="0" applyFont="1" applyBorder="1" applyAlignment="1">
      <alignment wrapText="1"/>
    </xf>
    <xf numFmtId="0" fontId="85" fillId="0" borderId="0" xfId="0" applyFont="1" applyAlignment="1">
      <alignment horizontal="center" vertical="center"/>
    </xf>
    <xf numFmtId="0" fontId="85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7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5" fillId="0" borderId="4" xfId="0" applyFont="1" applyFill="1" applyBorder="1" applyAlignment="1">
      <alignment horizontal="center" vertical="center" wrapText="1"/>
    </xf>
    <xf numFmtId="0" fontId="85" fillId="0" borderId="66" xfId="0" applyFont="1" applyFill="1" applyBorder="1" applyAlignment="1">
      <alignment horizontal="center" vertical="center" wrapText="1"/>
    </xf>
    <xf numFmtId="0" fontId="85" fillId="0" borderId="6" xfId="0" applyFont="1" applyFill="1" applyBorder="1" applyAlignment="1">
      <alignment horizontal="center" vertical="center" wrapText="1"/>
    </xf>
    <xf numFmtId="0" fontId="85" fillId="0" borderId="35" xfId="0" applyFont="1" applyBorder="1" applyAlignment="1">
      <alignment wrapText="1"/>
    </xf>
    <xf numFmtId="193" fontId="85" fillId="0" borderId="34" xfId="0" applyNumberFormat="1" applyFont="1" applyBorder="1" applyAlignment="1">
      <alignment vertical="center"/>
    </xf>
    <xf numFmtId="167" fontId="85" fillId="0" borderId="67" xfId="0" applyNumberFormat="1" applyFont="1" applyBorder="1" applyAlignment="1">
      <alignment horizontal="center"/>
    </xf>
    <xf numFmtId="167" fontId="86" fillId="0" borderId="0" xfId="0" applyNumberFormat="1" applyFont="1" applyBorder="1" applyAlignment="1">
      <alignment horizontal="center"/>
    </xf>
    <xf numFmtId="0" fontId="85" fillId="0" borderId="11" xfId="0" applyFont="1" applyBorder="1" applyAlignment="1">
      <alignment wrapText="1"/>
    </xf>
    <xf numFmtId="193" fontId="85" fillId="0" borderId="13" xfId="0" applyNumberFormat="1" applyFont="1" applyBorder="1" applyAlignment="1">
      <alignment vertical="center"/>
    </xf>
    <xf numFmtId="167" fontId="85" fillId="0" borderId="65" xfId="0" applyNumberFormat="1" applyFont="1" applyBorder="1" applyAlignment="1">
      <alignment horizontal="center"/>
    </xf>
    <xf numFmtId="193" fontId="89" fillId="0" borderId="13" xfId="0" applyNumberFormat="1" applyFont="1" applyBorder="1" applyAlignment="1">
      <alignment vertical="center"/>
    </xf>
    <xf numFmtId="167" fontId="89" fillId="0" borderId="65" xfId="0" applyNumberFormat="1" applyFont="1" applyBorder="1" applyAlignment="1">
      <alignment horizontal="center"/>
    </xf>
    <xf numFmtId="167" fontId="93" fillId="0" borderId="0" xfId="0" applyNumberFormat="1" applyFont="1" applyBorder="1" applyAlignment="1">
      <alignment horizontal="center"/>
    </xf>
    <xf numFmtId="0" fontId="89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5" fillId="0" borderId="12" xfId="0" applyFont="1" applyBorder="1" applyAlignment="1">
      <alignment wrapText="1"/>
    </xf>
    <xf numFmtId="193" fontId="85" fillId="0" borderId="14" xfId="0" applyNumberFormat="1" applyFont="1" applyBorder="1" applyAlignment="1">
      <alignment vertical="center"/>
    </xf>
    <xf numFmtId="167" fontId="85" fillId="0" borderId="68" xfId="0" applyNumberFormat="1" applyFont="1" applyBorder="1" applyAlignment="1">
      <alignment horizontal="center"/>
    </xf>
    <xf numFmtId="0" fontId="87" fillId="36" borderId="15" xfId="0" applyFont="1" applyFill="1" applyBorder="1" applyAlignment="1">
      <alignment wrapText="1"/>
    </xf>
    <xf numFmtId="193" fontId="87" fillId="36" borderId="16" xfId="0" applyNumberFormat="1" applyFont="1" applyFill="1" applyBorder="1" applyAlignment="1">
      <alignment vertical="center"/>
    </xf>
    <xf numFmtId="167" fontId="87" fillId="36" borderId="60" xfId="0" applyNumberFormat="1" applyFont="1" applyFill="1" applyBorder="1" applyAlignment="1">
      <alignment horizontal="center"/>
    </xf>
    <xf numFmtId="167" fontId="91" fillId="0" borderId="0" xfId="0" applyNumberFormat="1" applyFont="1" applyFill="1" applyBorder="1" applyAlignment="1">
      <alignment horizontal="center"/>
    </xf>
    <xf numFmtId="193" fontId="85" fillId="0" borderId="17" xfId="0" applyNumberFormat="1" applyFont="1" applyBorder="1" applyAlignment="1">
      <alignment vertical="center"/>
    </xf>
    <xf numFmtId="167" fontId="85" fillId="0" borderId="64" xfId="0" applyNumberFormat="1" applyFont="1" applyBorder="1" applyAlignment="1">
      <alignment horizontal="center"/>
    </xf>
    <xf numFmtId="0" fontId="89" fillId="0" borderId="12" xfId="0" applyFont="1" applyBorder="1" applyAlignment="1">
      <alignment horizontal="right" wrapText="1"/>
    </xf>
    <xf numFmtId="193" fontId="89" fillId="0" borderId="14" xfId="0" applyNumberFormat="1" applyFont="1" applyBorder="1" applyAlignment="1">
      <alignment vertical="center"/>
    </xf>
    <xf numFmtId="0" fontId="85" fillId="0" borderId="24" xfId="0" applyFont="1" applyBorder="1" applyAlignment="1">
      <alignment horizontal="center"/>
    </xf>
    <xf numFmtId="0" fontId="87" fillId="36" borderId="61" xfId="0" applyFont="1" applyFill="1" applyBorder="1" applyAlignment="1">
      <alignment wrapText="1"/>
    </xf>
    <xf numFmtId="193" fontId="87" fillId="36" borderId="62" xfId="0" applyNumberFormat="1" applyFont="1" applyFill="1" applyBorder="1" applyAlignment="1">
      <alignment vertical="center"/>
    </xf>
    <xf numFmtId="167" fontId="87" fillId="36" borderId="63" xfId="0" applyNumberFormat="1" applyFont="1" applyFill="1" applyBorder="1" applyAlignment="1">
      <alignment horizontal="center"/>
    </xf>
    <xf numFmtId="0" fontId="85" fillId="0" borderId="59" xfId="0" applyFont="1" applyBorder="1"/>
    <xf numFmtId="0" fontId="85" fillId="0" borderId="21" xfId="0" applyFont="1" applyBorder="1" applyAlignment="1">
      <alignment vertical="center"/>
    </xf>
    <xf numFmtId="0" fontId="90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7" fillId="0" borderId="0" xfId="0" applyFont="1" applyAlignment="1">
      <alignment horizontal="center"/>
    </xf>
    <xf numFmtId="0" fontId="85" fillId="0" borderId="18" xfId="0" applyFont="1" applyBorder="1"/>
    <xf numFmtId="0" fontId="85" fillId="0" borderId="20" xfId="0" applyFont="1" applyBorder="1"/>
    <xf numFmtId="0" fontId="85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0" fontId="45" fillId="3" borderId="26" xfId="16" applyFont="1" applyFill="1" applyBorder="1" applyAlignment="1" applyProtection="1">
      <protection locked="0"/>
    </xf>
    <xf numFmtId="0" fontId="85" fillId="0" borderId="0" xfId="0" applyFont="1" applyBorder="1" applyAlignment="1">
      <alignment vertical="center"/>
    </xf>
    <xf numFmtId="0" fontId="85" fillId="0" borderId="19" xfId="0" applyFont="1" applyBorder="1"/>
    <xf numFmtId="0" fontId="90" fillId="0" borderId="0" xfId="0" applyFont="1" applyAlignment="1">
      <alignment wrapText="1"/>
    </xf>
    <xf numFmtId="0" fontId="85" fillId="0" borderId="21" xfId="0" applyFont="1" applyBorder="1"/>
    <xf numFmtId="0" fontId="85" fillId="0" borderId="3" xfId="0" applyFont="1" applyBorder="1"/>
    <xf numFmtId="0" fontId="85" fillId="0" borderId="69" xfId="0" applyFont="1" applyBorder="1" applyAlignment="1">
      <alignment wrapText="1"/>
    </xf>
    <xf numFmtId="0" fontId="85" fillId="0" borderId="24" xfId="0" applyFont="1" applyBorder="1"/>
    <xf numFmtId="0" fontId="87" fillId="0" borderId="25" xfId="0" applyFont="1" applyBorder="1"/>
    <xf numFmtId="0" fontId="45" fillId="0" borderId="0" xfId="8" applyFont="1" applyFill="1" applyBorder="1" applyAlignment="1" applyProtection="1">
      <protection locked="0"/>
    </xf>
    <xf numFmtId="0" fontId="2" fillId="0" borderId="0" xfId="5" applyFont="1" applyFill="1" applyProtection="1">
      <protection locked="0"/>
    </xf>
    <xf numFmtId="0" fontId="45" fillId="0" borderId="58" xfId="8" applyFont="1" applyFill="1" applyBorder="1" applyAlignment="1" applyProtection="1">
      <protection locked="0"/>
    </xf>
    <xf numFmtId="0" fontId="45" fillId="0" borderId="19" xfId="8" applyFont="1" applyFill="1" applyBorder="1" applyAlignment="1" applyProtection="1">
      <alignment horizontal="center"/>
      <protection locked="0"/>
    </xf>
    <xf numFmtId="0" fontId="2" fillId="0" borderId="20" xfId="5" applyFont="1" applyFill="1" applyBorder="1" applyAlignment="1" applyProtection="1">
      <alignment horizontal="center"/>
      <protection locked="0"/>
    </xf>
    <xf numFmtId="0" fontId="2" fillId="3" borderId="21" xfId="15" applyFont="1" applyFill="1" applyBorder="1" applyAlignment="1" applyProtection="1">
      <alignment horizontal="left" vertical="center"/>
      <protection locked="0"/>
    </xf>
    <xf numFmtId="0" fontId="2" fillId="3" borderId="21" xfId="9" applyFont="1" applyFill="1" applyBorder="1" applyAlignment="1" applyProtection="1">
      <alignment horizontal="right" vertical="center"/>
      <protection locked="0"/>
    </xf>
    <xf numFmtId="193" fontId="2" fillId="0" borderId="3" xfId="8" applyNumberFormat="1" applyFont="1" applyFill="1" applyBorder="1" applyAlignment="1">
      <alignment horizontal="right" wrapText="1"/>
    </xf>
    <xf numFmtId="193" fontId="2" fillId="0" borderId="3" xfId="8" applyNumberFormat="1" applyFont="1" applyFill="1" applyBorder="1" applyAlignment="1" applyProtection="1">
      <alignment horizontal="right" wrapText="1"/>
      <protection locked="0"/>
    </xf>
    <xf numFmtId="193" fontId="2" fillId="0" borderId="0" xfId="5" applyNumberFormat="1" applyFont="1" applyFill="1" applyBorder="1" applyProtection="1">
      <protection locked="0"/>
    </xf>
    <xf numFmtId="3" fontId="2" fillId="3" borderId="3" xfId="16" applyNumberFormat="1" applyFont="1" applyFill="1" applyBorder="1" applyAlignment="1" applyProtection="1">
      <alignment horizontal="left" wrapText="1"/>
      <protection locked="0"/>
    </xf>
    <xf numFmtId="0" fontId="2" fillId="3" borderId="24" xfId="9" applyFont="1" applyFill="1" applyBorder="1" applyAlignment="1" applyProtection="1">
      <alignment horizontal="right" vertical="center"/>
      <protection locked="0"/>
    </xf>
    <xf numFmtId="193" fontId="45" fillId="36" borderId="25" xfId="16" applyNumberFormat="1" applyFont="1" applyFill="1" applyBorder="1" applyAlignment="1" applyProtection="1">
      <protection locked="0"/>
    </xf>
    <xf numFmtId="0" fontId="85" fillId="0" borderId="58" xfId="0" applyFont="1" applyBorder="1" applyAlignment="1">
      <alignment horizontal="center"/>
    </xf>
    <xf numFmtId="0" fontId="85" fillId="0" borderId="5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4" fillId="3" borderId="3" xfId="11" applyFont="1" applyFill="1" applyBorder="1" applyAlignment="1">
      <alignment horizontal="left" vertical="center"/>
    </xf>
    <xf numFmtId="0" fontId="92" fillId="3" borderId="3" xfId="11" applyFont="1" applyFill="1" applyBorder="1" applyAlignment="1">
      <alignment wrapText="1"/>
    </xf>
    <xf numFmtId="193" fontId="2" fillId="3" borderId="3" xfId="5" applyNumberFormat="1" applyFont="1" applyFill="1" applyBorder="1" applyProtection="1">
      <protection locked="0"/>
    </xf>
    <xf numFmtId="0" fontId="94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4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4" fillId="3" borderId="3" xfId="9" applyFont="1" applyFill="1" applyBorder="1" applyAlignment="1" applyProtection="1">
      <alignment horizontal="left" vertical="center"/>
      <protection locked="0"/>
    </xf>
    <xf numFmtId="0" fontId="92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5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5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5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2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3" xfId="20960" applyFont="1" applyFill="1" applyBorder="1" applyAlignment="1" applyProtection="1">
      <alignment horizontal="left" wrapText="1" indent="1"/>
    </xf>
    <xf numFmtId="0" fontId="85" fillId="0" borderId="3" xfId="20960" applyFont="1" applyFill="1" applyBorder="1" applyAlignment="1" applyProtection="1">
      <alignment horizontal="left" wrapText="1" indent="1"/>
    </xf>
    <xf numFmtId="0" fontId="2" fillId="0" borderId="3" xfId="20960" applyFont="1" applyFill="1" applyBorder="1" applyAlignment="1" applyProtection="1">
      <alignment horizontal="left" wrapText="1" indent="1"/>
    </xf>
    <xf numFmtId="0" fontId="2" fillId="3" borderId="2" xfId="20960" applyFont="1" applyFill="1" applyBorder="1" applyAlignment="1" applyProtection="1">
      <alignment horizontal="right" indent="1"/>
    </xf>
    <xf numFmtId="0" fontId="2" fillId="0" borderId="2" xfId="20960" applyFont="1" applyFill="1" applyBorder="1" applyAlignment="1" applyProtection="1">
      <alignment horizontal="left" wrapText="1" indent="1"/>
    </xf>
    <xf numFmtId="0" fontId="95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5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5" fillId="0" borderId="0" xfId="0" applyFont="1" applyAlignment="1">
      <alignment horizontal="left" indent="1"/>
    </xf>
    <xf numFmtId="14" fontId="2" fillId="3" borderId="7" xfId="8" quotePrefix="1" applyNumberFormat="1" applyFont="1" applyFill="1" applyBorder="1" applyAlignment="1" applyProtection="1">
      <alignment horizontal="left"/>
      <protection locked="0"/>
    </xf>
    <xf numFmtId="193" fontId="85" fillId="0" borderId="22" xfId="0" applyNumberFormat="1" applyFont="1" applyFill="1" applyBorder="1" applyAlignment="1">
      <alignment horizontal="center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7" fillId="36" borderId="25" xfId="0" applyNumberFormat="1" applyFont="1" applyFill="1" applyBorder="1" applyAlignment="1">
      <alignment horizontal="center" vertical="center"/>
    </xf>
    <xf numFmtId="0" fontId="85" fillId="0" borderId="3" xfId="0" applyFont="1" applyBorder="1" applyAlignment="1">
      <alignment wrapText="1"/>
    </xf>
    <xf numFmtId="0" fontId="85" fillId="0" borderId="3" xfId="0" applyFont="1" applyFill="1" applyBorder="1" applyAlignment="1"/>
    <xf numFmtId="0" fontId="87" fillId="36" borderId="3" xfId="0" applyFont="1" applyFill="1" applyBorder="1" applyAlignment="1">
      <alignment wrapText="1"/>
    </xf>
    <xf numFmtId="0" fontId="87" fillId="36" borderId="25" xfId="0" applyFont="1" applyFill="1" applyBorder="1" applyAlignment="1">
      <alignment wrapText="1"/>
    </xf>
    <xf numFmtId="0" fontId="85" fillId="0" borderId="18" xfId="0" applyFont="1" applyBorder="1" applyAlignment="1">
      <alignment horizontal="center" vertical="center"/>
    </xf>
    <xf numFmtId="0" fontId="85" fillId="0" borderId="0" xfId="0" applyFont="1" applyAlignment="1"/>
    <xf numFmtId="0" fontId="45" fillId="0" borderId="0" xfId="11" applyFont="1" applyFill="1" applyBorder="1" applyAlignment="1" applyProtection="1">
      <alignment horizontal="center"/>
    </xf>
    <xf numFmtId="0" fontId="85" fillId="0" borderId="11" xfId="0" applyFont="1" applyBorder="1" applyAlignment="1">
      <alignment horizontal="left" wrapText="1" indent="1"/>
    </xf>
    <xf numFmtId="0" fontId="89" fillId="0" borderId="11" xfId="0" applyFont="1" applyBorder="1" applyAlignment="1">
      <alignment horizontal="left" wrapText="1" indent="1"/>
    </xf>
    <xf numFmtId="0" fontId="89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3" borderId="3" xfId="15" applyFont="1" applyFill="1" applyBorder="1" applyAlignment="1" applyProtection="1">
      <alignment horizontal="center" vertical="center"/>
      <protection locked="0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left" vertical="center" wrapText="1" indent="2"/>
    </xf>
    <xf numFmtId="0" fontId="96" fillId="0" borderId="0" xfId="11" applyFont="1" applyFill="1" applyBorder="1" applyAlignment="1" applyProtection="1"/>
    <xf numFmtId="0" fontId="97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5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5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8" fillId="0" borderId="10" xfId="0" applyNumberFormat="1" applyFont="1" applyFill="1" applyBorder="1" applyAlignment="1">
      <alignment horizontal="left" vertical="center" wrapText="1"/>
    </xf>
    <xf numFmtId="0" fontId="97" fillId="0" borderId="10" xfId="0" applyNumberFormat="1" applyFont="1" applyFill="1" applyBorder="1" applyAlignment="1">
      <alignment vertical="center" wrapText="1"/>
    </xf>
    <xf numFmtId="0" fontId="85" fillId="0" borderId="3" xfId="15" applyFont="1" applyFill="1" applyBorder="1" applyAlignment="1" applyProtection="1">
      <alignment horizontal="center" vertical="center" wrapText="1"/>
      <protection locked="0"/>
    </xf>
    <xf numFmtId="0" fontId="2" fillId="3" borderId="22" xfId="5" applyFont="1" applyFill="1" applyBorder="1" applyAlignment="1" applyProtection="1">
      <alignment horizontal="center" vertical="center" wrapText="1"/>
      <protection locked="0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5" fillId="0" borderId="11" xfId="0" applyFont="1" applyFill="1" applyBorder="1" applyAlignment="1">
      <alignment wrapText="1"/>
    </xf>
    <xf numFmtId="0" fontId="85" fillId="0" borderId="3" xfId="0" applyFont="1" applyBorder="1" applyAlignment="1">
      <alignment horizontal="center" vertical="center" wrapText="1"/>
    </xf>
    <xf numFmtId="0" fontId="87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9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7" fillId="0" borderId="0" xfId="0" applyFont="1" applyFill="1" applyBorder="1" applyAlignment="1">
      <alignment horizontal="center" wrapText="1"/>
    </xf>
    <xf numFmtId="167" fontId="85" fillId="0" borderId="3" xfId="0" applyNumberFormat="1" applyFont="1" applyBorder="1" applyAlignment="1"/>
    <xf numFmtId="0" fontId="85" fillId="0" borderId="0" xfId="0" applyFont="1" applyFill="1" applyBorder="1" applyAlignment="1">
      <alignment vertical="center" wrapText="1"/>
    </xf>
    <xf numFmtId="0" fontId="85" fillId="0" borderId="75" xfId="0" applyFont="1" applyFill="1" applyBorder="1" applyAlignment="1">
      <alignment vertical="center" wrapText="1"/>
    </xf>
    <xf numFmtId="0" fontId="85" fillId="0" borderId="21" xfId="0" applyFont="1" applyFill="1" applyBorder="1"/>
    <xf numFmtId="0" fontId="87" fillId="0" borderId="3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/>
    </xf>
    <xf numFmtId="193" fontId="85" fillId="0" borderId="3" xfId="0" applyNumberFormat="1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left" indent="1"/>
    </xf>
    <xf numFmtId="193" fontId="89" fillId="0" borderId="3" xfId="0" applyNumberFormat="1" applyFont="1" applyFill="1" applyBorder="1" applyAlignment="1">
      <alignment horizontal="center" vertical="center"/>
    </xf>
    <xf numFmtId="0" fontId="89" fillId="0" borderId="3" xfId="0" applyFont="1" applyFill="1" applyBorder="1" applyAlignment="1">
      <alignment horizontal="left" indent="1"/>
    </xf>
    <xf numFmtId="167" fontId="86" fillId="0" borderId="0" xfId="0" applyNumberFormat="1" applyFont="1" applyFill="1"/>
    <xf numFmtId="193" fontId="87" fillId="36" borderId="25" xfId="0" applyNumberFormat="1" applyFont="1" applyFill="1" applyBorder="1" applyAlignment="1">
      <alignment horizontal="left" vertical="center" wrapText="1"/>
    </xf>
    <xf numFmtId="0" fontId="87" fillId="0" borderId="1" xfId="0" applyFont="1" applyBorder="1" applyAlignment="1">
      <alignment horizontal="left"/>
    </xf>
    <xf numFmtId="0" fontId="87" fillId="36" borderId="83" xfId="0" applyFont="1" applyFill="1" applyBorder="1" applyAlignment="1">
      <alignment wrapText="1"/>
    </xf>
    <xf numFmtId="167" fontId="101" fillId="0" borderId="65" xfId="0" applyNumberFormat="1" applyFont="1" applyBorder="1" applyAlignment="1">
      <alignment horizontal="center"/>
    </xf>
    <xf numFmtId="193" fontId="3" fillId="0" borderId="3" xfId="0" applyNumberFormat="1" applyFont="1" applyBorder="1" applyAlignment="1"/>
    <xf numFmtId="193" fontId="3" fillId="0" borderId="8" xfId="0" applyNumberFormat="1" applyFont="1" applyBorder="1" applyAlignment="1"/>
    <xf numFmtId="0" fontId="99" fillId="0" borderId="0" xfId="0" applyFont="1" applyAlignment="1"/>
    <xf numFmtId="193" fontId="3" fillId="0" borderId="21" xfId="0" applyNumberFormat="1" applyFont="1" applyBorder="1" applyAlignment="1"/>
    <xf numFmtId="193" fontId="3" fillId="0" borderId="22" xfId="0" applyNumberFormat="1" applyFont="1" applyBorder="1" applyAlignment="1"/>
    <xf numFmtId="193" fontId="3" fillId="0" borderId="23" xfId="0" applyNumberFormat="1" applyFont="1" applyBorder="1" applyAlignment="1">
      <alignment wrapText="1"/>
    </xf>
    <xf numFmtId="193" fontId="3" fillId="0" borderId="23" xfId="0" applyNumberFormat="1" applyFont="1" applyBorder="1" applyAlignment="1"/>
    <xf numFmtId="0" fontId="6" fillId="0" borderId="3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87" fillId="0" borderId="0" xfId="0" applyFont="1"/>
    <xf numFmtId="0" fontId="97" fillId="0" borderId="7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10" fontId="2" fillId="0" borderId="3" xfId="20962" applyNumberFormat="1" applyFont="1" applyBorder="1" applyAlignment="1" applyProtection="1">
      <alignment vertical="center" wrapText="1"/>
      <protection locked="0"/>
    </xf>
    <xf numFmtId="10" fontId="85" fillId="0" borderId="3" xfId="20962" applyNumberFormat="1" applyFont="1" applyBorder="1" applyAlignment="1" applyProtection="1">
      <alignment vertical="center" wrapText="1"/>
      <protection locked="0"/>
    </xf>
    <xf numFmtId="10" fontId="85" fillId="0" borderId="22" xfId="20962" applyNumberFormat="1" applyFont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22" xfId="20962" applyNumberFormat="1" applyFont="1" applyFill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22" xfId="20962" applyNumberFormat="1" applyFont="1" applyFill="1" applyBorder="1" applyAlignment="1" applyProtection="1">
      <alignment horizontal="center" vertical="center" wrapText="1"/>
      <protection locked="0"/>
    </xf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8" fillId="2" borderId="3" xfId="20962" applyNumberFormat="1" applyFont="1" applyFill="1" applyBorder="1" applyAlignment="1" applyProtection="1">
      <alignment vertical="center"/>
      <protection locked="0"/>
    </xf>
    <xf numFmtId="10" fontId="88" fillId="2" borderId="22" xfId="20962" applyNumberFormat="1" applyFont="1" applyFill="1" applyBorder="1" applyAlignment="1" applyProtection="1">
      <alignment vertical="center"/>
      <protection locked="0"/>
    </xf>
    <xf numFmtId="10" fontId="2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6" xfId="20962" applyNumberFormat="1" applyFont="1" applyFill="1" applyBorder="1" applyAlignment="1" applyProtection="1">
      <alignment vertical="center"/>
      <protection locked="0"/>
    </xf>
    <xf numFmtId="0" fontId="45" fillId="0" borderId="3" xfId="0" applyFont="1" applyFill="1" applyBorder="1" applyAlignment="1" applyProtection="1">
      <alignment horizontal="center" vertical="center" wrapText="1"/>
    </xf>
    <xf numFmtId="0" fontId="45" fillId="0" borderId="22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Protection="1">
      <protection locked="0"/>
    </xf>
    <xf numFmtId="193" fontId="45" fillId="36" borderId="3" xfId="7" applyNumberFormat="1" applyFont="1" applyFill="1" applyBorder="1" applyAlignment="1" applyProtection="1">
      <alignment horizontal="right"/>
    </xf>
    <xf numFmtId="193" fontId="45" fillId="36" borderId="22" xfId="0" applyNumberFormat="1" applyFont="1" applyFill="1" applyBorder="1" applyAlignment="1" applyProtection="1">
      <alignment horizontal="right"/>
    </xf>
    <xf numFmtId="193" fontId="45" fillId="36" borderId="25" xfId="7" applyNumberFormat="1" applyFont="1" applyFill="1" applyBorder="1" applyAlignment="1" applyProtection="1">
      <alignment horizontal="right"/>
    </xf>
    <xf numFmtId="193" fontId="45" fillId="36" borderId="26" xfId="0" applyNumberFormat="1" applyFont="1" applyFill="1" applyBorder="1" applyAlignment="1" applyProtection="1">
      <alignment horizontal="right"/>
    </xf>
    <xf numFmtId="0" fontId="45" fillId="0" borderId="22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 applyProtection="1">
      <alignment horizontal="right"/>
      <protection locked="0"/>
    </xf>
    <xf numFmtId="38" fontId="2" fillId="0" borderId="3" xfId="0" applyNumberFormat="1" applyFont="1" applyFill="1" applyBorder="1" applyAlignment="1" applyProtection="1">
      <protection locked="0"/>
    </xf>
    <xf numFmtId="38" fontId="45" fillId="36" borderId="3" xfId="7" applyNumberFormat="1" applyFont="1" applyFill="1" applyBorder="1" applyAlignment="1" applyProtection="1"/>
    <xf numFmtId="38" fontId="45" fillId="36" borderId="22" xfId="7" applyNumberFormat="1" applyFont="1" applyFill="1" applyBorder="1" applyAlignment="1" applyProtection="1"/>
    <xf numFmtId="38" fontId="45" fillId="36" borderId="3" xfId="0" applyNumberFormat="1" applyFont="1" applyFill="1" applyBorder="1" applyAlignment="1"/>
    <xf numFmtId="38" fontId="2" fillId="3" borderId="3" xfId="0" applyNumberFormat="1" applyFont="1" applyFill="1" applyBorder="1" applyAlignment="1" applyProtection="1">
      <protection locked="0"/>
    </xf>
    <xf numFmtId="38" fontId="2" fillId="3" borderId="3" xfId="7" applyNumberFormat="1" applyFont="1" applyFill="1" applyBorder="1" applyAlignment="1" applyProtection="1"/>
    <xf numFmtId="38" fontId="2" fillId="3" borderId="22" xfId="7" applyNumberFormat="1" applyFont="1" applyFill="1" applyBorder="1" applyAlignment="1" applyProtection="1"/>
    <xf numFmtId="38" fontId="45" fillId="0" borderId="3" xfId="0" applyNumberFormat="1" applyFont="1" applyFill="1" applyBorder="1" applyAlignment="1"/>
    <xf numFmtId="38" fontId="45" fillId="3" borderId="3" xfId="0" applyNumberFormat="1" applyFont="1" applyFill="1" applyBorder="1" applyAlignment="1"/>
    <xf numFmtId="38" fontId="45" fillId="36" borderId="3" xfId="0" applyNumberFormat="1" applyFont="1" applyFill="1" applyBorder="1" applyAlignment="1" applyProtection="1"/>
    <xf numFmtId="38" fontId="2" fillId="0" borderId="3" xfId="0" applyNumberFormat="1" applyFont="1" applyFill="1" applyBorder="1" applyAlignment="1" applyProtection="1">
      <alignment vertical="center"/>
      <protection locked="0"/>
    </xf>
    <xf numFmtId="38" fontId="45" fillId="36" borderId="25" xfId="0" applyNumberFormat="1" applyFont="1" applyFill="1" applyBorder="1" applyAlignment="1"/>
    <xf numFmtId="38" fontId="45" fillId="36" borderId="25" xfId="7" applyNumberFormat="1" applyFont="1" applyFill="1" applyBorder="1" applyAlignment="1" applyProtection="1"/>
    <xf numFmtId="38" fontId="45" fillId="36" borderId="26" xfId="7" applyNumberFormat="1" applyFont="1" applyFill="1" applyBorder="1" applyAlignment="1" applyProtection="1"/>
    <xf numFmtId="0" fontId="65" fillId="0" borderId="0" xfId="0" applyFont="1" applyFill="1" applyAlignment="1">
      <alignment horizontal="right"/>
    </xf>
    <xf numFmtId="193" fontId="102" fillId="36" borderId="3" xfId="0" applyNumberFormat="1" applyFont="1" applyFill="1" applyBorder="1" applyAlignment="1" applyProtection="1">
      <alignment horizontal="right"/>
    </xf>
    <xf numFmtId="193" fontId="102" fillId="36" borderId="22" xfId="0" applyNumberFormat="1" applyFont="1" applyFill="1" applyBorder="1" applyAlignment="1" applyProtection="1">
      <alignment horizontal="right"/>
    </xf>
    <xf numFmtId="193" fontId="96" fillId="0" borderId="3" xfId="0" applyNumberFormat="1" applyFont="1" applyFill="1" applyBorder="1" applyAlignment="1" applyProtection="1">
      <alignment horizontal="right"/>
    </xf>
    <xf numFmtId="193" fontId="102" fillId="77" borderId="3" xfId="0" applyNumberFormat="1" applyFont="1" applyFill="1" applyBorder="1" applyAlignment="1" applyProtection="1">
      <alignment horizontal="right"/>
    </xf>
    <xf numFmtId="193" fontId="102" fillId="36" borderId="25" xfId="0" applyNumberFormat="1" applyFont="1" applyFill="1" applyBorder="1" applyAlignment="1" applyProtection="1">
      <alignment horizontal="right"/>
    </xf>
    <xf numFmtId="193" fontId="102" fillId="36" borderId="26" xfId="0" applyNumberFormat="1" applyFont="1" applyFill="1" applyBorder="1" applyAlignment="1" applyProtection="1">
      <alignment horizontal="right"/>
    </xf>
    <xf numFmtId="0" fontId="87" fillId="0" borderId="19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3" fontId="87" fillId="36" borderId="3" xfId="0" applyNumberFormat="1" applyFont="1" applyFill="1" applyBorder="1" applyAlignment="1">
      <alignment vertical="center" wrapText="1"/>
    </xf>
    <xf numFmtId="3" fontId="87" fillId="36" borderId="22" xfId="0" applyNumberFormat="1" applyFont="1" applyFill="1" applyBorder="1" applyAlignment="1">
      <alignment vertical="center" wrapText="1"/>
    </xf>
    <xf numFmtId="3" fontId="87" fillId="36" borderId="25" xfId="0" applyNumberFormat="1" applyFont="1" applyFill="1" applyBorder="1" applyAlignment="1">
      <alignment vertical="center" wrapText="1"/>
    </xf>
    <xf numFmtId="3" fontId="87" fillId="36" borderId="26" xfId="0" applyNumberFormat="1" applyFont="1" applyFill="1" applyBorder="1" applyAlignment="1">
      <alignment vertical="center" wrapText="1"/>
    </xf>
    <xf numFmtId="9" fontId="85" fillId="0" borderId="23" xfId="0" applyNumberFormat="1" applyFont="1" applyBorder="1" applyAlignment="1"/>
    <xf numFmtId="10" fontId="3" fillId="0" borderId="23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5" fillId="0" borderId="22" xfId="0" applyNumberFormat="1" applyFont="1" applyBorder="1" applyAlignment="1">
      <alignment horizontal="right"/>
    </xf>
    <xf numFmtId="193" fontId="85" fillId="0" borderId="22" xfId="0" applyNumberFormat="1" applyFont="1" applyBorder="1" applyAlignment="1">
      <alignment horizontal="right" wrapText="1"/>
    </xf>
    <xf numFmtId="193" fontId="87" fillId="36" borderId="20" xfId="0" applyNumberFormat="1" applyFont="1" applyFill="1" applyBorder="1" applyAlignment="1">
      <alignment horizontal="right" vertical="center"/>
    </xf>
    <xf numFmtId="193" fontId="87" fillId="36" borderId="22" xfId="0" applyNumberFormat="1" applyFont="1" applyFill="1" applyBorder="1" applyAlignment="1">
      <alignment horizontal="right" vertical="center" wrapText="1"/>
    </xf>
    <xf numFmtId="193" fontId="87" fillId="36" borderId="26" xfId="0" applyNumberFormat="1" applyFont="1" applyFill="1" applyBorder="1" applyAlignment="1">
      <alignment horizontal="right" vertical="center" wrapText="1"/>
    </xf>
    <xf numFmtId="193" fontId="45" fillId="36" borderId="22" xfId="2" applyNumberFormat="1" applyFont="1" applyFill="1" applyBorder="1" applyAlignment="1" applyProtection="1">
      <alignment vertical="top"/>
    </xf>
    <xf numFmtId="193" fontId="45" fillId="36" borderId="22" xfId="2" applyNumberFormat="1" applyFont="1" applyFill="1" applyBorder="1" applyAlignment="1" applyProtection="1">
      <alignment vertical="top" wrapText="1"/>
    </xf>
    <xf numFmtId="193" fontId="45" fillId="36" borderId="22" xfId="2" applyNumberFormat="1" applyFont="1" applyFill="1" applyBorder="1" applyAlignment="1" applyProtection="1">
      <alignment vertical="top" wrapText="1"/>
      <protection locked="0"/>
    </xf>
    <xf numFmtId="193" fontId="45" fillId="36" borderId="26" xfId="2" applyNumberFormat="1" applyFont="1" applyFill="1" applyBorder="1" applyAlignment="1" applyProtection="1">
      <alignment vertical="top" wrapText="1"/>
    </xf>
    <xf numFmtId="193" fontId="87" fillId="36" borderId="13" xfId="0" applyNumberFormat="1" applyFont="1" applyFill="1" applyBorder="1" applyAlignment="1">
      <alignment vertical="center"/>
    </xf>
    <xf numFmtId="193" fontId="87" fillId="36" borderId="25" xfId="0" applyNumberFormat="1" applyFont="1" applyFill="1" applyBorder="1"/>
    <xf numFmtId="167" fontId="87" fillId="36" borderId="25" xfId="0" applyNumberFormat="1" applyFont="1" applyFill="1" applyBorder="1"/>
    <xf numFmtId="193" fontId="87" fillId="36" borderId="24" xfId="0" applyNumberFormat="1" applyFont="1" applyFill="1" applyBorder="1"/>
    <xf numFmtId="193" fontId="87" fillId="36" borderId="26" xfId="0" applyNumberFormat="1" applyFont="1" applyFill="1" applyBorder="1"/>
    <xf numFmtId="193" fontId="87" fillId="36" borderId="57" xfId="0" applyNumberFormat="1" applyFont="1" applyFill="1" applyBorder="1"/>
    <xf numFmtId="193" fontId="87" fillId="36" borderId="56" xfId="0" applyNumberFormat="1" applyFont="1" applyFill="1" applyBorder="1" applyAlignment="1"/>
    <xf numFmtId="193" fontId="4" fillId="36" borderId="25" xfId="0" applyNumberFormat="1" applyFont="1" applyFill="1" applyBorder="1"/>
    <xf numFmtId="9" fontId="3" fillId="0" borderId="22" xfId="20962" applyFont="1" applyBorder="1" applyAlignment="1">
      <alignment horizontal="right"/>
    </xf>
    <xf numFmtId="193" fontId="45" fillId="36" borderId="22" xfId="1" applyNumberFormat="1" applyFont="1" applyFill="1" applyBorder="1" applyProtection="1">
      <protection locked="0"/>
    </xf>
    <xf numFmtId="193" fontId="45" fillId="36" borderId="26" xfId="1" applyNumberFormat="1" applyFont="1" applyFill="1" applyBorder="1" applyProtection="1">
      <protection locked="0"/>
    </xf>
    <xf numFmtId="193" fontId="45" fillId="36" borderId="3" xfId="5" applyNumberFormat="1" applyFont="1" applyFill="1" applyBorder="1" applyProtection="1">
      <protection locked="0"/>
    </xf>
    <xf numFmtId="193" fontId="45" fillId="36" borderId="3" xfId="1" applyNumberFormat="1" applyFont="1" applyFill="1" applyBorder="1" applyProtection="1">
      <protection locked="0"/>
    </xf>
    <xf numFmtId="3" fontId="45" fillId="36" borderId="22" xfId="5" applyNumberFormat="1" applyFont="1" applyFill="1" applyBorder="1" applyProtection="1">
      <protection locked="0"/>
    </xf>
    <xf numFmtId="0" fontId="95" fillId="0" borderId="72" xfId="0" applyFont="1" applyBorder="1" applyAlignment="1">
      <alignment horizontal="left" wrapText="1"/>
    </xf>
    <xf numFmtId="0" fontId="95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7" fillId="0" borderId="4" xfId="0" applyFont="1" applyBorder="1" applyAlignment="1">
      <alignment horizontal="center" vertical="center"/>
    </xf>
    <xf numFmtId="0" fontId="87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5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center" vertical="center" wrapText="1"/>
    </xf>
    <xf numFmtId="0" fontId="45" fillId="0" borderId="3" xfId="11" applyFont="1" applyFill="1" applyBorder="1" applyAlignment="1" applyProtection="1">
      <alignment horizontal="center" vertical="center" wrapText="1"/>
    </xf>
    <xf numFmtId="0" fontId="85" fillId="0" borderId="22" xfId="0" applyFont="1" applyFill="1" applyBorder="1" applyAlignment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100" fillId="3" borderId="78" xfId="13" applyFont="1" applyFill="1" applyBorder="1" applyAlignment="1" applyProtection="1">
      <alignment horizontal="center" vertical="center" wrapText="1"/>
      <protection locked="0"/>
    </xf>
    <xf numFmtId="0" fontId="100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7" fillId="0" borderId="55" xfId="0" applyFont="1" applyBorder="1" applyAlignment="1">
      <alignment horizontal="center" vertical="center" wrapText="1"/>
    </xf>
    <xf numFmtId="0" fontId="87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7" fillId="0" borderId="81" xfId="0" applyFont="1" applyBorder="1" applyAlignment="1">
      <alignment horizontal="center"/>
    </xf>
    <xf numFmtId="0" fontId="87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0963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3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Normal="100" workbookViewId="0"/>
  </sheetViews>
  <sheetFormatPr defaultColWidth="9.109375" defaultRowHeight="13.8"/>
  <cols>
    <col min="1" max="1" width="10.33203125" style="5" customWidth="1"/>
    <col min="2" max="2" width="134.6640625" style="6" bestFit="1" customWidth="1"/>
    <col min="3" max="3" width="39.44140625" style="6" customWidth="1"/>
    <col min="4" max="6" width="9.109375" style="6"/>
    <col min="7" max="7" width="25" style="6" customWidth="1"/>
    <col min="8" max="16384" width="9.109375" style="6"/>
  </cols>
  <sheetData>
    <row r="1" spans="1:3">
      <c r="A1" s="183"/>
      <c r="B1" s="236" t="s">
        <v>370</v>
      </c>
      <c r="C1" s="183"/>
    </row>
    <row r="2" spans="1:3">
      <c r="A2" s="237">
        <v>1</v>
      </c>
      <c r="B2" s="238" t="s">
        <v>371</v>
      </c>
      <c r="C2" s="102" t="s">
        <v>406</v>
      </c>
    </row>
    <row r="3" spans="1:3">
      <c r="A3" s="237">
        <v>2</v>
      </c>
      <c r="B3" s="239" t="s">
        <v>367</v>
      </c>
      <c r="C3" s="102" t="s">
        <v>407</v>
      </c>
    </row>
    <row r="4" spans="1:3">
      <c r="A4" s="237">
        <v>3</v>
      </c>
      <c r="B4" s="240" t="s">
        <v>372</v>
      </c>
      <c r="C4" s="102" t="s">
        <v>408</v>
      </c>
    </row>
    <row r="5" spans="1:3">
      <c r="A5" s="241">
        <v>4</v>
      </c>
      <c r="B5" s="242" t="s">
        <v>368</v>
      </c>
      <c r="C5" s="339" t="s">
        <v>409</v>
      </c>
    </row>
    <row r="6" spans="1:3" s="243" customFormat="1" ht="45.75" customHeight="1">
      <c r="A6" s="424" t="s">
        <v>427</v>
      </c>
      <c r="B6" s="425"/>
      <c r="C6" s="425"/>
    </row>
    <row r="7" spans="1:3">
      <c r="A7" s="244" t="s">
        <v>32</v>
      </c>
      <c r="B7" s="236" t="s">
        <v>369</v>
      </c>
    </row>
    <row r="8" spans="1:3">
      <c r="A8" s="183">
        <v>1</v>
      </c>
      <c r="B8" s="292" t="s">
        <v>22</v>
      </c>
    </row>
    <row r="9" spans="1:3">
      <c r="A9" s="183">
        <v>2</v>
      </c>
      <c r="B9" s="293" t="s">
        <v>23</v>
      </c>
    </row>
    <row r="10" spans="1:3">
      <c r="A10" s="183">
        <v>3</v>
      </c>
      <c r="B10" s="293" t="s">
        <v>24</v>
      </c>
    </row>
    <row r="11" spans="1:3">
      <c r="A11" s="183">
        <v>4</v>
      </c>
      <c r="B11" s="293" t="s">
        <v>25</v>
      </c>
      <c r="C11" s="107"/>
    </row>
    <row r="12" spans="1:3">
      <c r="A12" s="183">
        <v>5</v>
      </c>
      <c r="B12" s="293" t="s">
        <v>26</v>
      </c>
    </row>
    <row r="13" spans="1:3">
      <c r="A13" s="183">
        <v>6</v>
      </c>
      <c r="B13" s="294" t="s">
        <v>379</v>
      </c>
    </row>
    <row r="14" spans="1:3">
      <c r="A14" s="183">
        <v>7</v>
      </c>
      <c r="B14" s="293" t="s">
        <v>373</v>
      </c>
    </row>
    <row r="15" spans="1:3">
      <c r="A15" s="183">
        <v>8</v>
      </c>
      <c r="B15" s="293" t="s">
        <v>374</v>
      </c>
    </row>
    <row r="16" spans="1:3">
      <c r="A16" s="183">
        <v>9</v>
      </c>
      <c r="B16" s="293" t="s">
        <v>27</v>
      </c>
    </row>
    <row r="17" spans="1:2">
      <c r="A17" s="183">
        <v>10</v>
      </c>
      <c r="B17" s="293" t="s">
        <v>28</v>
      </c>
    </row>
    <row r="18" spans="1:2">
      <c r="A18" s="183">
        <v>11</v>
      </c>
      <c r="B18" s="294" t="s">
        <v>375</v>
      </c>
    </row>
    <row r="19" spans="1:2">
      <c r="A19" s="183">
        <v>12</v>
      </c>
      <c r="B19" s="294" t="s">
        <v>29</v>
      </c>
    </row>
    <row r="20" spans="1:2">
      <c r="A20" s="183">
        <v>13</v>
      </c>
      <c r="B20" s="295" t="s">
        <v>376</v>
      </c>
    </row>
    <row r="21" spans="1:2">
      <c r="A21" s="183">
        <v>14</v>
      </c>
      <c r="B21" s="294" t="s">
        <v>30</v>
      </c>
    </row>
    <row r="22" spans="1:2">
      <c r="A22" s="245">
        <v>15</v>
      </c>
      <c r="B22" s="294" t="s">
        <v>31</v>
      </c>
    </row>
    <row r="23" spans="1:2">
      <c r="A23" s="110"/>
      <c r="B23" s="24"/>
    </row>
    <row r="24" spans="1:2">
      <c r="A24" s="110"/>
      <c r="B24" s="24"/>
    </row>
    <row r="25" spans="1:2">
      <c r="A25" s="110"/>
      <c r="B25" s="24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7" location="'10. CC2'!A1" display="Reconciliation of regulatory capital to balance sheet "/>
    <hyperlink ref="B18" location="'11. CRWA '!A1" display="Credit risk weighted risk exposures"/>
    <hyperlink ref="B19" location="'12. CRM'!A1" display="Credit risk mitigation"/>
    <hyperlink ref="B20" location="'13. CRME '!A1" display="Standardized approach: Credit risk, effect of credit risk mitigation"/>
    <hyperlink ref="B21" location="'14. CICR'!A1" display="Currency induced credit risk (CICR)"/>
    <hyperlink ref="B22" location="'15. CCR '!A1" display="Counterparty credit risk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C55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110" bestFit="1" customWidth="1"/>
    <col min="2" max="2" width="146.44140625" style="5" bestFit="1" customWidth="1"/>
    <col min="3" max="3" width="18.44140625" style="5" customWidth="1"/>
    <col min="4" max="16384" width="9.109375" style="5"/>
  </cols>
  <sheetData>
    <row r="1" spans="1:3">
      <c r="A1" s="340" t="s">
        <v>33</v>
      </c>
      <c r="B1" s="343" t="str">
        <f>'1. key ratios '!B1</f>
        <v>JSC Isbank Georgia</v>
      </c>
    </row>
    <row r="2" spans="1:3" s="97" customFormat="1" ht="15.75" customHeight="1">
      <c r="A2" s="340" t="s">
        <v>34</v>
      </c>
      <c r="B2" s="342">
        <f>'1. key ratios '!B2</f>
        <v>42916</v>
      </c>
    </row>
    <row r="3" spans="1:3" s="97" customFormat="1" ht="15.75" customHeight="1"/>
    <row r="4" spans="1:3" ht="13.8" thickBot="1">
      <c r="A4" s="110" t="s">
        <v>265</v>
      </c>
      <c r="B4" s="170" t="s">
        <v>264</v>
      </c>
    </row>
    <row r="5" spans="1:3">
      <c r="A5" s="111" t="s">
        <v>7</v>
      </c>
      <c r="B5" s="112"/>
      <c r="C5" s="113" t="s">
        <v>76</v>
      </c>
    </row>
    <row r="6" spans="1:3">
      <c r="A6" s="114">
        <v>1</v>
      </c>
      <c r="B6" s="115" t="s">
        <v>263</v>
      </c>
      <c r="C6" s="406">
        <f>SUM(C7:C11)</f>
        <v>30215662</v>
      </c>
    </row>
    <row r="7" spans="1:3">
      <c r="A7" s="114">
        <v>2</v>
      </c>
      <c r="B7" s="116" t="s">
        <v>262</v>
      </c>
      <c r="C7" s="117">
        <v>30000000</v>
      </c>
    </row>
    <row r="8" spans="1:3">
      <c r="A8" s="114">
        <v>3</v>
      </c>
      <c r="B8" s="118" t="s">
        <v>261</v>
      </c>
      <c r="C8" s="117"/>
    </row>
    <row r="9" spans="1:3">
      <c r="A9" s="114">
        <v>4</v>
      </c>
      <c r="B9" s="118" t="s">
        <v>260</v>
      </c>
      <c r="C9" s="117"/>
    </row>
    <row r="10" spans="1:3">
      <c r="A10" s="114">
        <v>5</v>
      </c>
      <c r="B10" s="118" t="s">
        <v>259</v>
      </c>
      <c r="C10" s="117"/>
    </row>
    <row r="11" spans="1:3">
      <c r="A11" s="114">
        <v>6</v>
      </c>
      <c r="B11" s="119" t="s">
        <v>258</v>
      </c>
      <c r="C11" s="117">
        <v>215662</v>
      </c>
    </row>
    <row r="12" spans="1:3" s="83" customFormat="1">
      <c r="A12" s="114">
        <v>7</v>
      </c>
      <c r="B12" s="115" t="s">
        <v>257</v>
      </c>
      <c r="C12" s="407">
        <f>SUM(C13:C27)</f>
        <v>384501</v>
      </c>
    </row>
    <row r="13" spans="1:3" s="83" customFormat="1">
      <c r="A13" s="114">
        <v>8</v>
      </c>
      <c r="B13" s="120" t="s">
        <v>256</v>
      </c>
      <c r="C13" s="121"/>
    </row>
    <row r="14" spans="1:3" s="83" customFormat="1">
      <c r="A14" s="114">
        <v>9</v>
      </c>
      <c r="B14" s="122" t="s">
        <v>255</v>
      </c>
      <c r="C14" s="121"/>
    </row>
    <row r="15" spans="1:3" s="83" customFormat="1">
      <c r="A15" s="114">
        <v>10</v>
      </c>
      <c r="B15" s="123" t="s">
        <v>254</v>
      </c>
      <c r="C15" s="121">
        <v>384501</v>
      </c>
    </row>
    <row r="16" spans="1:3" s="83" customFormat="1">
      <c r="A16" s="114">
        <v>11</v>
      </c>
      <c r="B16" s="124" t="s">
        <v>253</v>
      </c>
      <c r="C16" s="121"/>
    </row>
    <row r="17" spans="1:3" s="83" customFormat="1">
      <c r="A17" s="114">
        <v>12</v>
      </c>
      <c r="B17" s="123" t="s">
        <v>252</v>
      </c>
      <c r="C17" s="121"/>
    </row>
    <row r="18" spans="1:3" s="83" customFormat="1">
      <c r="A18" s="114">
        <v>13</v>
      </c>
      <c r="B18" s="123" t="s">
        <v>251</v>
      </c>
      <c r="C18" s="121"/>
    </row>
    <row r="19" spans="1:3" s="83" customFormat="1">
      <c r="A19" s="114">
        <v>14</v>
      </c>
      <c r="B19" s="123" t="s">
        <v>250</v>
      </c>
      <c r="C19" s="121"/>
    </row>
    <row r="20" spans="1:3" s="83" customFormat="1">
      <c r="A20" s="114">
        <v>15</v>
      </c>
      <c r="B20" s="123" t="s">
        <v>249</v>
      </c>
      <c r="C20" s="121">
        <v>0</v>
      </c>
    </row>
    <row r="21" spans="1:3" s="83" customFormat="1" ht="26.4">
      <c r="A21" s="114">
        <v>16</v>
      </c>
      <c r="B21" s="122" t="s">
        <v>248</v>
      </c>
      <c r="C21" s="121"/>
    </row>
    <row r="22" spans="1:3" s="83" customFormat="1">
      <c r="A22" s="114">
        <v>17</v>
      </c>
      <c r="B22" s="125" t="s">
        <v>247</v>
      </c>
      <c r="C22" s="121"/>
    </row>
    <row r="23" spans="1:3" s="83" customFormat="1">
      <c r="A23" s="114">
        <v>18</v>
      </c>
      <c r="B23" s="122" t="s">
        <v>246</v>
      </c>
      <c r="C23" s="121">
        <v>0</v>
      </c>
    </row>
    <row r="24" spans="1:3" s="83" customFormat="1" ht="26.4">
      <c r="A24" s="114">
        <v>19</v>
      </c>
      <c r="B24" s="122" t="s">
        <v>223</v>
      </c>
      <c r="C24" s="121">
        <v>0</v>
      </c>
    </row>
    <row r="25" spans="1:3" s="83" customFormat="1">
      <c r="A25" s="114">
        <v>20</v>
      </c>
      <c r="B25" s="126" t="s">
        <v>245</v>
      </c>
      <c r="C25" s="121">
        <v>0</v>
      </c>
    </row>
    <row r="26" spans="1:3" s="83" customFormat="1">
      <c r="A26" s="114">
        <v>21</v>
      </c>
      <c r="B26" s="126" t="s">
        <v>244</v>
      </c>
      <c r="C26" s="121">
        <v>0</v>
      </c>
    </row>
    <row r="27" spans="1:3" s="83" customFormat="1">
      <c r="A27" s="114">
        <v>22</v>
      </c>
      <c r="B27" s="126" t="s">
        <v>243</v>
      </c>
      <c r="C27" s="121">
        <v>0</v>
      </c>
    </row>
    <row r="28" spans="1:3" s="83" customFormat="1">
      <c r="A28" s="114">
        <v>23</v>
      </c>
      <c r="B28" s="127" t="s">
        <v>242</v>
      </c>
      <c r="C28" s="407">
        <f>C6-C12</f>
        <v>29831161</v>
      </c>
    </row>
    <row r="29" spans="1:3" s="83" customFormat="1">
      <c r="A29" s="128"/>
      <c r="B29" s="129"/>
      <c r="C29" s="121"/>
    </row>
    <row r="30" spans="1:3" s="83" customFormat="1">
      <c r="A30" s="128">
        <v>24</v>
      </c>
      <c r="B30" s="127" t="s">
        <v>241</v>
      </c>
      <c r="C30" s="407">
        <f>C31+C34</f>
        <v>0</v>
      </c>
    </row>
    <row r="31" spans="1:3" s="83" customFormat="1">
      <c r="A31" s="128">
        <v>25</v>
      </c>
      <c r="B31" s="118" t="s">
        <v>240</v>
      </c>
      <c r="C31" s="408">
        <f>C32+C33</f>
        <v>0</v>
      </c>
    </row>
    <row r="32" spans="1:3" s="83" customFormat="1">
      <c r="A32" s="128">
        <v>26</v>
      </c>
      <c r="B32" s="130" t="s">
        <v>327</v>
      </c>
      <c r="C32" s="121"/>
    </row>
    <row r="33" spans="1:3" s="83" customFormat="1">
      <c r="A33" s="128">
        <v>27</v>
      </c>
      <c r="B33" s="130" t="s">
        <v>239</v>
      </c>
      <c r="C33" s="121"/>
    </row>
    <row r="34" spans="1:3" s="83" customFormat="1">
      <c r="A34" s="128">
        <v>28</v>
      </c>
      <c r="B34" s="118" t="s">
        <v>238</v>
      </c>
      <c r="C34" s="121"/>
    </row>
    <row r="35" spans="1:3" s="83" customFormat="1">
      <c r="A35" s="128">
        <v>29</v>
      </c>
      <c r="B35" s="127" t="s">
        <v>237</v>
      </c>
      <c r="C35" s="407">
        <f>SUM(C36:C40)</f>
        <v>0</v>
      </c>
    </row>
    <row r="36" spans="1:3" s="83" customFormat="1">
      <c r="A36" s="128">
        <v>30</v>
      </c>
      <c r="B36" s="122" t="s">
        <v>236</v>
      </c>
      <c r="C36" s="121"/>
    </row>
    <row r="37" spans="1:3" s="83" customFormat="1">
      <c r="A37" s="128">
        <v>31</v>
      </c>
      <c r="B37" s="123" t="s">
        <v>235</v>
      </c>
      <c r="C37" s="121"/>
    </row>
    <row r="38" spans="1:3" s="83" customFormat="1">
      <c r="A38" s="128">
        <v>32</v>
      </c>
      <c r="B38" s="122" t="s">
        <v>234</v>
      </c>
      <c r="C38" s="121"/>
    </row>
    <row r="39" spans="1:3" s="83" customFormat="1" ht="26.4">
      <c r="A39" s="128">
        <v>33</v>
      </c>
      <c r="B39" s="122" t="s">
        <v>223</v>
      </c>
      <c r="C39" s="121"/>
    </row>
    <row r="40" spans="1:3" s="83" customFormat="1">
      <c r="A40" s="128">
        <v>34</v>
      </c>
      <c r="B40" s="126" t="s">
        <v>233</v>
      </c>
      <c r="C40" s="121"/>
    </row>
    <row r="41" spans="1:3" s="83" customFormat="1">
      <c r="A41" s="128">
        <v>35</v>
      </c>
      <c r="B41" s="127" t="s">
        <v>232</v>
      </c>
      <c r="C41" s="407">
        <f>C30-C35</f>
        <v>0</v>
      </c>
    </row>
    <row r="42" spans="1:3" s="83" customFormat="1">
      <c r="A42" s="128"/>
      <c r="B42" s="129"/>
      <c r="C42" s="121"/>
    </row>
    <row r="43" spans="1:3" s="83" customFormat="1">
      <c r="A43" s="128">
        <v>36</v>
      </c>
      <c r="B43" s="131" t="s">
        <v>231</v>
      </c>
      <c r="C43" s="407">
        <f>SUM(C44:C46)</f>
        <v>40875665.031999998</v>
      </c>
    </row>
    <row r="44" spans="1:3" s="83" customFormat="1">
      <c r="A44" s="128">
        <v>37</v>
      </c>
      <c r="B44" s="118" t="s">
        <v>230</v>
      </c>
      <c r="C44" s="121">
        <v>38515200</v>
      </c>
    </row>
    <row r="45" spans="1:3" s="83" customFormat="1">
      <c r="A45" s="128">
        <v>38</v>
      </c>
      <c r="B45" s="118" t="s">
        <v>229</v>
      </c>
      <c r="C45" s="121"/>
    </row>
    <row r="46" spans="1:3" s="83" customFormat="1">
      <c r="A46" s="128">
        <v>39</v>
      </c>
      <c r="B46" s="118" t="s">
        <v>228</v>
      </c>
      <c r="C46" s="121">
        <v>2360465.0319999992</v>
      </c>
    </row>
    <row r="47" spans="1:3" s="83" customFormat="1">
      <c r="A47" s="128">
        <v>40</v>
      </c>
      <c r="B47" s="131" t="s">
        <v>227</v>
      </c>
      <c r="C47" s="407">
        <f>SUM(C48:C51)</f>
        <v>0</v>
      </c>
    </row>
    <row r="48" spans="1:3" s="83" customFormat="1">
      <c r="A48" s="128">
        <v>41</v>
      </c>
      <c r="B48" s="122" t="s">
        <v>226</v>
      </c>
      <c r="C48" s="121"/>
    </row>
    <row r="49" spans="1:3" s="83" customFormat="1">
      <c r="A49" s="128">
        <v>42</v>
      </c>
      <c r="B49" s="123" t="s">
        <v>225</v>
      </c>
      <c r="C49" s="121"/>
    </row>
    <row r="50" spans="1:3" s="83" customFormat="1">
      <c r="A50" s="128">
        <v>43</v>
      </c>
      <c r="B50" s="122" t="s">
        <v>224</v>
      </c>
      <c r="C50" s="121"/>
    </row>
    <row r="51" spans="1:3" s="83" customFormat="1" ht="26.4">
      <c r="A51" s="128">
        <v>44</v>
      </c>
      <c r="B51" s="122" t="s">
        <v>223</v>
      </c>
      <c r="C51" s="121"/>
    </row>
    <row r="52" spans="1:3" s="83" customFormat="1" ht="13.8" thickBot="1">
      <c r="A52" s="132">
        <v>45</v>
      </c>
      <c r="B52" s="133" t="s">
        <v>222</v>
      </c>
      <c r="C52" s="409">
        <f>C43-C47</f>
        <v>40875665.031999998</v>
      </c>
    </row>
    <row r="55" spans="1:3">
      <c r="B55" s="5" t="s">
        <v>8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2"/>
  <sheetViews>
    <sheetView showGridLines="0" zoomScaleNormal="100" workbookViewId="0">
      <pane xSplit="1" ySplit="5" topLeftCell="B21" activePane="bottomRight" state="frozen"/>
      <selection activeCell="B47" sqref="B47"/>
      <selection pane="topRight" activeCell="B47" sqref="B47"/>
      <selection pane="bottomLeft" activeCell="B47" sqref="B47"/>
      <selection pane="bottomRight" activeCell="C40" sqref="C40"/>
    </sheetView>
  </sheetViews>
  <sheetFormatPr defaultColWidth="9.109375" defaultRowHeight="13.8"/>
  <cols>
    <col min="1" max="1" width="10.6640625" style="5" customWidth="1"/>
    <col min="2" max="2" width="91.88671875" style="5" customWidth="1"/>
    <col min="3" max="3" width="53.109375" style="5" customWidth="1"/>
    <col min="4" max="4" width="32.33203125" style="5" customWidth="1"/>
    <col min="5" max="5" width="9.44140625" style="6" customWidth="1"/>
    <col min="6" max="16384" width="9.109375" style="6"/>
  </cols>
  <sheetData>
    <row r="1" spans="1:6">
      <c r="A1" s="340" t="s">
        <v>33</v>
      </c>
      <c r="B1" s="343" t="str">
        <f>'1. key ratios '!B1</f>
        <v>JSC Isbank Georgia</v>
      </c>
      <c r="E1" s="5"/>
      <c r="F1" s="5"/>
    </row>
    <row r="2" spans="1:6" s="97" customFormat="1" ht="15.75" customHeight="1">
      <c r="A2" s="340" t="s">
        <v>34</v>
      </c>
      <c r="B2" s="342">
        <f>'1. key ratios '!B2</f>
        <v>42916</v>
      </c>
    </row>
    <row r="3" spans="1:6" s="97" customFormat="1" ht="15.75" customHeight="1">
      <c r="A3" s="134"/>
    </row>
    <row r="4" spans="1:6" s="97" customFormat="1" ht="15.75" customHeight="1" thickBot="1">
      <c r="A4" s="97" t="s">
        <v>89</v>
      </c>
      <c r="B4" s="263" t="s">
        <v>311</v>
      </c>
      <c r="D4" s="52" t="s">
        <v>76</v>
      </c>
    </row>
    <row r="5" spans="1:6" ht="26.4">
      <c r="A5" s="135" t="s">
        <v>7</v>
      </c>
      <c r="B5" s="298" t="s">
        <v>366</v>
      </c>
      <c r="C5" s="136" t="s">
        <v>98</v>
      </c>
      <c r="D5" s="137" t="s">
        <v>99</v>
      </c>
    </row>
    <row r="6" spans="1:6">
      <c r="A6" s="103">
        <v>1</v>
      </c>
      <c r="B6" s="138" t="s">
        <v>38</v>
      </c>
      <c r="C6" s="139">
        <v>3689310.9299999997</v>
      </c>
      <c r="D6" s="140"/>
      <c r="E6" s="141"/>
    </row>
    <row r="7" spans="1:6">
      <c r="A7" s="103">
        <v>2</v>
      </c>
      <c r="B7" s="142" t="s">
        <v>39</v>
      </c>
      <c r="C7" s="143">
        <v>42615930.489999995</v>
      </c>
      <c r="D7" s="144"/>
      <c r="E7" s="141"/>
    </row>
    <row r="8" spans="1:6">
      <c r="A8" s="103">
        <v>3</v>
      </c>
      <c r="B8" s="142" t="s">
        <v>40</v>
      </c>
      <c r="C8" s="143">
        <v>62134018.712883003</v>
      </c>
      <c r="D8" s="144"/>
      <c r="E8" s="141"/>
    </row>
    <row r="9" spans="1:6">
      <c r="A9" s="103">
        <v>4</v>
      </c>
      <c r="B9" s="142" t="s">
        <v>41</v>
      </c>
      <c r="C9" s="143">
        <v>0</v>
      </c>
      <c r="D9" s="144"/>
      <c r="E9" s="141"/>
    </row>
    <row r="10" spans="1:6">
      <c r="A10" s="103">
        <v>5</v>
      </c>
      <c r="B10" s="142" t="s">
        <v>42</v>
      </c>
      <c r="C10" s="143">
        <v>11332089.165364409</v>
      </c>
      <c r="D10" s="144"/>
      <c r="E10" s="141"/>
    </row>
    <row r="11" spans="1:6" ht="14.4">
      <c r="A11" s="103">
        <v>6.1</v>
      </c>
      <c r="B11" s="264" t="s">
        <v>43</v>
      </c>
      <c r="C11" s="145">
        <v>164241902.66</v>
      </c>
      <c r="D11" s="146"/>
      <c r="E11" s="147"/>
    </row>
    <row r="12" spans="1:6" ht="14.4">
      <c r="A12" s="103">
        <v>6.2</v>
      </c>
      <c r="B12" s="265" t="s">
        <v>44</v>
      </c>
      <c r="C12" s="145">
        <v>-8686304.4940000009</v>
      </c>
      <c r="D12" s="146"/>
      <c r="E12" s="147"/>
    </row>
    <row r="13" spans="1:6">
      <c r="A13" s="103">
        <v>6</v>
      </c>
      <c r="B13" s="142" t="s">
        <v>45</v>
      </c>
      <c r="C13" s="410">
        <f>C11+C12</f>
        <v>155555598.16600001</v>
      </c>
      <c r="D13" s="146"/>
      <c r="E13" s="141"/>
    </row>
    <row r="14" spans="1:6">
      <c r="A14" s="103">
        <v>7</v>
      </c>
      <c r="B14" s="142" t="s">
        <v>46</v>
      </c>
      <c r="C14" s="143">
        <v>3952148.5732039995</v>
      </c>
      <c r="D14" s="144"/>
      <c r="E14" s="141"/>
    </row>
    <row r="15" spans="1:6">
      <c r="A15" s="103">
        <v>8</v>
      </c>
      <c r="B15" s="296" t="s">
        <v>217</v>
      </c>
      <c r="C15" s="143">
        <v>0</v>
      </c>
      <c r="D15" s="144"/>
      <c r="E15" s="141"/>
    </row>
    <row r="16" spans="1:6">
      <c r="A16" s="103">
        <v>9</v>
      </c>
      <c r="B16" s="142" t="s">
        <v>47</v>
      </c>
      <c r="C16" s="143">
        <v>0</v>
      </c>
      <c r="D16" s="144"/>
      <c r="E16" s="141"/>
    </row>
    <row r="17" spans="1:5">
      <c r="A17" s="103">
        <v>9.1</v>
      </c>
      <c r="B17" s="148" t="s">
        <v>93</v>
      </c>
      <c r="C17" s="145"/>
      <c r="D17" s="144"/>
      <c r="E17" s="141"/>
    </row>
    <row r="18" spans="1:5">
      <c r="A18" s="103">
        <v>9.1999999999999993</v>
      </c>
      <c r="B18" s="148" t="s">
        <v>94</v>
      </c>
      <c r="C18" s="145"/>
      <c r="D18" s="144"/>
      <c r="E18" s="141"/>
    </row>
    <row r="19" spans="1:5">
      <c r="A19" s="103">
        <v>9.3000000000000007</v>
      </c>
      <c r="B19" s="266" t="s">
        <v>289</v>
      </c>
      <c r="C19" s="145"/>
      <c r="D19" s="144"/>
      <c r="E19" s="141"/>
    </row>
    <row r="20" spans="1:5">
      <c r="A20" s="103">
        <v>10</v>
      </c>
      <c r="B20" s="142" t="s">
        <v>48</v>
      </c>
      <c r="C20" s="143">
        <v>2162441.5099999998</v>
      </c>
      <c r="D20" s="144"/>
      <c r="E20" s="141"/>
    </row>
    <row r="21" spans="1:5">
      <c r="A21" s="103">
        <v>10.1</v>
      </c>
      <c r="B21" s="148" t="s">
        <v>95</v>
      </c>
      <c r="C21" s="143">
        <v>384501</v>
      </c>
      <c r="D21" s="149" t="s">
        <v>97</v>
      </c>
      <c r="E21" s="141"/>
    </row>
    <row r="22" spans="1:5">
      <c r="A22" s="103">
        <v>11</v>
      </c>
      <c r="B22" s="150" t="s">
        <v>49</v>
      </c>
      <c r="C22" s="151">
        <v>3002476.1399999997</v>
      </c>
      <c r="D22" s="152"/>
      <c r="E22" s="141"/>
    </row>
    <row r="23" spans="1:5">
      <c r="A23" s="103">
        <v>12</v>
      </c>
      <c r="B23" s="153" t="s">
        <v>50</v>
      </c>
      <c r="C23" s="154">
        <f>SUM(C6:C10,C13:C16,C20,C22)</f>
        <v>284444013.68745136</v>
      </c>
      <c r="D23" s="155"/>
      <c r="E23" s="156"/>
    </row>
    <row r="24" spans="1:5">
      <c r="A24" s="103">
        <v>13</v>
      </c>
      <c r="B24" s="142" t="s">
        <v>52</v>
      </c>
      <c r="C24" s="157">
        <v>134905583.25999999</v>
      </c>
      <c r="D24" s="158"/>
      <c r="E24" s="141"/>
    </row>
    <row r="25" spans="1:5">
      <c r="A25" s="103">
        <v>14</v>
      </c>
      <c r="B25" s="142" t="s">
        <v>53</v>
      </c>
      <c r="C25" s="143">
        <v>11645264.839999996</v>
      </c>
      <c r="D25" s="144"/>
      <c r="E25" s="141"/>
    </row>
    <row r="26" spans="1:5">
      <c r="A26" s="103">
        <v>15</v>
      </c>
      <c r="B26" s="142" t="s">
        <v>54</v>
      </c>
      <c r="C26" s="143">
        <v>0</v>
      </c>
      <c r="D26" s="144"/>
      <c r="E26" s="141"/>
    </row>
    <row r="27" spans="1:5">
      <c r="A27" s="103">
        <v>16</v>
      </c>
      <c r="B27" s="142" t="s">
        <v>55</v>
      </c>
      <c r="C27" s="143">
        <v>59451889.5</v>
      </c>
      <c r="D27" s="144"/>
      <c r="E27" s="141"/>
    </row>
    <row r="28" spans="1:5">
      <c r="A28" s="103">
        <v>17</v>
      </c>
      <c r="B28" s="142" t="s">
        <v>56</v>
      </c>
      <c r="C28" s="143">
        <v>0</v>
      </c>
      <c r="D28" s="144"/>
      <c r="E28" s="141"/>
    </row>
    <row r="29" spans="1:5">
      <c r="A29" s="103">
        <v>18</v>
      </c>
      <c r="B29" s="142" t="s">
        <v>57</v>
      </c>
      <c r="C29" s="143">
        <v>2785308.0264000008</v>
      </c>
      <c r="D29" s="144"/>
      <c r="E29" s="141"/>
    </row>
    <row r="30" spans="1:5">
      <c r="A30" s="103">
        <v>19</v>
      </c>
      <c r="B30" s="142" t="s">
        <v>58</v>
      </c>
      <c r="C30" s="143">
        <v>5356416.2299999995</v>
      </c>
      <c r="D30" s="144"/>
      <c r="E30" s="141"/>
    </row>
    <row r="31" spans="1:5">
      <c r="A31" s="103">
        <v>20</v>
      </c>
      <c r="B31" s="142" t="s">
        <v>59</v>
      </c>
      <c r="C31" s="143">
        <v>1568689.9898879998</v>
      </c>
      <c r="D31" s="144"/>
      <c r="E31" s="141"/>
    </row>
    <row r="32" spans="1:5">
      <c r="A32" s="103">
        <v>21</v>
      </c>
      <c r="B32" s="150" t="s">
        <v>60</v>
      </c>
      <c r="C32" s="151">
        <v>38515200</v>
      </c>
      <c r="D32" s="149" t="s">
        <v>403</v>
      </c>
      <c r="E32" s="141"/>
    </row>
    <row r="33" spans="1:5">
      <c r="A33" s="103">
        <v>21.1</v>
      </c>
      <c r="B33" s="159" t="s">
        <v>96</v>
      </c>
      <c r="C33" s="160">
        <v>38515200</v>
      </c>
      <c r="D33" s="149" t="s">
        <v>403</v>
      </c>
      <c r="E33" s="141"/>
    </row>
    <row r="34" spans="1:5">
      <c r="A34" s="103">
        <v>22</v>
      </c>
      <c r="B34" s="153" t="s">
        <v>61</v>
      </c>
      <c r="C34" s="154">
        <f>SUM(C24:C32)</f>
        <v>254228351.846288</v>
      </c>
      <c r="D34" s="155"/>
      <c r="E34" s="156"/>
    </row>
    <row r="35" spans="1:5">
      <c r="A35" s="103">
        <v>23</v>
      </c>
      <c r="B35" s="150" t="s">
        <v>63</v>
      </c>
      <c r="C35" s="143">
        <v>30000000</v>
      </c>
      <c r="D35" s="149" t="s">
        <v>404</v>
      </c>
      <c r="E35" s="141"/>
    </row>
    <row r="36" spans="1:5" ht="14.4">
      <c r="A36" s="103">
        <v>24</v>
      </c>
      <c r="B36" s="150" t="s">
        <v>64</v>
      </c>
      <c r="C36" s="143">
        <v>0</v>
      </c>
      <c r="D36" s="331"/>
      <c r="E36" s="141"/>
    </row>
    <row r="37" spans="1:5" ht="14.4">
      <c r="A37" s="103">
        <v>25</v>
      </c>
      <c r="B37" s="150" t="s">
        <v>65</v>
      </c>
      <c r="C37" s="143">
        <v>0</v>
      </c>
      <c r="D37" s="331"/>
      <c r="E37" s="141"/>
    </row>
    <row r="38" spans="1:5" ht="14.4">
      <c r="A38" s="103">
        <v>26</v>
      </c>
      <c r="B38" s="150" t="s">
        <v>66</v>
      </c>
      <c r="C38" s="143">
        <v>0</v>
      </c>
      <c r="D38" s="331"/>
      <c r="E38" s="141"/>
    </row>
    <row r="39" spans="1:5" ht="14.4">
      <c r="A39" s="103">
        <v>27</v>
      </c>
      <c r="B39" s="150" t="s">
        <v>67</v>
      </c>
      <c r="C39" s="143">
        <v>0</v>
      </c>
      <c r="D39" s="331"/>
      <c r="E39" s="141"/>
    </row>
    <row r="40" spans="1:5">
      <c r="A40" s="103">
        <v>28</v>
      </c>
      <c r="B40" s="150" t="s">
        <v>68</v>
      </c>
      <c r="C40" s="143">
        <v>215662.01144660125</v>
      </c>
      <c r="D40" s="149" t="s">
        <v>405</v>
      </c>
      <c r="E40" s="141"/>
    </row>
    <row r="41" spans="1:5">
      <c r="A41" s="103">
        <v>29</v>
      </c>
      <c r="B41" s="150" t="s">
        <v>69</v>
      </c>
      <c r="C41" s="143">
        <v>0</v>
      </c>
      <c r="D41" s="144"/>
      <c r="E41" s="141"/>
    </row>
    <row r="42" spans="1:5" ht="14.4" thickBot="1">
      <c r="A42" s="161">
        <v>30</v>
      </c>
      <c r="B42" s="162" t="s">
        <v>287</v>
      </c>
      <c r="C42" s="163">
        <f>SUM(C35:C41)</f>
        <v>30215662.011446603</v>
      </c>
      <c r="D42" s="164"/>
      <c r="E42" s="15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S22"/>
  <sheetViews>
    <sheetView showGridLines="0" zoomScale="85" zoomScaleNormal="85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09375" defaultRowHeight="13.2"/>
  <cols>
    <col min="1" max="1" width="10.5546875" style="5" bestFit="1" customWidth="1"/>
    <col min="2" max="2" width="74" style="5" bestFit="1" customWidth="1"/>
    <col min="3" max="3" width="13" style="5" bestFit="1" customWidth="1"/>
    <col min="4" max="4" width="16.44140625" style="5" bestFit="1" customWidth="1"/>
    <col min="5" max="5" width="13" style="5" bestFit="1" customWidth="1"/>
    <col min="6" max="6" width="16.44140625" style="5" bestFit="1" customWidth="1"/>
    <col min="7" max="7" width="13" style="5" bestFit="1" customWidth="1"/>
    <col min="8" max="8" width="13.33203125" style="5" bestFit="1" customWidth="1"/>
    <col min="9" max="9" width="13" style="5" bestFit="1" customWidth="1"/>
    <col min="10" max="10" width="13.33203125" style="5" bestFit="1" customWidth="1"/>
    <col min="11" max="11" width="13" style="5" bestFit="1" customWidth="1"/>
    <col min="12" max="16" width="13" style="50" bestFit="1" customWidth="1"/>
    <col min="17" max="17" width="14.6640625" style="50" customWidth="1"/>
    <col min="18" max="18" width="13" style="50" bestFit="1" customWidth="1"/>
    <col min="19" max="19" width="34.88671875" style="50" customWidth="1"/>
    <col min="20" max="16384" width="9.109375" style="50"/>
  </cols>
  <sheetData>
    <row r="1" spans="1:19">
      <c r="A1" s="340" t="s">
        <v>33</v>
      </c>
      <c r="B1" s="343" t="str">
        <f>'1. key ratios '!B1</f>
        <v>JSC Isbank Georgia</v>
      </c>
    </row>
    <row r="2" spans="1:19">
      <c r="A2" s="340" t="s">
        <v>34</v>
      </c>
      <c r="B2" s="342">
        <f>'1. key ratios '!B2</f>
        <v>42916</v>
      </c>
    </row>
    <row r="4" spans="1:19" ht="27" thickBot="1">
      <c r="A4" s="5" t="s">
        <v>268</v>
      </c>
      <c r="B4" s="316" t="s">
        <v>401</v>
      </c>
    </row>
    <row r="5" spans="1:19" s="306" customFormat="1" ht="13.8">
      <c r="A5" s="301"/>
      <c r="B5" s="302"/>
      <c r="C5" s="303" t="s">
        <v>0</v>
      </c>
      <c r="D5" s="303" t="s">
        <v>1</v>
      </c>
      <c r="E5" s="303" t="s">
        <v>2</v>
      </c>
      <c r="F5" s="303" t="s">
        <v>3</v>
      </c>
      <c r="G5" s="303" t="s">
        <v>4</v>
      </c>
      <c r="H5" s="303" t="s">
        <v>6</v>
      </c>
      <c r="I5" s="303" t="s">
        <v>9</v>
      </c>
      <c r="J5" s="303" t="s">
        <v>10</v>
      </c>
      <c r="K5" s="303" t="s">
        <v>11</v>
      </c>
      <c r="L5" s="303" t="s">
        <v>12</v>
      </c>
      <c r="M5" s="303" t="s">
        <v>13</v>
      </c>
      <c r="N5" s="303" t="s">
        <v>14</v>
      </c>
      <c r="O5" s="303" t="s">
        <v>384</v>
      </c>
      <c r="P5" s="303" t="s">
        <v>385</v>
      </c>
      <c r="Q5" s="303" t="s">
        <v>386</v>
      </c>
      <c r="R5" s="304" t="s">
        <v>387</v>
      </c>
      <c r="S5" s="305" t="s">
        <v>388</v>
      </c>
    </row>
    <row r="6" spans="1:19" s="306" customFormat="1" ht="99" customHeight="1">
      <c r="A6" s="307"/>
      <c r="B6" s="450" t="s">
        <v>389</v>
      </c>
      <c r="C6" s="446">
        <v>0</v>
      </c>
      <c r="D6" s="447"/>
      <c r="E6" s="446">
        <v>0.2</v>
      </c>
      <c r="F6" s="447"/>
      <c r="G6" s="446">
        <v>0.35</v>
      </c>
      <c r="H6" s="447"/>
      <c r="I6" s="446">
        <v>0.5</v>
      </c>
      <c r="J6" s="447"/>
      <c r="K6" s="446">
        <v>0.75</v>
      </c>
      <c r="L6" s="447"/>
      <c r="M6" s="446">
        <v>1</v>
      </c>
      <c r="N6" s="447"/>
      <c r="O6" s="446">
        <v>1.5</v>
      </c>
      <c r="P6" s="447"/>
      <c r="Q6" s="446">
        <v>2.5</v>
      </c>
      <c r="R6" s="447"/>
      <c r="S6" s="448" t="s">
        <v>267</v>
      </c>
    </row>
    <row r="7" spans="1:19" s="306" customFormat="1" ht="30.75" customHeight="1">
      <c r="A7" s="307"/>
      <c r="B7" s="451"/>
      <c r="C7" s="297" t="s">
        <v>270</v>
      </c>
      <c r="D7" s="297" t="s">
        <v>269</v>
      </c>
      <c r="E7" s="297" t="s">
        <v>270</v>
      </c>
      <c r="F7" s="297" t="s">
        <v>269</v>
      </c>
      <c r="G7" s="297" t="s">
        <v>270</v>
      </c>
      <c r="H7" s="297" t="s">
        <v>269</v>
      </c>
      <c r="I7" s="297" t="s">
        <v>270</v>
      </c>
      <c r="J7" s="297" t="s">
        <v>269</v>
      </c>
      <c r="K7" s="297" t="s">
        <v>270</v>
      </c>
      <c r="L7" s="297" t="s">
        <v>269</v>
      </c>
      <c r="M7" s="297" t="s">
        <v>270</v>
      </c>
      <c r="N7" s="297" t="s">
        <v>269</v>
      </c>
      <c r="O7" s="297" t="s">
        <v>270</v>
      </c>
      <c r="P7" s="297" t="s">
        <v>269</v>
      </c>
      <c r="Q7" s="297" t="s">
        <v>270</v>
      </c>
      <c r="R7" s="297" t="s">
        <v>269</v>
      </c>
      <c r="S7" s="449"/>
    </row>
    <row r="8" spans="1:19" s="167" customFormat="1" ht="13.8">
      <c r="A8" s="166">
        <v>1</v>
      </c>
      <c r="B8" s="1" t="s">
        <v>101</v>
      </c>
      <c r="C8" s="332">
        <v>1248100.4664657535</v>
      </c>
      <c r="D8" s="332"/>
      <c r="E8" s="332"/>
      <c r="F8" s="333"/>
      <c r="G8" s="332"/>
      <c r="H8" s="332"/>
      <c r="I8" s="332"/>
      <c r="J8" s="332"/>
      <c r="K8" s="332"/>
      <c r="L8" s="332"/>
      <c r="M8" s="332">
        <v>52699919.188898653</v>
      </c>
      <c r="N8" s="332"/>
      <c r="O8" s="332"/>
      <c r="P8" s="332"/>
      <c r="Q8" s="332"/>
      <c r="R8" s="333"/>
      <c r="S8" s="317">
        <f>$C$6*SUM(C8:D8)+$E$6*SUM(E8:F8)+$G$6*SUM(G8:H8)+$I$6*SUM(I8:J8)+$K$6*SUM(K8:L8)+$M$6*SUM(M8:N8)+$O$6*SUM(O8:P8)+$Q$6*SUM(Q8:R8)</f>
        <v>52699919.188898653</v>
      </c>
    </row>
    <row r="9" spans="1:19" s="167" customFormat="1" ht="13.8">
      <c r="A9" s="166">
        <v>2</v>
      </c>
      <c r="B9" s="1" t="s">
        <v>102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3"/>
      <c r="S9" s="317">
        <f t="shared" ref="S9:S21" si="0">$C$6*SUM(C9:D9)+$E$6*SUM(E9:F9)+$G$6*SUM(G9:H9)+$I$6*SUM(I9:J9)+$K$6*SUM(K9:L9)+$M$6*SUM(M9:N9)+$O$6*SUM(O9:P9)+$Q$6*SUM(Q9:R9)</f>
        <v>0</v>
      </c>
    </row>
    <row r="10" spans="1:19" s="167" customFormat="1" ht="13.8">
      <c r="A10" s="166">
        <v>3</v>
      </c>
      <c r="B10" s="1" t="s">
        <v>290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3"/>
      <c r="S10" s="317">
        <f t="shared" si="0"/>
        <v>0</v>
      </c>
    </row>
    <row r="11" spans="1:19" s="167" customFormat="1" ht="13.8">
      <c r="A11" s="166">
        <v>4</v>
      </c>
      <c r="B11" s="1" t="s">
        <v>103</v>
      </c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3"/>
      <c r="S11" s="317">
        <f t="shared" si="0"/>
        <v>0</v>
      </c>
    </row>
    <row r="12" spans="1:19" s="167" customFormat="1" ht="13.8">
      <c r="A12" s="166">
        <v>5</v>
      </c>
      <c r="B12" s="1" t="s">
        <v>104</v>
      </c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3"/>
      <c r="S12" s="317">
        <f t="shared" si="0"/>
        <v>0</v>
      </c>
    </row>
    <row r="13" spans="1:19" s="167" customFormat="1" ht="13.8">
      <c r="A13" s="166">
        <v>6</v>
      </c>
      <c r="B13" s="1" t="s">
        <v>105</v>
      </c>
      <c r="C13" s="332"/>
      <c r="D13" s="334"/>
      <c r="E13" s="332">
        <v>3600000</v>
      </c>
      <c r="F13" s="332"/>
      <c r="G13" s="332"/>
      <c r="H13" s="332"/>
      <c r="I13" s="332"/>
      <c r="J13" s="332"/>
      <c r="K13" s="332"/>
      <c r="L13" s="332"/>
      <c r="M13" s="332">
        <v>58534018.712883003</v>
      </c>
      <c r="N13" s="332"/>
      <c r="O13" s="332"/>
      <c r="P13" s="332"/>
      <c r="Q13" s="332"/>
      <c r="R13" s="333"/>
      <c r="S13" s="317">
        <f t="shared" si="0"/>
        <v>59254018.712883003</v>
      </c>
    </row>
    <row r="14" spans="1:19" s="167" customFormat="1" ht="13.8">
      <c r="A14" s="166">
        <v>7</v>
      </c>
      <c r="B14" s="1" t="s">
        <v>106</v>
      </c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>
        <v>159056851.884204</v>
      </c>
      <c r="N14" s="332">
        <v>9215388.2850000001</v>
      </c>
      <c r="O14" s="332"/>
      <c r="P14" s="332"/>
      <c r="Q14" s="332"/>
      <c r="R14" s="333"/>
      <c r="S14" s="317">
        <f t="shared" si="0"/>
        <v>168272240.169204</v>
      </c>
    </row>
    <row r="15" spans="1:19" s="167" customFormat="1" ht="13.8">
      <c r="A15" s="166">
        <v>8</v>
      </c>
      <c r="B15" s="1" t="s">
        <v>107</v>
      </c>
      <c r="C15" s="332"/>
      <c r="D15" s="332"/>
      <c r="E15" s="332"/>
      <c r="F15" s="332"/>
      <c r="G15" s="332"/>
      <c r="H15" s="332"/>
      <c r="I15" s="332" t="s">
        <v>5</v>
      </c>
      <c r="J15" s="332"/>
      <c r="K15" s="332"/>
      <c r="L15" s="332"/>
      <c r="M15" s="332"/>
      <c r="N15" s="332"/>
      <c r="O15" s="332"/>
      <c r="P15" s="332"/>
      <c r="Q15" s="332"/>
      <c r="R15" s="333"/>
      <c r="S15" s="317">
        <f t="shared" si="0"/>
        <v>0</v>
      </c>
    </row>
    <row r="16" spans="1:19" s="167" customFormat="1" ht="13.8">
      <c r="A16" s="166">
        <v>9</v>
      </c>
      <c r="B16" s="1" t="s">
        <v>108</v>
      </c>
      <c r="C16" s="332"/>
      <c r="D16" s="332"/>
      <c r="E16" s="332"/>
      <c r="F16" s="332"/>
      <c r="G16" s="332">
        <v>1649110.0085705139</v>
      </c>
      <c r="H16" s="332"/>
      <c r="I16" s="332"/>
      <c r="J16" s="332"/>
      <c r="K16" s="332"/>
      <c r="L16" s="332"/>
      <c r="M16" s="332">
        <v>110152.99142948576</v>
      </c>
      <c r="N16" s="332"/>
      <c r="O16" s="332"/>
      <c r="P16" s="332"/>
      <c r="Q16" s="332"/>
      <c r="R16" s="333"/>
      <c r="S16" s="317">
        <f t="shared" si="0"/>
        <v>687341.49442916561</v>
      </c>
    </row>
    <row r="17" spans="1:19" s="167" customFormat="1" ht="13.8">
      <c r="A17" s="166">
        <v>10</v>
      </c>
      <c r="B17" s="1" t="s">
        <v>109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>
        <v>1041554.4850000002</v>
      </c>
      <c r="N17" s="334"/>
      <c r="O17" s="332">
        <v>10542.401999999998</v>
      </c>
      <c r="P17" s="332"/>
      <c r="Q17" s="332"/>
      <c r="R17" s="333"/>
      <c r="S17" s="317">
        <f t="shared" si="0"/>
        <v>1057368.0880000002</v>
      </c>
    </row>
    <row r="18" spans="1:19" s="167" customFormat="1" ht="13.8">
      <c r="A18" s="166">
        <v>11</v>
      </c>
      <c r="B18" s="1" t="s">
        <v>110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3"/>
      <c r="S18" s="317">
        <f t="shared" si="0"/>
        <v>0</v>
      </c>
    </row>
    <row r="19" spans="1:19" s="167" customFormat="1" ht="13.8">
      <c r="A19" s="166">
        <v>12</v>
      </c>
      <c r="B19" s="1" t="s">
        <v>111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3"/>
      <c r="S19" s="317">
        <f t="shared" si="0"/>
        <v>0</v>
      </c>
    </row>
    <row r="20" spans="1:19" s="167" customFormat="1" ht="13.8">
      <c r="A20" s="166">
        <v>13</v>
      </c>
      <c r="B20" s="1" t="s">
        <v>266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3"/>
      <c r="S20" s="317">
        <f t="shared" si="0"/>
        <v>0</v>
      </c>
    </row>
    <row r="21" spans="1:19" s="167" customFormat="1" ht="13.8">
      <c r="A21" s="166">
        <v>14</v>
      </c>
      <c r="B21" s="1" t="s">
        <v>113</v>
      </c>
      <c r="C21" s="332">
        <v>3689310.9299999997</v>
      </c>
      <c r="D21" s="332"/>
      <c r="E21" s="332"/>
      <c r="F21" s="332"/>
      <c r="G21" s="332"/>
      <c r="H21" s="332"/>
      <c r="I21" s="332"/>
      <c r="J21" s="332"/>
      <c r="K21" s="332"/>
      <c r="L21" s="332"/>
      <c r="M21" s="332">
        <v>5164917.6499999994</v>
      </c>
      <c r="N21" s="332"/>
      <c r="O21" s="332"/>
      <c r="P21" s="332"/>
      <c r="Q21" s="332"/>
      <c r="R21" s="333"/>
      <c r="S21" s="317">
        <f t="shared" si="0"/>
        <v>5164917.6499999994</v>
      </c>
    </row>
    <row r="22" spans="1:19" ht="13.8" thickBot="1">
      <c r="A22" s="168"/>
      <c r="B22" s="169" t="s">
        <v>114</v>
      </c>
      <c r="C22" s="411">
        <f>SUM(C8:C21)</f>
        <v>4937411.3964657532</v>
      </c>
      <c r="D22" s="411">
        <f t="shared" ref="D22:J22" si="1">SUM(D8:D21)</f>
        <v>0</v>
      </c>
      <c r="E22" s="411">
        <f t="shared" si="1"/>
        <v>3600000</v>
      </c>
      <c r="F22" s="411">
        <f t="shared" si="1"/>
        <v>0</v>
      </c>
      <c r="G22" s="411">
        <f t="shared" si="1"/>
        <v>1649110.0085705139</v>
      </c>
      <c r="H22" s="411">
        <f t="shared" si="1"/>
        <v>0</v>
      </c>
      <c r="I22" s="411">
        <f t="shared" si="1"/>
        <v>0</v>
      </c>
      <c r="J22" s="411">
        <f t="shared" si="1"/>
        <v>0</v>
      </c>
      <c r="K22" s="411">
        <f t="shared" ref="K22:S22" si="2">SUM(K8:K21)</f>
        <v>0</v>
      </c>
      <c r="L22" s="411">
        <f t="shared" si="2"/>
        <v>0</v>
      </c>
      <c r="M22" s="411">
        <f t="shared" si="2"/>
        <v>276607414.91241515</v>
      </c>
      <c r="N22" s="411">
        <f t="shared" si="2"/>
        <v>9215388.2850000001</v>
      </c>
      <c r="O22" s="411">
        <f t="shared" si="2"/>
        <v>10542.401999999998</v>
      </c>
      <c r="P22" s="411">
        <f t="shared" si="2"/>
        <v>0</v>
      </c>
      <c r="Q22" s="411">
        <f t="shared" si="2"/>
        <v>0</v>
      </c>
      <c r="R22" s="411">
        <f t="shared" si="2"/>
        <v>0</v>
      </c>
      <c r="S22" s="412">
        <f t="shared" si="2"/>
        <v>287135805.30341482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V28"/>
  <sheetViews>
    <sheetView showGridLines="0" zoomScale="85" zoomScaleNormal="85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10.5546875" style="5" bestFit="1" customWidth="1"/>
    <col min="2" max="2" width="63.6640625" style="5" bestFit="1" customWidth="1"/>
    <col min="3" max="3" width="19" style="5" customWidth="1"/>
    <col min="4" max="4" width="19.5546875" style="5" customWidth="1"/>
    <col min="5" max="5" width="31.109375" style="5" customWidth="1"/>
    <col min="6" max="6" width="29.109375" style="5" customWidth="1"/>
    <col min="7" max="7" width="28.5546875" style="5" customWidth="1"/>
    <col min="8" max="8" width="26.44140625" style="5" customWidth="1"/>
    <col min="9" max="9" width="23.6640625" style="5" customWidth="1"/>
    <col min="10" max="10" width="21.5546875" style="5" customWidth="1"/>
    <col min="11" max="11" width="15.6640625" style="5" customWidth="1"/>
    <col min="12" max="12" width="13.33203125" style="5" customWidth="1"/>
    <col min="13" max="13" width="20.88671875" style="5" customWidth="1"/>
    <col min="14" max="14" width="19.33203125" style="5" customWidth="1"/>
    <col min="15" max="15" width="18.44140625" style="5" customWidth="1"/>
    <col min="16" max="16" width="19" style="5" customWidth="1"/>
    <col min="17" max="17" width="20.33203125" style="5" customWidth="1"/>
    <col min="18" max="18" width="18" style="5" customWidth="1"/>
    <col min="19" max="19" width="36" style="5" customWidth="1"/>
    <col min="20" max="20" width="26.109375" style="5" customWidth="1"/>
    <col min="21" max="21" width="24.88671875" style="5" customWidth="1"/>
    <col min="22" max="22" width="20" style="5" customWidth="1"/>
    <col min="23" max="16384" width="9.109375" style="50"/>
  </cols>
  <sheetData>
    <row r="1" spans="1:22">
      <c r="A1" s="340" t="s">
        <v>33</v>
      </c>
      <c r="B1" s="343" t="str">
        <f>'1. key ratios '!B1</f>
        <v>JSC Isbank Georgia</v>
      </c>
    </row>
    <row r="2" spans="1:22">
      <c r="A2" s="340" t="s">
        <v>34</v>
      </c>
      <c r="B2" s="342">
        <f>'1. key ratios '!B2</f>
        <v>42916</v>
      </c>
    </row>
    <row r="4" spans="1:22" ht="13.8" thickBot="1">
      <c r="A4" s="5" t="s">
        <v>392</v>
      </c>
      <c r="B4" s="170" t="s">
        <v>100</v>
      </c>
      <c r="V4" s="52" t="s">
        <v>76</v>
      </c>
    </row>
    <row r="5" spans="1:22" ht="12.75" customHeight="1">
      <c r="A5" s="171"/>
      <c r="B5" s="172"/>
      <c r="C5" s="452" t="s">
        <v>302</v>
      </c>
      <c r="D5" s="453"/>
      <c r="E5" s="453"/>
      <c r="F5" s="453"/>
      <c r="G5" s="453"/>
      <c r="H5" s="453"/>
      <c r="I5" s="453"/>
      <c r="J5" s="453"/>
      <c r="K5" s="453"/>
      <c r="L5" s="454"/>
      <c r="M5" s="455" t="s">
        <v>303</v>
      </c>
      <c r="N5" s="456"/>
      <c r="O5" s="456"/>
      <c r="P5" s="456"/>
      <c r="Q5" s="456"/>
      <c r="R5" s="456"/>
      <c r="S5" s="457"/>
      <c r="T5" s="460" t="s">
        <v>390</v>
      </c>
      <c r="U5" s="460" t="s">
        <v>391</v>
      </c>
      <c r="V5" s="458" t="s">
        <v>126</v>
      </c>
    </row>
    <row r="6" spans="1:22" s="109" customFormat="1" ht="105.6">
      <c r="A6" s="106"/>
      <c r="B6" s="173"/>
      <c r="C6" s="174" t="s">
        <v>115</v>
      </c>
      <c r="D6" s="270" t="s">
        <v>116</v>
      </c>
      <c r="E6" s="207" t="s">
        <v>305</v>
      </c>
      <c r="F6" s="207" t="s">
        <v>306</v>
      </c>
      <c r="G6" s="270" t="s">
        <v>309</v>
      </c>
      <c r="H6" s="270" t="s">
        <v>304</v>
      </c>
      <c r="I6" s="270" t="s">
        <v>117</v>
      </c>
      <c r="J6" s="270" t="s">
        <v>118</v>
      </c>
      <c r="K6" s="175" t="s">
        <v>119</v>
      </c>
      <c r="L6" s="176" t="s">
        <v>120</v>
      </c>
      <c r="M6" s="174" t="s">
        <v>307</v>
      </c>
      <c r="N6" s="175" t="s">
        <v>121</v>
      </c>
      <c r="O6" s="175" t="s">
        <v>122</v>
      </c>
      <c r="P6" s="175" t="s">
        <v>123</v>
      </c>
      <c r="Q6" s="175" t="s">
        <v>124</v>
      </c>
      <c r="R6" s="175" t="s">
        <v>125</v>
      </c>
      <c r="S6" s="299" t="s">
        <v>308</v>
      </c>
      <c r="T6" s="461"/>
      <c r="U6" s="461"/>
      <c r="V6" s="459"/>
    </row>
    <row r="7" spans="1:22" s="167" customFormat="1" ht="13.8">
      <c r="A7" s="177">
        <v>1</v>
      </c>
      <c r="B7" s="1" t="s">
        <v>101</v>
      </c>
      <c r="C7" s="335"/>
      <c r="D7" s="332"/>
      <c r="E7" s="332"/>
      <c r="F7" s="332"/>
      <c r="G7" s="332"/>
      <c r="H7" s="332"/>
      <c r="I7" s="332"/>
      <c r="J7" s="332"/>
      <c r="K7" s="332"/>
      <c r="L7" s="336"/>
      <c r="M7" s="335"/>
      <c r="N7" s="332"/>
      <c r="O7" s="332"/>
      <c r="P7" s="332"/>
      <c r="Q7" s="332"/>
      <c r="R7" s="332"/>
      <c r="S7" s="336"/>
      <c r="T7" s="337"/>
      <c r="U7" s="338"/>
      <c r="V7" s="416">
        <f>SUM(C7:S7)</f>
        <v>0</v>
      </c>
    </row>
    <row r="8" spans="1:22" s="167" customFormat="1" ht="13.8">
      <c r="A8" s="177">
        <v>2</v>
      </c>
      <c r="B8" s="1" t="s">
        <v>102</v>
      </c>
      <c r="C8" s="335"/>
      <c r="D8" s="332"/>
      <c r="E8" s="332"/>
      <c r="F8" s="332"/>
      <c r="G8" s="332"/>
      <c r="H8" s="332"/>
      <c r="I8" s="332"/>
      <c r="J8" s="332"/>
      <c r="K8" s="332"/>
      <c r="L8" s="336"/>
      <c r="M8" s="335"/>
      <c r="N8" s="332"/>
      <c r="O8" s="332"/>
      <c r="P8" s="332"/>
      <c r="Q8" s="332"/>
      <c r="R8" s="332"/>
      <c r="S8" s="336"/>
      <c r="T8" s="338"/>
      <c r="U8" s="338"/>
      <c r="V8" s="416">
        <f t="shared" ref="V8:V20" si="0">SUM(C8:S8)</f>
        <v>0</v>
      </c>
    </row>
    <row r="9" spans="1:22" s="167" customFormat="1" ht="13.8">
      <c r="A9" s="177">
        <v>3</v>
      </c>
      <c r="B9" s="1" t="s">
        <v>291</v>
      </c>
      <c r="C9" s="335"/>
      <c r="D9" s="332"/>
      <c r="E9" s="332"/>
      <c r="F9" s="332"/>
      <c r="G9" s="332"/>
      <c r="H9" s="332"/>
      <c r="I9" s="332"/>
      <c r="J9" s="332"/>
      <c r="K9" s="332"/>
      <c r="L9" s="336"/>
      <c r="M9" s="335"/>
      <c r="N9" s="332"/>
      <c r="O9" s="332"/>
      <c r="P9" s="332"/>
      <c r="Q9" s="332"/>
      <c r="R9" s="332"/>
      <c r="S9" s="336"/>
      <c r="T9" s="338"/>
      <c r="U9" s="338"/>
      <c r="V9" s="416">
        <f t="shared" si="0"/>
        <v>0</v>
      </c>
    </row>
    <row r="10" spans="1:22" s="167" customFormat="1" ht="13.8">
      <c r="A10" s="177">
        <v>4</v>
      </c>
      <c r="B10" s="1" t="s">
        <v>103</v>
      </c>
      <c r="C10" s="335"/>
      <c r="D10" s="332"/>
      <c r="E10" s="332"/>
      <c r="F10" s="332"/>
      <c r="G10" s="332"/>
      <c r="H10" s="332"/>
      <c r="I10" s="332"/>
      <c r="J10" s="332"/>
      <c r="K10" s="332"/>
      <c r="L10" s="336"/>
      <c r="M10" s="335"/>
      <c r="N10" s="332"/>
      <c r="O10" s="332"/>
      <c r="P10" s="332"/>
      <c r="Q10" s="332"/>
      <c r="R10" s="332"/>
      <c r="S10" s="336"/>
      <c r="T10" s="338"/>
      <c r="U10" s="338"/>
      <c r="V10" s="416">
        <f t="shared" si="0"/>
        <v>0</v>
      </c>
    </row>
    <row r="11" spans="1:22" s="167" customFormat="1" ht="13.8">
      <c r="A11" s="177">
        <v>5</v>
      </c>
      <c r="B11" s="1" t="s">
        <v>104</v>
      </c>
      <c r="C11" s="335"/>
      <c r="D11" s="332"/>
      <c r="E11" s="332"/>
      <c r="F11" s="332"/>
      <c r="G11" s="332"/>
      <c r="H11" s="332"/>
      <c r="I11" s="332"/>
      <c r="J11" s="332"/>
      <c r="K11" s="332"/>
      <c r="L11" s="336"/>
      <c r="M11" s="335"/>
      <c r="N11" s="332"/>
      <c r="O11" s="332"/>
      <c r="P11" s="332"/>
      <c r="Q11" s="332"/>
      <c r="R11" s="332"/>
      <c r="S11" s="336"/>
      <c r="T11" s="338"/>
      <c r="U11" s="338"/>
      <c r="V11" s="416">
        <f t="shared" si="0"/>
        <v>0</v>
      </c>
    </row>
    <row r="12" spans="1:22" s="167" customFormat="1" ht="13.8">
      <c r="A12" s="177">
        <v>6</v>
      </c>
      <c r="B12" s="1" t="s">
        <v>105</v>
      </c>
      <c r="C12" s="335"/>
      <c r="D12" s="332"/>
      <c r="E12" s="332"/>
      <c r="F12" s="332"/>
      <c r="G12" s="332"/>
      <c r="H12" s="332"/>
      <c r="I12" s="332"/>
      <c r="J12" s="332"/>
      <c r="K12" s="332"/>
      <c r="L12" s="336"/>
      <c r="M12" s="335"/>
      <c r="N12" s="332"/>
      <c r="O12" s="332"/>
      <c r="P12" s="332"/>
      <c r="Q12" s="332"/>
      <c r="R12" s="332"/>
      <c r="S12" s="336"/>
      <c r="T12" s="338"/>
      <c r="U12" s="338"/>
      <c r="V12" s="416">
        <f t="shared" si="0"/>
        <v>0</v>
      </c>
    </row>
    <row r="13" spans="1:22" s="167" customFormat="1" ht="13.8">
      <c r="A13" s="177">
        <v>7</v>
      </c>
      <c r="B13" s="1" t="s">
        <v>106</v>
      </c>
      <c r="C13" s="335"/>
      <c r="D13" s="332">
        <v>96437041.491696</v>
      </c>
      <c r="E13" s="332"/>
      <c r="F13" s="332"/>
      <c r="G13" s="332"/>
      <c r="H13" s="332"/>
      <c r="I13" s="332"/>
      <c r="J13" s="332"/>
      <c r="K13" s="332"/>
      <c r="L13" s="336"/>
      <c r="M13" s="335"/>
      <c r="N13" s="332"/>
      <c r="O13" s="332"/>
      <c r="P13" s="332"/>
      <c r="Q13" s="332"/>
      <c r="R13" s="332"/>
      <c r="S13" s="336"/>
      <c r="T13" s="338">
        <v>95374237.529295996</v>
      </c>
      <c r="U13" s="338">
        <v>1062803.9624000001</v>
      </c>
      <c r="V13" s="416">
        <f t="shared" si="0"/>
        <v>96437041.491696</v>
      </c>
    </row>
    <row r="14" spans="1:22" s="167" customFormat="1" ht="13.8">
      <c r="A14" s="177">
        <v>8</v>
      </c>
      <c r="B14" s="1" t="s">
        <v>107</v>
      </c>
      <c r="C14" s="335"/>
      <c r="D14" s="332"/>
      <c r="E14" s="332"/>
      <c r="F14" s="332"/>
      <c r="G14" s="332"/>
      <c r="H14" s="332"/>
      <c r="I14" s="332"/>
      <c r="J14" s="332"/>
      <c r="K14" s="332"/>
      <c r="L14" s="336"/>
      <c r="M14" s="335"/>
      <c r="N14" s="332"/>
      <c r="O14" s="332"/>
      <c r="P14" s="332"/>
      <c r="Q14" s="332"/>
      <c r="R14" s="332"/>
      <c r="S14" s="336"/>
      <c r="T14" s="338"/>
      <c r="U14" s="338"/>
      <c r="V14" s="416">
        <f t="shared" si="0"/>
        <v>0</v>
      </c>
    </row>
    <row r="15" spans="1:22" s="167" customFormat="1" ht="13.8">
      <c r="A15" s="177">
        <v>9</v>
      </c>
      <c r="B15" s="1" t="s">
        <v>108</v>
      </c>
      <c r="C15" s="335"/>
      <c r="D15" s="332"/>
      <c r="E15" s="332"/>
      <c r="F15" s="332"/>
      <c r="G15" s="332"/>
      <c r="H15" s="332"/>
      <c r="I15" s="332"/>
      <c r="J15" s="332"/>
      <c r="K15" s="332"/>
      <c r="L15" s="336"/>
      <c r="M15" s="335"/>
      <c r="N15" s="332"/>
      <c r="O15" s="332"/>
      <c r="P15" s="332"/>
      <c r="Q15" s="332"/>
      <c r="R15" s="332"/>
      <c r="S15" s="336"/>
      <c r="T15" s="338"/>
      <c r="U15" s="338"/>
      <c r="V15" s="416">
        <f t="shared" si="0"/>
        <v>0</v>
      </c>
    </row>
    <row r="16" spans="1:22" s="167" customFormat="1" ht="13.8">
      <c r="A16" s="177">
        <v>10</v>
      </c>
      <c r="B16" s="1" t="s">
        <v>109</v>
      </c>
      <c r="C16" s="335"/>
      <c r="D16" s="332"/>
      <c r="E16" s="332"/>
      <c r="F16" s="332"/>
      <c r="G16" s="332"/>
      <c r="H16" s="332"/>
      <c r="I16" s="332"/>
      <c r="J16" s="332"/>
      <c r="K16" s="332"/>
      <c r="L16" s="336"/>
      <c r="M16" s="335"/>
      <c r="N16" s="332"/>
      <c r="O16" s="332"/>
      <c r="P16" s="332"/>
      <c r="Q16" s="332"/>
      <c r="R16" s="332"/>
      <c r="S16" s="336"/>
      <c r="T16" s="338"/>
      <c r="U16" s="338"/>
      <c r="V16" s="416">
        <f t="shared" si="0"/>
        <v>0</v>
      </c>
    </row>
    <row r="17" spans="1:22" s="167" customFormat="1" ht="13.8">
      <c r="A17" s="177">
        <v>11</v>
      </c>
      <c r="B17" s="1" t="s">
        <v>110</v>
      </c>
      <c r="C17" s="335"/>
      <c r="D17" s="332"/>
      <c r="E17" s="332"/>
      <c r="F17" s="332"/>
      <c r="G17" s="332"/>
      <c r="H17" s="332"/>
      <c r="I17" s="332"/>
      <c r="J17" s="332"/>
      <c r="K17" s="332"/>
      <c r="L17" s="336"/>
      <c r="M17" s="335"/>
      <c r="N17" s="332"/>
      <c r="O17" s="332"/>
      <c r="P17" s="332"/>
      <c r="Q17" s="332"/>
      <c r="R17" s="332"/>
      <c r="S17" s="336"/>
      <c r="T17" s="338"/>
      <c r="U17" s="338"/>
      <c r="V17" s="416">
        <f t="shared" si="0"/>
        <v>0</v>
      </c>
    </row>
    <row r="18" spans="1:22" s="167" customFormat="1" ht="13.8">
      <c r="A18" s="177">
        <v>12</v>
      </c>
      <c r="B18" s="1" t="s">
        <v>111</v>
      </c>
      <c r="C18" s="335"/>
      <c r="D18" s="332"/>
      <c r="E18" s="332"/>
      <c r="F18" s="332"/>
      <c r="G18" s="332"/>
      <c r="H18" s="332"/>
      <c r="I18" s="332"/>
      <c r="J18" s="332"/>
      <c r="K18" s="332"/>
      <c r="L18" s="336"/>
      <c r="M18" s="335"/>
      <c r="N18" s="332"/>
      <c r="O18" s="332"/>
      <c r="P18" s="332"/>
      <c r="Q18" s="332"/>
      <c r="R18" s="332"/>
      <c r="S18" s="336"/>
      <c r="T18" s="338"/>
      <c r="U18" s="338"/>
      <c r="V18" s="416">
        <f t="shared" si="0"/>
        <v>0</v>
      </c>
    </row>
    <row r="19" spans="1:22" s="167" customFormat="1" ht="13.8">
      <c r="A19" s="177">
        <v>13</v>
      </c>
      <c r="B19" s="1" t="s">
        <v>112</v>
      </c>
      <c r="C19" s="335"/>
      <c r="D19" s="332"/>
      <c r="E19" s="332"/>
      <c r="F19" s="332"/>
      <c r="G19" s="332"/>
      <c r="H19" s="332"/>
      <c r="I19" s="332"/>
      <c r="J19" s="332"/>
      <c r="K19" s="332"/>
      <c r="L19" s="336"/>
      <c r="M19" s="335"/>
      <c r="N19" s="332"/>
      <c r="O19" s="332"/>
      <c r="P19" s="332"/>
      <c r="Q19" s="332"/>
      <c r="R19" s="332"/>
      <c r="S19" s="336"/>
      <c r="T19" s="338"/>
      <c r="U19" s="338"/>
      <c r="V19" s="416">
        <f t="shared" si="0"/>
        <v>0</v>
      </c>
    </row>
    <row r="20" spans="1:22" s="167" customFormat="1" ht="13.8">
      <c r="A20" s="177">
        <v>14</v>
      </c>
      <c r="B20" s="1" t="s">
        <v>113</v>
      </c>
      <c r="C20" s="335"/>
      <c r="D20" s="332"/>
      <c r="E20" s="332"/>
      <c r="F20" s="332"/>
      <c r="G20" s="332"/>
      <c r="H20" s="332"/>
      <c r="I20" s="332"/>
      <c r="J20" s="332"/>
      <c r="K20" s="332"/>
      <c r="L20" s="336"/>
      <c r="M20" s="335"/>
      <c r="N20" s="332"/>
      <c r="O20" s="332"/>
      <c r="P20" s="332"/>
      <c r="Q20" s="332"/>
      <c r="R20" s="332"/>
      <c r="S20" s="336"/>
      <c r="T20" s="338"/>
      <c r="U20" s="338"/>
      <c r="V20" s="416">
        <f t="shared" si="0"/>
        <v>0</v>
      </c>
    </row>
    <row r="21" spans="1:22" ht="13.8" thickBot="1">
      <c r="A21" s="168"/>
      <c r="B21" s="178" t="s">
        <v>114</v>
      </c>
      <c r="C21" s="413">
        <f>SUM(C7:C20)</f>
        <v>0</v>
      </c>
      <c r="D21" s="411">
        <f t="shared" ref="D21:V21" si="1">SUM(D7:D20)</f>
        <v>96437041.491696</v>
      </c>
      <c r="E21" s="411">
        <f t="shared" si="1"/>
        <v>0</v>
      </c>
      <c r="F21" s="411">
        <f t="shared" si="1"/>
        <v>0</v>
      </c>
      <c r="G21" s="411">
        <f t="shared" si="1"/>
        <v>0</v>
      </c>
      <c r="H21" s="411">
        <f t="shared" si="1"/>
        <v>0</v>
      </c>
      <c r="I21" s="411">
        <f t="shared" si="1"/>
        <v>0</v>
      </c>
      <c r="J21" s="411">
        <f t="shared" si="1"/>
        <v>0</v>
      </c>
      <c r="K21" s="411">
        <f t="shared" si="1"/>
        <v>0</v>
      </c>
      <c r="L21" s="414">
        <f t="shared" si="1"/>
        <v>0</v>
      </c>
      <c r="M21" s="413">
        <f t="shared" si="1"/>
        <v>0</v>
      </c>
      <c r="N21" s="411">
        <f t="shared" si="1"/>
        <v>0</v>
      </c>
      <c r="O21" s="411">
        <f t="shared" si="1"/>
        <v>0</v>
      </c>
      <c r="P21" s="411">
        <f t="shared" si="1"/>
        <v>0</v>
      </c>
      <c r="Q21" s="411">
        <f t="shared" si="1"/>
        <v>0</v>
      </c>
      <c r="R21" s="411">
        <f t="shared" si="1"/>
        <v>0</v>
      </c>
      <c r="S21" s="414">
        <f>SUM(S7:S20)</f>
        <v>0</v>
      </c>
      <c r="T21" s="414">
        <f>SUM(T7:T20)</f>
        <v>95374237.529295996</v>
      </c>
      <c r="U21" s="414">
        <f t="shared" ref="U21" si="2">SUM(U7:U20)</f>
        <v>1062803.9624000001</v>
      </c>
      <c r="V21" s="415">
        <f t="shared" si="1"/>
        <v>96437041.491696</v>
      </c>
    </row>
    <row r="24" spans="1:22">
      <c r="A24" s="8"/>
      <c r="B24" s="8"/>
      <c r="C24" s="81"/>
      <c r="D24" s="81"/>
      <c r="E24" s="81"/>
    </row>
    <row r="25" spans="1:22">
      <c r="A25" s="179"/>
      <c r="B25" s="179"/>
      <c r="C25" s="8"/>
      <c r="D25" s="81"/>
      <c r="E25" s="81"/>
    </row>
    <row r="26" spans="1:22">
      <c r="A26" s="179"/>
      <c r="B26" s="82"/>
      <c r="C26" s="8"/>
      <c r="D26" s="81"/>
      <c r="E26" s="81"/>
    </row>
    <row r="27" spans="1:22">
      <c r="A27" s="179"/>
      <c r="B27" s="179"/>
      <c r="C27" s="8"/>
      <c r="D27" s="81"/>
      <c r="E27" s="81"/>
    </row>
    <row r="28" spans="1:22">
      <c r="A28" s="179"/>
      <c r="B28" s="82"/>
      <c r="C28" s="8"/>
      <c r="D28" s="81"/>
      <c r="E28" s="81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showGridLines="0" zoomScale="85" zoomScaleNormal="85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10.5546875" style="5" bestFit="1" customWidth="1"/>
    <col min="2" max="2" width="63" style="5" bestFit="1" customWidth="1"/>
    <col min="3" max="3" width="13.6640625" style="308" customWidth="1"/>
    <col min="4" max="4" width="14.88671875" style="308" bestFit="1" customWidth="1"/>
    <col min="5" max="5" width="17.6640625" style="308" customWidth="1"/>
    <col min="6" max="6" width="15.88671875" style="308" customWidth="1"/>
    <col min="7" max="7" width="17.44140625" style="308" customWidth="1"/>
    <col min="8" max="8" width="15.33203125" style="308" customWidth="1"/>
    <col min="9" max="16384" width="9.109375" style="50"/>
  </cols>
  <sheetData>
    <row r="1" spans="1:9">
      <c r="A1" s="340" t="s">
        <v>33</v>
      </c>
      <c r="B1" s="343" t="str">
        <f>'1. key ratios '!B1</f>
        <v>JSC Isbank Georgia</v>
      </c>
    </row>
    <row r="2" spans="1:9">
      <c r="A2" s="340" t="s">
        <v>34</v>
      </c>
      <c r="B2" s="342">
        <f>'1. key ratios '!B2</f>
        <v>42916</v>
      </c>
    </row>
    <row r="4" spans="1:9" ht="14.4" thickBot="1">
      <c r="A4" s="3" t="s">
        <v>272</v>
      </c>
      <c r="B4" s="170" t="s">
        <v>402</v>
      </c>
    </row>
    <row r="5" spans="1:9">
      <c r="A5" s="171"/>
      <c r="B5" s="180"/>
      <c r="C5" s="309" t="s">
        <v>0</v>
      </c>
      <c r="D5" s="309" t="s">
        <v>1</v>
      </c>
      <c r="E5" s="309" t="s">
        <v>2</v>
      </c>
      <c r="F5" s="309" t="s">
        <v>3</v>
      </c>
      <c r="G5" s="310" t="s">
        <v>4</v>
      </c>
      <c r="H5" s="311" t="s">
        <v>6</v>
      </c>
      <c r="I5" s="181"/>
    </row>
    <row r="6" spans="1:9" s="181" customFormat="1" ht="12.75" customHeight="1">
      <c r="A6" s="182"/>
      <c r="B6" s="464" t="s">
        <v>271</v>
      </c>
      <c r="C6" s="466" t="s">
        <v>394</v>
      </c>
      <c r="D6" s="468" t="s">
        <v>393</v>
      </c>
      <c r="E6" s="469"/>
      <c r="F6" s="466" t="s">
        <v>398</v>
      </c>
      <c r="G6" s="466" t="s">
        <v>399</v>
      </c>
      <c r="H6" s="462" t="s">
        <v>397</v>
      </c>
    </row>
    <row r="7" spans="1:9" ht="41.4">
      <c r="A7" s="184"/>
      <c r="B7" s="465"/>
      <c r="C7" s="467"/>
      <c r="D7" s="312" t="s">
        <v>396</v>
      </c>
      <c r="E7" s="312" t="s">
        <v>395</v>
      </c>
      <c r="F7" s="467"/>
      <c r="G7" s="467"/>
      <c r="H7" s="463"/>
      <c r="I7" s="181"/>
    </row>
    <row r="8" spans="1:9">
      <c r="A8" s="182">
        <v>1</v>
      </c>
      <c r="B8" s="1" t="s">
        <v>101</v>
      </c>
      <c r="C8" s="313">
        <v>53948019.655364402</v>
      </c>
      <c r="D8" s="314"/>
      <c r="E8" s="313"/>
      <c r="F8" s="313">
        <v>52699919.188898653</v>
      </c>
      <c r="G8" s="315">
        <v>52699919.188898653</v>
      </c>
      <c r="H8" s="418">
        <f>IFERROR(G8/(C8+E8),"")</f>
        <v>0.97686475843897558</v>
      </c>
    </row>
    <row r="9" spans="1:9" ht="15" customHeight="1">
      <c r="A9" s="182">
        <v>2</v>
      </c>
      <c r="B9" s="1" t="s">
        <v>102</v>
      </c>
      <c r="C9" s="313"/>
      <c r="D9" s="314"/>
      <c r="E9" s="313"/>
      <c r="F9" s="313"/>
      <c r="G9" s="315"/>
      <c r="H9" s="418" t="str">
        <f t="shared" ref="H9:H22" si="0">IFERROR(G9/(C9+E9),"")</f>
        <v/>
      </c>
    </row>
    <row r="10" spans="1:9">
      <c r="A10" s="182">
        <v>3</v>
      </c>
      <c r="B10" s="1" t="s">
        <v>291</v>
      </c>
      <c r="C10" s="313"/>
      <c r="D10" s="314"/>
      <c r="E10" s="313"/>
      <c r="F10" s="313"/>
      <c r="G10" s="315"/>
      <c r="H10" s="418" t="str">
        <f t="shared" si="0"/>
        <v/>
      </c>
    </row>
    <row r="11" spans="1:9">
      <c r="A11" s="182">
        <v>4</v>
      </c>
      <c r="B11" s="1" t="s">
        <v>103</v>
      </c>
      <c r="C11" s="313"/>
      <c r="D11" s="314"/>
      <c r="E11" s="313"/>
      <c r="F11" s="313"/>
      <c r="G11" s="315"/>
      <c r="H11" s="418" t="str">
        <f t="shared" si="0"/>
        <v/>
      </c>
    </row>
    <row r="12" spans="1:9">
      <c r="A12" s="182">
        <v>5</v>
      </c>
      <c r="B12" s="1" t="s">
        <v>104</v>
      </c>
      <c r="C12" s="313"/>
      <c r="D12" s="314"/>
      <c r="E12" s="313"/>
      <c r="F12" s="313"/>
      <c r="G12" s="315"/>
      <c r="H12" s="418" t="str">
        <f t="shared" si="0"/>
        <v/>
      </c>
    </row>
    <row r="13" spans="1:9">
      <c r="A13" s="182">
        <v>6</v>
      </c>
      <c r="B13" s="1" t="s">
        <v>105</v>
      </c>
      <c r="C13" s="313">
        <v>62134018.712883003</v>
      </c>
      <c r="D13" s="314"/>
      <c r="E13" s="313"/>
      <c r="F13" s="313">
        <v>59254018.712883003</v>
      </c>
      <c r="G13" s="315">
        <v>59254018.712883003</v>
      </c>
      <c r="H13" s="418">
        <f t="shared" si="0"/>
        <v>0.95364857996215757</v>
      </c>
    </row>
    <row r="14" spans="1:9">
      <c r="A14" s="182">
        <v>7</v>
      </c>
      <c r="B14" s="1" t="s">
        <v>106</v>
      </c>
      <c r="C14" s="313">
        <v>159056851.88420403</v>
      </c>
      <c r="D14" s="314">
        <v>9270437.4299999997</v>
      </c>
      <c r="E14" s="313">
        <v>9215388.2850000001</v>
      </c>
      <c r="F14" s="313">
        <v>198412351.884204</v>
      </c>
      <c r="G14" s="315">
        <v>101975310.35490799</v>
      </c>
      <c r="H14" s="418">
        <f t="shared" si="0"/>
        <v>0.60601386332272045</v>
      </c>
    </row>
    <row r="15" spans="1:9">
      <c r="A15" s="182">
        <v>8</v>
      </c>
      <c r="B15" s="1" t="s">
        <v>107</v>
      </c>
      <c r="C15" s="313"/>
      <c r="D15" s="314"/>
      <c r="E15" s="313"/>
      <c r="F15" s="313"/>
      <c r="G15" s="315"/>
      <c r="H15" s="418" t="str">
        <f t="shared" si="0"/>
        <v/>
      </c>
    </row>
    <row r="16" spans="1:9">
      <c r="A16" s="182">
        <v>9</v>
      </c>
      <c r="B16" s="1" t="s">
        <v>108</v>
      </c>
      <c r="C16" s="313">
        <v>1759262.9999999995</v>
      </c>
      <c r="D16" s="314"/>
      <c r="E16" s="313"/>
      <c r="F16" s="313">
        <v>1394840.494429166</v>
      </c>
      <c r="G16" s="315">
        <v>1394840.494429166</v>
      </c>
      <c r="H16" s="418">
        <f t="shared" si="0"/>
        <v>0.79285501623643895</v>
      </c>
    </row>
    <row r="17" spans="1:8">
      <c r="A17" s="182">
        <v>10</v>
      </c>
      <c r="B17" s="1" t="s">
        <v>109</v>
      </c>
      <c r="C17" s="313">
        <v>1052096.8869999999</v>
      </c>
      <c r="D17" s="314"/>
      <c r="E17" s="313"/>
      <c r="F17" s="313">
        <v>1083149.088</v>
      </c>
      <c r="G17" s="315">
        <v>1083149.088</v>
      </c>
      <c r="H17" s="418">
        <f t="shared" si="0"/>
        <v>1.0295145830994177</v>
      </c>
    </row>
    <row r="18" spans="1:8">
      <c r="A18" s="182">
        <v>11</v>
      </c>
      <c r="B18" s="1" t="s">
        <v>110</v>
      </c>
      <c r="C18" s="313"/>
      <c r="D18" s="314"/>
      <c r="E18" s="313"/>
      <c r="F18" s="313"/>
      <c r="G18" s="315"/>
      <c r="H18" s="418" t="str">
        <f t="shared" si="0"/>
        <v/>
      </c>
    </row>
    <row r="19" spans="1:8">
      <c r="A19" s="182">
        <v>12</v>
      </c>
      <c r="B19" s="1" t="s">
        <v>111</v>
      </c>
      <c r="C19" s="313"/>
      <c r="D19" s="314"/>
      <c r="E19" s="313"/>
      <c r="F19" s="313"/>
      <c r="G19" s="315"/>
      <c r="H19" s="418" t="str">
        <f t="shared" si="0"/>
        <v/>
      </c>
    </row>
    <row r="20" spans="1:8">
      <c r="A20" s="182">
        <v>13</v>
      </c>
      <c r="B20" s="1" t="s">
        <v>266</v>
      </c>
      <c r="C20" s="313"/>
      <c r="D20" s="314"/>
      <c r="E20" s="313"/>
      <c r="F20" s="313"/>
      <c r="G20" s="315"/>
      <c r="H20" s="418" t="str">
        <f t="shared" si="0"/>
        <v/>
      </c>
    </row>
    <row r="21" spans="1:8">
      <c r="A21" s="182">
        <v>14</v>
      </c>
      <c r="B21" s="1" t="s">
        <v>113</v>
      </c>
      <c r="C21" s="313">
        <v>8854228.5799999982</v>
      </c>
      <c r="D21" s="314"/>
      <c r="E21" s="313"/>
      <c r="F21" s="313">
        <v>5164917.6499999994</v>
      </c>
      <c r="G21" s="315">
        <v>5164917.6499999994</v>
      </c>
      <c r="H21" s="418">
        <f t="shared" si="0"/>
        <v>0.58332779680734204</v>
      </c>
    </row>
    <row r="22" spans="1:8" ht="14.4" thickBot="1">
      <c r="A22" s="185"/>
      <c r="B22" s="186" t="s">
        <v>114</v>
      </c>
      <c r="C22" s="417">
        <f>SUM(C8:C21)</f>
        <v>286804478.71945143</v>
      </c>
      <c r="D22" s="417">
        <f>SUM(D8:D21)</f>
        <v>9270437.4299999997</v>
      </c>
      <c r="E22" s="417">
        <f>SUM(E8:E21)</f>
        <v>9215388.2850000001</v>
      </c>
      <c r="F22" s="417">
        <f>SUM(F8:F21)</f>
        <v>318009197.0184148</v>
      </c>
      <c r="G22" s="417">
        <f>SUM(G8:G21)</f>
        <v>221572155.48911881</v>
      </c>
      <c r="H22" s="418">
        <f t="shared" si="0"/>
        <v>0.74850434104744357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1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10.5546875" style="5" bestFit="1" customWidth="1"/>
    <col min="2" max="2" width="61.88671875" style="5" bestFit="1" customWidth="1"/>
    <col min="3" max="3" width="24.88671875" style="5" customWidth="1"/>
    <col min="4" max="4" width="24.33203125" style="5" customWidth="1"/>
    <col min="5" max="16384" width="9.109375" style="50"/>
  </cols>
  <sheetData>
    <row r="1" spans="1:4">
      <c r="A1" s="340" t="s">
        <v>33</v>
      </c>
      <c r="B1" s="343" t="str">
        <f>'1. key ratios '!B1</f>
        <v>JSC Isbank Georgia</v>
      </c>
    </row>
    <row r="2" spans="1:4">
      <c r="A2" s="340" t="s">
        <v>34</v>
      </c>
      <c r="B2" s="342">
        <f>'1. key ratios '!B2</f>
        <v>42916</v>
      </c>
      <c r="C2" s="110"/>
      <c r="D2" s="110"/>
    </row>
    <row r="3" spans="1:4">
      <c r="B3" s="110"/>
      <c r="C3" s="110"/>
      <c r="D3" s="110"/>
    </row>
    <row r="4" spans="1:4" ht="13.8" thickBot="1">
      <c r="A4" s="5" t="s">
        <v>90</v>
      </c>
      <c r="B4" s="269" t="s">
        <v>130</v>
      </c>
      <c r="C4" s="187"/>
      <c r="D4" s="188"/>
    </row>
    <row r="5" spans="1:4">
      <c r="A5" s="189"/>
      <c r="B5" s="165"/>
      <c r="C5" s="190" t="s">
        <v>0</v>
      </c>
      <c r="D5" s="191" t="s">
        <v>1</v>
      </c>
    </row>
    <row r="6" spans="1:4" ht="66">
      <c r="A6" s="192"/>
      <c r="B6" s="268" t="s">
        <v>127</v>
      </c>
      <c r="C6" s="290" t="s">
        <v>328</v>
      </c>
      <c r="D6" s="291" t="s">
        <v>301</v>
      </c>
    </row>
    <row r="7" spans="1:4">
      <c r="A7" s="193">
        <v>1</v>
      </c>
      <c r="B7" s="122" t="s">
        <v>106</v>
      </c>
      <c r="C7" s="194">
        <v>126321139.98820408</v>
      </c>
      <c r="D7" s="419">
        <v>30140112</v>
      </c>
    </row>
    <row r="8" spans="1:4">
      <c r="A8" s="193">
        <v>2</v>
      </c>
      <c r="B8" s="122" t="s">
        <v>107</v>
      </c>
      <c r="C8" s="194"/>
      <c r="D8" s="419">
        <v>0</v>
      </c>
    </row>
    <row r="9" spans="1:4">
      <c r="A9" s="193">
        <v>3</v>
      </c>
      <c r="B9" s="122" t="s">
        <v>108</v>
      </c>
      <c r="C9" s="194">
        <v>943332.46999999986</v>
      </c>
      <c r="D9" s="419">
        <v>707499.35249999992</v>
      </c>
    </row>
    <row r="10" spans="1:4">
      <c r="A10" s="193">
        <v>4</v>
      </c>
      <c r="B10" s="1" t="s">
        <v>109</v>
      </c>
      <c r="C10" s="194">
        <v>34374.604999999996</v>
      </c>
      <c r="D10" s="419">
        <v>25780.953749999997</v>
      </c>
    </row>
    <row r="11" spans="1:4">
      <c r="A11" s="193">
        <v>5</v>
      </c>
      <c r="B11" s="1" t="s">
        <v>110</v>
      </c>
      <c r="C11" s="196"/>
      <c r="D11" s="419">
        <v>0</v>
      </c>
    </row>
    <row r="12" spans="1:4">
      <c r="A12" s="193">
        <v>6</v>
      </c>
      <c r="B12" s="2" t="s">
        <v>129</v>
      </c>
      <c r="C12" s="195"/>
      <c r="D12" s="419">
        <v>0</v>
      </c>
    </row>
    <row r="13" spans="1:4">
      <c r="A13" s="193">
        <v>7</v>
      </c>
      <c r="B13" s="197" t="s">
        <v>128</v>
      </c>
      <c r="C13" s="195"/>
      <c r="D13" s="419">
        <v>0</v>
      </c>
    </row>
    <row r="14" spans="1:4">
      <c r="A14" s="193">
        <v>8</v>
      </c>
      <c r="B14" s="197" t="s">
        <v>299</v>
      </c>
      <c r="C14" s="194"/>
      <c r="D14" s="419">
        <v>0</v>
      </c>
    </row>
    <row r="15" spans="1:4" ht="13.8" thickBot="1">
      <c r="A15" s="198">
        <v>9</v>
      </c>
      <c r="B15" s="169" t="s">
        <v>114</v>
      </c>
      <c r="C15" s="199">
        <f>SUM(C7:C14)</f>
        <v>127298847.06320408</v>
      </c>
      <c r="D15" s="420">
        <f>SUM(D7:D14)</f>
        <v>30873392.306249999</v>
      </c>
    </row>
    <row r="17" spans="2:2">
      <c r="B17" s="5" t="s">
        <v>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10.5546875" style="5" bestFit="1" customWidth="1"/>
    <col min="2" max="2" width="32.33203125" style="5" bestFit="1" customWidth="1"/>
    <col min="3" max="3" width="12.5546875" style="5" bestFit="1" customWidth="1"/>
    <col min="4" max="4" width="11.44140625" style="5" customWidth="1"/>
    <col min="5" max="5" width="18.33203125" style="5" bestFit="1" customWidth="1"/>
    <col min="6" max="13" width="12.6640625" style="5" customWidth="1"/>
    <col min="14" max="14" width="31" style="5" bestFit="1" customWidth="1"/>
    <col min="15" max="16384" width="9.109375" style="50"/>
  </cols>
  <sheetData>
    <row r="1" spans="1:14">
      <c r="A1" s="340" t="s">
        <v>33</v>
      </c>
      <c r="B1" s="343" t="str">
        <f>'1. key ratios '!B1</f>
        <v>JSC Isbank Georgia</v>
      </c>
    </row>
    <row r="2" spans="1:14" ht="14.25" customHeight="1">
      <c r="A2" s="340" t="s">
        <v>34</v>
      </c>
      <c r="B2" s="342">
        <f>'1. key ratios '!B2</f>
        <v>42916</v>
      </c>
    </row>
    <row r="3" spans="1:14" ht="14.25" customHeight="1"/>
    <row r="4" spans="1:14" ht="13.8" thickBot="1">
      <c r="A4" s="5" t="s">
        <v>284</v>
      </c>
      <c r="B4" s="269" t="s">
        <v>31</v>
      </c>
    </row>
    <row r="5" spans="1:14" s="204" customFormat="1">
      <c r="A5" s="200"/>
      <c r="B5" s="201"/>
      <c r="C5" s="202" t="s">
        <v>0</v>
      </c>
      <c r="D5" s="202" t="s">
        <v>1</v>
      </c>
      <c r="E5" s="202" t="s">
        <v>2</v>
      </c>
      <c r="F5" s="202" t="s">
        <v>3</v>
      </c>
      <c r="G5" s="202" t="s">
        <v>4</v>
      </c>
      <c r="H5" s="202" t="s">
        <v>6</v>
      </c>
      <c r="I5" s="202" t="s">
        <v>9</v>
      </c>
      <c r="J5" s="202" t="s">
        <v>10</v>
      </c>
      <c r="K5" s="202" t="s">
        <v>11</v>
      </c>
      <c r="L5" s="202" t="s">
        <v>12</v>
      </c>
      <c r="M5" s="202" t="s">
        <v>13</v>
      </c>
      <c r="N5" s="203" t="s">
        <v>14</v>
      </c>
    </row>
    <row r="6" spans="1:14" ht="26.4">
      <c r="A6" s="205"/>
      <c r="B6" s="206"/>
      <c r="C6" s="207" t="s">
        <v>283</v>
      </c>
      <c r="D6" s="208" t="s">
        <v>282</v>
      </c>
      <c r="E6" s="209" t="s">
        <v>281</v>
      </c>
      <c r="F6" s="210">
        <v>0</v>
      </c>
      <c r="G6" s="210">
        <v>0.2</v>
      </c>
      <c r="H6" s="210">
        <v>0.35</v>
      </c>
      <c r="I6" s="210">
        <v>0.5</v>
      </c>
      <c r="J6" s="210">
        <v>0.75</v>
      </c>
      <c r="K6" s="210">
        <v>1</v>
      </c>
      <c r="L6" s="210">
        <v>1.5</v>
      </c>
      <c r="M6" s="210">
        <v>2.5</v>
      </c>
      <c r="N6" s="267" t="s">
        <v>300</v>
      </c>
    </row>
    <row r="7" spans="1:14" ht="13.8">
      <c r="A7" s="211">
        <v>1</v>
      </c>
      <c r="B7" s="212" t="s">
        <v>280</v>
      </c>
      <c r="C7" s="421">
        <f>SUM(C8:C13)</f>
        <v>0</v>
      </c>
      <c r="D7" s="206"/>
      <c r="E7" s="422">
        <f>SUM(E8:E13)</f>
        <v>0</v>
      </c>
      <c r="F7" s="213"/>
      <c r="G7" s="213"/>
      <c r="H7" s="213"/>
      <c r="I7" s="213"/>
      <c r="J7" s="213"/>
      <c r="K7" s="213"/>
      <c r="L7" s="213"/>
      <c r="M7" s="213"/>
      <c r="N7" s="423"/>
    </row>
    <row r="8" spans="1:14" ht="13.8">
      <c r="A8" s="211">
        <v>1.1000000000000001</v>
      </c>
      <c r="B8" s="214" t="s">
        <v>278</v>
      </c>
      <c r="C8" s="213"/>
      <c r="D8" s="215">
        <v>0.02</v>
      </c>
      <c r="E8" s="422">
        <f>C8*D8</f>
        <v>0</v>
      </c>
      <c r="F8" s="213"/>
      <c r="G8" s="213"/>
      <c r="H8" s="213"/>
      <c r="I8" s="213"/>
      <c r="J8" s="213"/>
      <c r="K8" s="213"/>
      <c r="L8" s="213"/>
      <c r="M8" s="213"/>
      <c r="N8" s="423"/>
    </row>
    <row r="9" spans="1:14" ht="13.8">
      <c r="A9" s="211">
        <v>1.2</v>
      </c>
      <c r="B9" s="214" t="s">
        <v>277</v>
      </c>
      <c r="C9" s="213"/>
      <c r="D9" s="215">
        <v>0.05</v>
      </c>
      <c r="E9" s="422">
        <f>C9*D9</f>
        <v>0</v>
      </c>
      <c r="F9" s="213"/>
      <c r="G9" s="213"/>
      <c r="H9" s="213"/>
      <c r="I9" s="213"/>
      <c r="J9" s="213"/>
      <c r="K9" s="213"/>
      <c r="L9" s="213"/>
      <c r="M9" s="213"/>
      <c r="N9" s="423"/>
    </row>
    <row r="10" spans="1:14" ht="13.8">
      <c r="A10" s="211">
        <v>1.3</v>
      </c>
      <c r="B10" s="214" t="s">
        <v>276</v>
      </c>
      <c r="C10" s="213"/>
      <c r="D10" s="215">
        <v>0.08</v>
      </c>
      <c r="E10" s="422">
        <f>C10*D10</f>
        <v>0</v>
      </c>
      <c r="F10" s="213"/>
      <c r="G10" s="213"/>
      <c r="H10" s="213"/>
      <c r="I10" s="213"/>
      <c r="J10" s="213"/>
      <c r="K10" s="213"/>
      <c r="L10" s="213"/>
      <c r="M10" s="213"/>
      <c r="N10" s="423"/>
    </row>
    <row r="11" spans="1:14" ht="13.8">
      <c r="A11" s="211">
        <v>1.4</v>
      </c>
      <c r="B11" s="214" t="s">
        <v>275</v>
      </c>
      <c r="C11" s="213"/>
      <c r="D11" s="215">
        <v>0.11</v>
      </c>
      <c r="E11" s="422">
        <f>C11*D11</f>
        <v>0</v>
      </c>
      <c r="F11" s="213"/>
      <c r="G11" s="213"/>
      <c r="H11" s="213"/>
      <c r="I11" s="213"/>
      <c r="J11" s="213"/>
      <c r="K11" s="213"/>
      <c r="L11" s="213"/>
      <c r="M11" s="213"/>
      <c r="N11" s="423"/>
    </row>
    <row r="12" spans="1:14" ht="13.8">
      <c r="A12" s="211">
        <v>1.5</v>
      </c>
      <c r="B12" s="214" t="s">
        <v>274</v>
      </c>
      <c r="C12" s="213"/>
      <c r="D12" s="215">
        <v>0.14000000000000001</v>
      </c>
      <c r="E12" s="422">
        <f>C12*D12</f>
        <v>0</v>
      </c>
      <c r="F12" s="213"/>
      <c r="G12" s="213"/>
      <c r="H12" s="213"/>
      <c r="I12" s="213"/>
      <c r="J12" s="213"/>
      <c r="K12" s="213"/>
      <c r="L12" s="213"/>
      <c r="M12" s="213"/>
      <c r="N12" s="423"/>
    </row>
    <row r="13" spans="1:14" ht="13.8">
      <c r="A13" s="211">
        <v>1.6</v>
      </c>
      <c r="B13" s="216" t="s">
        <v>273</v>
      </c>
      <c r="C13" s="213"/>
      <c r="D13" s="217"/>
      <c r="E13" s="213"/>
      <c r="F13" s="213"/>
      <c r="G13" s="213"/>
      <c r="H13" s="213"/>
      <c r="I13" s="213"/>
      <c r="J13" s="213"/>
      <c r="K13" s="213"/>
      <c r="L13" s="213"/>
      <c r="M13" s="213"/>
      <c r="N13" s="423"/>
    </row>
    <row r="14" spans="1:14" ht="13.8">
      <c r="A14" s="211">
        <v>2</v>
      </c>
      <c r="B14" s="218" t="s">
        <v>279</v>
      </c>
      <c r="C14" s="421">
        <f>SUM(C15:C20)</f>
        <v>0</v>
      </c>
      <c r="D14" s="206"/>
      <c r="E14" s="422">
        <f>SUM(E15:E20)</f>
        <v>0</v>
      </c>
      <c r="F14" s="213"/>
      <c r="G14" s="213"/>
      <c r="H14" s="213"/>
      <c r="I14" s="213"/>
      <c r="J14" s="213"/>
      <c r="K14" s="213"/>
      <c r="L14" s="213"/>
      <c r="M14" s="213"/>
      <c r="N14" s="423"/>
    </row>
    <row r="15" spans="1:14" ht="13.8">
      <c r="A15" s="211">
        <v>2.1</v>
      </c>
      <c r="B15" s="216" t="s">
        <v>278</v>
      </c>
      <c r="C15" s="213"/>
      <c r="D15" s="215">
        <v>5.0000000000000001E-3</v>
      </c>
      <c r="E15" s="422">
        <f>D15*C15</f>
        <v>0</v>
      </c>
      <c r="F15" s="213"/>
      <c r="G15" s="213"/>
      <c r="H15" s="213"/>
      <c r="I15" s="213"/>
      <c r="J15" s="213"/>
      <c r="K15" s="213"/>
      <c r="L15" s="213"/>
      <c r="M15" s="213"/>
      <c r="N15" s="423"/>
    </row>
    <row r="16" spans="1:14" ht="13.8">
      <c r="A16" s="211">
        <v>2.2000000000000002</v>
      </c>
      <c r="B16" s="216" t="s">
        <v>277</v>
      </c>
      <c r="C16" s="213"/>
      <c r="D16" s="215">
        <v>0.01</v>
      </c>
      <c r="E16" s="422">
        <f>D16*C16</f>
        <v>0</v>
      </c>
      <c r="F16" s="213"/>
      <c r="G16" s="213"/>
      <c r="H16" s="213"/>
      <c r="I16" s="213"/>
      <c r="J16" s="213"/>
      <c r="K16" s="213"/>
      <c r="L16" s="213"/>
      <c r="M16" s="213"/>
      <c r="N16" s="423"/>
    </row>
    <row r="17" spans="1:14" ht="13.8">
      <c r="A17" s="211">
        <v>2.2999999999999998</v>
      </c>
      <c r="B17" s="216" t="s">
        <v>276</v>
      </c>
      <c r="C17" s="213"/>
      <c r="D17" s="215">
        <v>0.02</v>
      </c>
      <c r="E17" s="422">
        <f>D17*C17</f>
        <v>0</v>
      </c>
      <c r="F17" s="213"/>
      <c r="G17" s="213"/>
      <c r="H17" s="213"/>
      <c r="I17" s="213"/>
      <c r="J17" s="213"/>
      <c r="K17" s="213"/>
      <c r="L17" s="213"/>
      <c r="M17" s="213"/>
      <c r="N17" s="423"/>
    </row>
    <row r="18" spans="1:14" ht="13.8">
      <c r="A18" s="211">
        <v>2.4</v>
      </c>
      <c r="B18" s="216" t="s">
        <v>275</v>
      </c>
      <c r="C18" s="213"/>
      <c r="D18" s="215">
        <v>0.03</v>
      </c>
      <c r="E18" s="422">
        <f>D18*C18</f>
        <v>0</v>
      </c>
      <c r="F18" s="213"/>
      <c r="G18" s="213"/>
      <c r="H18" s="213"/>
      <c r="I18" s="213"/>
      <c r="J18" s="213"/>
      <c r="K18" s="213"/>
      <c r="L18" s="213"/>
      <c r="M18" s="213"/>
      <c r="N18" s="423"/>
    </row>
    <row r="19" spans="1:14" ht="13.8">
      <c r="A19" s="211">
        <v>2.5</v>
      </c>
      <c r="B19" s="216" t="s">
        <v>274</v>
      </c>
      <c r="C19" s="213"/>
      <c r="D19" s="215">
        <v>0.04</v>
      </c>
      <c r="E19" s="422">
        <f>D19*C19</f>
        <v>0</v>
      </c>
      <c r="F19" s="213"/>
      <c r="G19" s="213"/>
      <c r="H19" s="213"/>
      <c r="I19" s="213"/>
      <c r="J19" s="213"/>
      <c r="K19" s="213"/>
      <c r="L19" s="213"/>
      <c r="M19" s="213"/>
      <c r="N19" s="423"/>
    </row>
    <row r="20" spans="1:14" ht="13.8">
      <c r="A20" s="211">
        <v>2.6</v>
      </c>
      <c r="B20" s="216" t="s">
        <v>273</v>
      </c>
      <c r="C20" s="213"/>
      <c r="D20" s="217"/>
      <c r="E20" s="219"/>
      <c r="F20" s="213"/>
      <c r="G20" s="213"/>
      <c r="H20" s="213"/>
      <c r="I20" s="213"/>
      <c r="J20" s="213"/>
      <c r="K20" s="213"/>
      <c r="L20" s="213"/>
      <c r="M20" s="213"/>
      <c r="N20" s="423"/>
    </row>
    <row r="21" spans="1:14" ht="14.4" thickBot="1">
      <c r="A21" s="220"/>
      <c r="B21" s="221" t="s">
        <v>114</v>
      </c>
      <c r="C21" s="199">
        <f>C7+C14</f>
        <v>0</v>
      </c>
      <c r="D21" s="222"/>
      <c r="E21" s="223">
        <f>SUM(E7+E14)</f>
        <v>0</v>
      </c>
      <c r="F21" s="224"/>
      <c r="G21" s="224"/>
      <c r="H21" s="224"/>
      <c r="I21" s="224"/>
      <c r="J21" s="224"/>
      <c r="K21" s="224"/>
      <c r="L21" s="224"/>
      <c r="M21" s="224"/>
      <c r="N21" s="225"/>
    </row>
    <row r="22" spans="1:14">
      <c r="E22" s="226"/>
      <c r="F22" s="226"/>
      <c r="G22" s="226"/>
      <c r="H22" s="226"/>
      <c r="I22" s="226"/>
      <c r="J22" s="226"/>
      <c r="K22" s="226"/>
      <c r="L22" s="226"/>
      <c r="M22" s="226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86" style="4" customWidth="1"/>
    <col min="3" max="3" width="12.6640625" style="4" customWidth="1"/>
    <col min="4" max="7" width="12.6640625" style="5" customWidth="1"/>
    <col min="8" max="13" width="6.6640625" style="6" customWidth="1"/>
    <col min="14" max="16384" width="9.109375" style="6"/>
  </cols>
  <sheetData>
    <row r="1" spans="1:8">
      <c r="A1" s="340" t="s">
        <v>33</v>
      </c>
      <c r="B1" s="341" t="str">
        <f>'Info '!C2</f>
        <v>JSC Isbank Georgia</v>
      </c>
    </row>
    <row r="2" spans="1:8">
      <c r="A2" s="340" t="s">
        <v>34</v>
      </c>
      <c r="B2" s="342">
        <v>42916</v>
      </c>
      <c r="C2" s="7"/>
      <c r="D2" s="8"/>
      <c r="E2" s="8"/>
      <c r="F2" s="8"/>
      <c r="G2" s="8"/>
      <c r="H2" s="9"/>
    </row>
    <row r="3" spans="1:8">
      <c r="A3" s="3"/>
      <c r="B3" s="7"/>
      <c r="C3" s="7"/>
      <c r="D3" s="8"/>
      <c r="E3" s="8"/>
      <c r="F3" s="8"/>
      <c r="G3" s="8"/>
      <c r="H3" s="9"/>
    </row>
    <row r="4" spans="1:8" ht="14.4" thickBot="1">
      <c r="A4" s="10" t="s">
        <v>157</v>
      </c>
      <c r="B4" s="11" t="s">
        <v>156</v>
      </c>
      <c r="C4" s="11"/>
      <c r="D4" s="11"/>
      <c r="E4" s="11"/>
      <c r="F4" s="11"/>
      <c r="G4" s="11"/>
      <c r="H4" s="9"/>
    </row>
    <row r="5" spans="1:8">
      <c r="A5" s="12" t="s">
        <v>7</v>
      </c>
      <c r="B5" s="13"/>
      <c r="C5" s="344" t="s">
        <v>410</v>
      </c>
      <c r="D5" s="345" t="s">
        <v>411</v>
      </c>
      <c r="E5" s="345" t="s">
        <v>412</v>
      </c>
      <c r="F5" s="345" t="s">
        <v>413</v>
      </c>
      <c r="G5" s="346" t="s">
        <v>414</v>
      </c>
    </row>
    <row r="6" spans="1:8">
      <c r="B6" s="246" t="s">
        <v>155</v>
      </c>
      <c r="C6" s="14"/>
      <c r="D6" s="15"/>
      <c r="E6" s="15"/>
      <c r="F6" s="15"/>
      <c r="G6" s="16"/>
    </row>
    <row r="7" spans="1:8">
      <c r="A7" s="17"/>
      <c r="B7" s="247" t="s">
        <v>149</v>
      </c>
      <c r="C7" s="14"/>
      <c r="D7" s="15"/>
      <c r="E7" s="15"/>
      <c r="F7" s="15"/>
      <c r="G7" s="16"/>
    </row>
    <row r="8" spans="1:8">
      <c r="A8" s="12">
        <v>1</v>
      </c>
      <c r="B8" s="18" t="s">
        <v>154</v>
      </c>
      <c r="C8" s="19">
        <v>29831161</v>
      </c>
      <c r="D8" s="20">
        <v>30196908.477123287</v>
      </c>
      <c r="E8" s="20">
        <v>30447466</v>
      </c>
      <c r="F8" s="20">
        <v>31702641.395379998</v>
      </c>
      <c r="G8" s="21">
        <v>31352980.190000001</v>
      </c>
    </row>
    <row r="9" spans="1:8">
      <c r="A9" s="12">
        <v>2</v>
      </c>
      <c r="B9" s="18" t="s">
        <v>153</v>
      </c>
      <c r="C9" s="19">
        <v>29831161</v>
      </c>
      <c r="D9" s="20">
        <v>30196908.477123287</v>
      </c>
      <c r="E9" s="20">
        <v>30447466</v>
      </c>
      <c r="F9" s="20">
        <v>31702641.395379998</v>
      </c>
      <c r="G9" s="21">
        <v>31352980.190000001</v>
      </c>
    </row>
    <row r="10" spans="1:8">
      <c r="A10" s="12">
        <v>3</v>
      </c>
      <c r="B10" s="18" t="s">
        <v>152</v>
      </c>
      <c r="C10" s="19">
        <v>70706826.032000005</v>
      </c>
      <c r="D10" s="20">
        <v>72368323.112641022</v>
      </c>
      <c r="E10" s="20">
        <v>32346801.718223091</v>
      </c>
      <c r="F10" s="20">
        <v>33216819.840281472</v>
      </c>
      <c r="G10" s="21">
        <v>32901890.672293641</v>
      </c>
    </row>
    <row r="11" spans="1:8">
      <c r="A11" s="17"/>
      <c r="B11" s="246" t="s">
        <v>151</v>
      </c>
      <c r="C11" s="14"/>
      <c r="D11" s="15"/>
      <c r="E11" s="15"/>
      <c r="F11" s="15"/>
      <c r="G11" s="16"/>
    </row>
    <row r="12" spans="1:8" ht="15" customHeight="1">
      <c r="A12" s="12">
        <v>4</v>
      </c>
      <c r="B12" s="18" t="s">
        <v>285</v>
      </c>
      <c r="C12" s="19">
        <v>230633569.53269121</v>
      </c>
      <c r="D12" s="20">
        <v>252581192.18097571</v>
      </c>
      <c r="E12" s="20">
        <v>160843146.94622469</v>
      </c>
      <c r="F12" s="20">
        <v>127095856.30711</v>
      </c>
      <c r="G12" s="21">
        <v>131315731.88349098</v>
      </c>
    </row>
    <row r="13" spans="1:8" ht="15" customHeight="1">
      <c r="A13" s="12">
        <v>5</v>
      </c>
      <c r="B13" s="18" t="s">
        <v>286</v>
      </c>
      <c r="C13" s="19">
        <v>130630798.40369651</v>
      </c>
      <c r="D13" s="20">
        <v>160979707.63943878</v>
      </c>
      <c r="E13" s="20">
        <v>82950770.666166767</v>
      </c>
      <c r="F13" s="20">
        <v>81883784.736813784</v>
      </c>
      <c r="G13" s="21">
        <v>108158944.82463288</v>
      </c>
    </row>
    <row r="14" spans="1:8">
      <c r="A14" s="17"/>
      <c r="B14" s="246" t="s">
        <v>150</v>
      </c>
      <c r="C14" s="14"/>
      <c r="D14" s="15"/>
      <c r="E14" s="15"/>
      <c r="F14" s="15"/>
      <c r="G14" s="16"/>
    </row>
    <row r="15" spans="1:8" s="24" customFormat="1">
      <c r="A15" s="22"/>
      <c r="B15" s="247" t="s">
        <v>149</v>
      </c>
      <c r="C15" s="23"/>
      <c r="D15" s="20"/>
      <c r="E15" s="20"/>
      <c r="F15" s="20"/>
      <c r="G15" s="21"/>
    </row>
    <row r="16" spans="1:8">
      <c r="A16" s="12">
        <v>6</v>
      </c>
      <c r="B16" s="18" t="s">
        <v>292</v>
      </c>
      <c r="C16" s="347">
        <v>0.12934440142622677</v>
      </c>
      <c r="D16" s="348">
        <v>0.11955327400421425</v>
      </c>
      <c r="E16" s="348">
        <v>0.18929911891228801</v>
      </c>
      <c r="F16" s="348">
        <v>0.24943882764182995</v>
      </c>
      <c r="G16" s="349">
        <v>0.2387602744948924</v>
      </c>
    </row>
    <row r="17" spans="1:7" ht="15" customHeight="1">
      <c r="A17" s="12">
        <v>7</v>
      </c>
      <c r="B17" s="18" t="s">
        <v>148</v>
      </c>
      <c r="C17" s="347">
        <v>0.12934440142622677</v>
      </c>
      <c r="D17" s="348">
        <v>0.11955327400421425</v>
      </c>
      <c r="E17" s="348">
        <v>0.18929911891228801</v>
      </c>
      <c r="F17" s="348">
        <v>0.24943882764182995</v>
      </c>
      <c r="G17" s="349">
        <v>0.2387602744948924</v>
      </c>
    </row>
    <row r="18" spans="1:7">
      <c r="A18" s="12">
        <v>8</v>
      </c>
      <c r="B18" s="18" t="s">
        <v>147</v>
      </c>
      <c r="C18" s="347">
        <v>0.30657647182613479</v>
      </c>
      <c r="D18" s="348">
        <v>0.28651509040621181</v>
      </c>
      <c r="E18" s="348">
        <v>0.20110773963554521</v>
      </c>
      <c r="F18" s="348">
        <v>0.26135250043099362</v>
      </c>
      <c r="G18" s="349">
        <v>0.25055558995388022</v>
      </c>
    </row>
    <row r="19" spans="1:7" s="24" customFormat="1">
      <c r="A19" s="22"/>
      <c r="B19" s="247" t="s">
        <v>293</v>
      </c>
      <c r="C19" s="350"/>
      <c r="D19" s="351"/>
      <c r="E19" s="351"/>
      <c r="F19" s="351"/>
      <c r="G19" s="352"/>
    </row>
    <row r="20" spans="1:7">
      <c r="A20" s="12">
        <v>9</v>
      </c>
      <c r="B20" s="18" t="s">
        <v>146</v>
      </c>
      <c r="C20" s="347">
        <v>0.23474374691667099</v>
      </c>
      <c r="D20" s="348">
        <v>0.19031855619056842</v>
      </c>
      <c r="E20" s="348">
        <v>0.36100805043170103</v>
      </c>
      <c r="F20" s="348">
        <v>0.36537829920981951</v>
      </c>
      <c r="G20" s="349">
        <v>0.27636382768401752</v>
      </c>
    </row>
    <row r="21" spans="1:7">
      <c r="A21" s="12">
        <v>10</v>
      </c>
      <c r="B21" s="18" t="s">
        <v>145</v>
      </c>
      <c r="C21" s="347">
        <v>0.35878810218261936</v>
      </c>
      <c r="D21" s="348">
        <v>0.29645573678618059</v>
      </c>
      <c r="E21" s="348">
        <v>0.38224112702825191</v>
      </c>
      <c r="F21" s="348">
        <v>0.40018916195939258</v>
      </c>
      <c r="G21" s="349">
        <v>0.30268013379677094</v>
      </c>
    </row>
    <row r="22" spans="1:7">
      <c r="A22" s="17"/>
      <c r="B22" s="248" t="s">
        <v>144</v>
      </c>
      <c r="C22" s="353"/>
      <c r="D22" s="354"/>
      <c r="E22" s="354"/>
      <c r="F22" s="354"/>
      <c r="G22" s="355"/>
    </row>
    <row r="23" spans="1:7" ht="15" customHeight="1">
      <c r="A23" s="25">
        <v>11</v>
      </c>
      <c r="B23" s="18" t="s">
        <v>143</v>
      </c>
      <c r="C23" s="356">
        <v>7.4614027202763833E-2</v>
      </c>
      <c r="D23" s="357">
        <v>6.2667502944554587E-2</v>
      </c>
      <c r="E23" s="357">
        <v>6.4626399289003655E-2</v>
      </c>
      <c r="F23" s="357">
        <v>6.7495221983927892E-2</v>
      </c>
      <c r="G23" s="358">
        <v>6.8497099743825798E-2</v>
      </c>
    </row>
    <row r="24" spans="1:7">
      <c r="A24" s="25">
        <v>12</v>
      </c>
      <c r="B24" s="18" t="s">
        <v>142</v>
      </c>
      <c r="C24" s="356">
        <v>3.8280406562383434E-2</v>
      </c>
      <c r="D24" s="357">
        <v>3.7391804218420158E-2</v>
      </c>
      <c r="E24" s="357">
        <v>3.4227036599608629E-2</v>
      </c>
      <c r="F24" s="357">
        <v>3.2904018834416966E-2</v>
      </c>
      <c r="G24" s="358">
        <v>3.2991282489352486E-2</v>
      </c>
    </row>
    <row r="25" spans="1:7">
      <c r="A25" s="25">
        <v>13</v>
      </c>
      <c r="B25" s="18" t="s">
        <v>141</v>
      </c>
      <c r="C25" s="356">
        <v>1.4719059605273453E-2</v>
      </c>
      <c r="D25" s="357">
        <v>3.8949523594323434E-3</v>
      </c>
      <c r="E25" s="357">
        <v>1.0107404619480193E-2</v>
      </c>
      <c r="F25" s="357">
        <v>1.308726771709748E-2</v>
      </c>
      <c r="G25" s="358">
        <v>1.3961479092976048E-2</v>
      </c>
    </row>
    <row r="26" spans="1:7">
      <c r="A26" s="25">
        <v>14</v>
      </c>
      <c r="B26" s="18" t="s">
        <v>140</v>
      </c>
      <c r="C26" s="356">
        <v>3.6333620640380405E-2</v>
      </c>
      <c r="D26" s="357">
        <v>2.5275698726134426E-2</v>
      </c>
      <c r="E26" s="357">
        <v>3.0399362689395033E-2</v>
      </c>
      <c r="F26" s="357">
        <v>3.4591203149510925E-2</v>
      </c>
      <c r="G26" s="358">
        <v>3.5505817254473319E-2</v>
      </c>
    </row>
    <row r="27" spans="1:7">
      <c r="A27" s="25">
        <v>15</v>
      </c>
      <c r="B27" s="18" t="s">
        <v>294</v>
      </c>
      <c r="C27" s="356">
        <v>-5.6212533737458855E-3</v>
      </c>
      <c r="D27" s="357">
        <v>-3.953640607977039E-3</v>
      </c>
      <c r="E27" s="357">
        <v>2.8804134757515342E-3</v>
      </c>
      <c r="F27" s="357">
        <v>1.0747823071414175E-2</v>
      </c>
      <c r="G27" s="358">
        <v>1.3359066482332959E-2</v>
      </c>
    </row>
    <row r="28" spans="1:7">
      <c r="A28" s="25">
        <v>16</v>
      </c>
      <c r="B28" s="18" t="s">
        <v>295</v>
      </c>
      <c r="C28" s="356">
        <v>-5.4856980298019727E-2</v>
      </c>
      <c r="D28" s="357">
        <v>-3.875861851489272E-2</v>
      </c>
      <c r="E28" s="357">
        <v>2.1119268130467168E-2</v>
      </c>
      <c r="F28" s="357">
        <v>7.5159421910000662E-2</v>
      </c>
      <c r="G28" s="358">
        <v>9.2712066920307021E-2</v>
      </c>
    </row>
    <row r="29" spans="1:7">
      <c r="A29" s="17"/>
      <c r="B29" s="248" t="s">
        <v>377</v>
      </c>
      <c r="C29" s="353"/>
      <c r="D29" s="354"/>
      <c r="E29" s="354"/>
      <c r="F29" s="354"/>
      <c r="G29" s="355"/>
    </row>
    <row r="30" spans="1:7">
      <c r="A30" s="25">
        <v>17</v>
      </c>
      <c r="B30" s="18" t="s">
        <v>139</v>
      </c>
      <c r="C30" s="356">
        <v>1.9648482255350409E-2</v>
      </c>
      <c r="D30" s="357">
        <v>1.6705242559562763E-2</v>
      </c>
      <c r="E30" s="357">
        <v>1.7076041383218138E-2</v>
      </c>
      <c r="F30" s="357">
        <v>1.6899999999999998E-2</v>
      </c>
      <c r="G30" s="358">
        <v>1.4279174065649916E-2</v>
      </c>
    </row>
    <row r="31" spans="1:7" ht="15" customHeight="1">
      <c r="A31" s="25">
        <v>18</v>
      </c>
      <c r="B31" s="18" t="s">
        <v>138</v>
      </c>
      <c r="C31" s="356">
        <v>5.288726173601184E-2</v>
      </c>
      <c r="D31" s="357">
        <v>3.3229624217789494E-2</v>
      </c>
      <c r="E31" s="357">
        <v>3.3258177623071275E-2</v>
      </c>
      <c r="F31" s="357">
        <v>2.8799999999999999E-2</v>
      </c>
      <c r="G31" s="358">
        <v>2.488373731003013E-2</v>
      </c>
    </row>
    <row r="32" spans="1:7">
      <c r="A32" s="25">
        <v>19</v>
      </c>
      <c r="B32" s="18" t="s">
        <v>137</v>
      </c>
      <c r="C32" s="356">
        <v>0.77709208090587778</v>
      </c>
      <c r="D32" s="357">
        <v>0.81117634982626829</v>
      </c>
      <c r="E32" s="357">
        <v>0.82005541124081616</v>
      </c>
      <c r="F32" s="357">
        <v>0.88380000000000003</v>
      </c>
      <c r="G32" s="358">
        <v>0.86979326055288164</v>
      </c>
    </row>
    <row r="33" spans="1:7" ht="15" customHeight="1">
      <c r="A33" s="25">
        <v>20</v>
      </c>
      <c r="B33" s="18" t="s">
        <v>136</v>
      </c>
      <c r="C33" s="356">
        <v>0.84471117030643139</v>
      </c>
      <c r="D33" s="357">
        <v>0.86354114682944938</v>
      </c>
      <c r="E33" s="357">
        <v>0.8597946423835594</v>
      </c>
      <c r="F33" s="357">
        <v>0.81530000000000002</v>
      </c>
      <c r="G33" s="358">
        <v>0.81220622601452419</v>
      </c>
    </row>
    <row r="34" spans="1:7">
      <c r="A34" s="25">
        <v>21</v>
      </c>
      <c r="B34" s="18" t="s">
        <v>135</v>
      </c>
      <c r="C34" s="356">
        <v>-7.6525747836459157E-2</v>
      </c>
      <c r="D34" s="357">
        <v>7.132490264759675E-2</v>
      </c>
      <c r="E34" s="357">
        <v>0.21779762644406858</v>
      </c>
      <c r="F34" s="357">
        <v>6.7599999999999993E-2</v>
      </c>
      <c r="G34" s="358">
        <v>9.8569145027855215E-2</v>
      </c>
    </row>
    <row r="35" spans="1:7" ht="15" customHeight="1">
      <c r="A35" s="17"/>
      <c r="B35" s="248" t="s">
        <v>378</v>
      </c>
      <c r="C35" s="353"/>
      <c r="D35" s="354"/>
      <c r="E35" s="354"/>
      <c r="F35" s="354"/>
      <c r="G35" s="355"/>
    </row>
    <row r="36" spans="1:7">
      <c r="A36" s="25">
        <v>22</v>
      </c>
      <c r="B36" s="18" t="s">
        <v>134</v>
      </c>
      <c r="C36" s="356">
        <v>0.33430433684431354</v>
      </c>
      <c r="D36" s="357">
        <v>0.30121355438146324</v>
      </c>
      <c r="E36" s="357">
        <v>0.29519741642138547</v>
      </c>
      <c r="F36" s="357">
        <v>0.22259999999999999</v>
      </c>
      <c r="G36" s="358">
        <v>0.22058144688670347</v>
      </c>
    </row>
    <row r="37" spans="1:7" ht="15" customHeight="1">
      <c r="A37" s="25">
        <v>23</v>
      </c>
      <c r="B37" s="18" t="s">
        <v>133</v>
      </c>
      <c r="C37" s="356">
        <v>0.97292739350266733</v>
      </c>
      <c r="D37" s="357">
        <v>0.97063489738154229</v>
      </c>
      <c r="E37" s="357">
        <v>0.98299767354136447</v>
      </c>
      <c r="F37" s="357">
        <v>0.95830000000000004</v>
      </c>
      <c r="G37" s="358">
        <v>0.95533659428867612</v>
      </c>
    </row>
    <row r="38" spans="1:7" ht="14.4" thickBot="1">
      <c r="A38" s="26">
        <v>24</v>
      </c>
      <c r="B38" s="249" t="s">
        <v>132</v>
      </c>
      <c r="C38" s="359">
        <v>4.094044620252011E-2</v>
      </c>
      <c r="D38" s="360">
        <v>7.2217268394052181E-2</v>
      </c>
      <c r="E38" s="360">
        <v>3.7551612179346605E-2</v>
      </c>
      <c r="F38" s="360">
        <v>5.7799999999999997E-2</v>
      </c>
      <c r="G38" s="361">
        <v>5.7940349228572906E-2</v>
      </c>
    </row>
    <row r="39" spans="1:7">
      <c r="A39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5" bestFit="1" customWidth="1"/>
    <col min="2" max="2" width="55.109375" style="5" bestFit="1" customWidth="1"/>
    <col min="3" max="3" width="11.6640625" style="5" customWidth="1"/>
    <col min="4" max="4" width="13.33203125" style="5" customWidth="1"/>
    <col min="5" max="5" width="14.5546875" style="5" customWidth="1"/>
    <col min="6" max="6" width="11.6640625" style="5" customWidth="1"/>
    <col min="7" max="7" width="13.6640625" style="5" customWidth="1"/>
    <col min="8" max="8" width="14.5546875" style="5" customWidth="1"/>
    <col min="9" max="16384" width="9.10937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42916</v>
      </c>
    </row>
    <row r="3" spans="1:8">
      <c r="A3" s="3"/>
    </row>
    <row r="4" spans="1:8" ht="14.4" thickBot="1">
      <c r="A4" s="28" t="s">
        <v>35</v>
      </c>
      <c r="B4" s="29" t="s">
        <v>36</v>
      </c>
      <c r="C4" s="28"/>
      <c r="D4" s="30"/>
      <c r="E4" s="30"/>
      <c r="F4" s="31"/>
      <c r="G4" s="31"/>
      <c r="H4" s="364" t="s">
        <v>76</v>
      </c>
    </row>
    <row r="5" spans="1:8">
      <c r="A5" s="32"/>
      <c r="B5" s="33"/>
      <c r="C5" s="426" t="s">
        <v>71</v>
      </c>
      <c r="D5" s="427"/>
      <c r="E5" s="428"/>
      <c r="F5" s="426" t="s">
        <v>75</v>
      </c>
      <c r="G5" s="427"/>
      <c r="H5" s="429"/>
    </row>
    <row r="6" spans="1:8">
      <c r="A6" s="34" t="s">
        <v>7</v>
      </c>
      <c r="B6" s="35" t="s">
        <v>37</v>
      </c>
      <c r="C6" s="362" t="s">
        <v>72</v>
      </c>
      <c r="D6" s="362" t="s">
        <v>73</v>
      </c>
      <c r="E6" s="362" t="s">
        <v>74</v>
      </c>
      <c r="F6" s="362" t="s">
        <v>72</v>
      </c>
      <c r="G6" s="362" t="s">
        <v>73</v>
      </c>
      <c r="H6" s="363" t="s">
        <v>74</v>
      </c>
    </row>
    <row r="7" spans="1:8">
      <c r="A7" s="34">
        <v>1</v>
      </c>
      <c r="B7" s="36" t="s">
        <v>38</v>
      </c>
      <c r="C7" s="37">
        <v>1300474.72</v>
      </c>
      <c r="D7" s="37">
        <v>2388836.21</v>
      </c>
      <c r="E7" s="365">
        <f>C7+D7</f>
        <v>3689310.9299999997</v>
      </c>
      <c r="F7" s="38">
        <v>1892629.94</v>
      </c>
      <c r="G7" s="39">
        <v>2853796.13</v>
      </c>
      <c r="H7" s="366">
        <f>F7+G7</f>
        <v>4746426.07</v>
      </c>
    </row>
    <row r="8" spans="1:8">
      <c r="A8" s="34">
        <v>2</v>
      </c>
      <c r="B8" s="36" t="s">
        <v>39</v>
      </c>
      <c r="C8" s="37">
        <v>246344.85</v>
      </c>
      <c r="D8" s="37">
        <v>42369585.639999993</v>
      </c>
      <c r="E8" s="365">
        <f t="shared" ref="E8:E19" si="0">C8+D8</f>
        <v>42615930.489999995</v>
      </c>
      <c r="F8" s="38">
        <v>247733.89</v>
      </c>
      <c r="G8" s="39">
        <v>34929896.420000002</v>
      </c>
      <c r="H8" s="366">
        <f t="shared" ref="H8:H40" si="1">F8+G8</f>
        <v>35177630.310000002</v>
      </c>
    </row>
    <row r="9" spans="1:8">
      <c r="A9" s="34">
        <v>3</v>
      </c>
      <c r="B9" s="36" t="s">
        <v>40</v>
      </c>
      <c r="C9" s="37">
        <v>3600000</v>
      </c>
      <c r="D9" s="37">
        <v>58534018.712883003</v>
      </c>
      <c r="E9" s="365">
        <f t="shared" si="0"/>
        <v>62134018.712883003</v>
      </c>
      <c r="F9" s="38">
        <v>17001100.379999999</v>
      </c>
      <c r="G9" s="39">
        <v>9186578.8389909994</v>
      </c>
      <c r="H9" s="366">
        <f t="shared" si="1"/>
        <v>26187679.218990996</v>
      </c>
    </row>
    <row r="10" spans="1:8">
      <c r="A10" s="34">
        <v>4</v>
      </c>
      <c r="B10" s="36" t="s">
        <v>41</v>
      </c>
      <c r="C10" s="37">
        <v>0</v>
      </c>
      <c r="D10" s="37">
        <v>0</v>
      </c>
      <c r="E10" s="365">
        <f t="shared" si="0"/>
        <v>0</v>
      </c>
      <c r="F10" s="38">
        <v>0</v>
      </c>
      <c r="G10" s="39">
        <v>0</v>
      </c>
      <c r="H10" s="366">
        <f t="shared" si="1"/>
        <v>0</v>
      </c>
    </row>
    <row r="11" spans="1:8">
      <c r="A11" s="34">
        <v>5</v>
      </c>
      <c r="B11" s="36" t="s">
        <v>42</v>
      </c>
      <c r="C11" s="37">
        <v>1001755.6164657534</v>
      </c>
      <c r="D11" s="37">
        <v>10330333.548898656</v>
      </c>
      <c r="E11" s="365">
        <f t="shared" si="0"/>
        <v>11332089.165364409</v>
      </c>
      <c r="F11" s="38">
        <v>0</v>
      </c>
      <c r="G11" s="39">
        <v>0</v>
      </c>
      <c r="H11" s="366">
        <f t="shared" si="1"/>
        <v>0</v>
      </c>
    </row>
    <row r="12" spans="1:8">
      <c r="A12" s="34">
        <v>6.1</v>
      </c>
      <c r="B12" s="40" t="s">
        <v>43</v>
      </c>
      <c r="C12" s="37">
        <v>36610820.75</v>
      </c>
      <c r="D12" s="37">
        <v>127631081.91</v>
      </c>
      <c r="E12" s="365">
        <f t="shared" si="0"/>
        <v>164241902.66</v>
      </c>
      <c r="F12" s="38">
        <v>20890311.400000002</v>
      </c>
      <c r="G12" s="39">
        <v>139549244.09999996</v>
      </c>
      <c r="H12" s="366">
        <f t="shared" si="1"/>
        <v>160439555.49999997</v>
      </c>
    </row>
    <row r="13" spans="1:8">
      <c r="A13" s="34">
        <v>6.2</v>
      </c>
      <c r="B13" s="40" t="s">
        <v>44</v>
      </c>
      <c r="C13" s="37">
        <v>-2884447.4376000003</v>
      </c>
      <c r="D13" s="37">
        <v>-5801857.0564000001</v>
      </c>
      <c r="E13" s="365">
        <f t="shared" si="0"/>
        <v>-8686304.4940000009</v>
      </c>
      <c r="F13" s="38">
        <v>-1028799.2564000001</v>
      </c>
      <c r="G13" s="39">
        <v>-2963536.4967999989</v>
      </c>
      <c r="H13" s="366">
        <f t="shared" si="1"/>
        <v>-3992335.7531999992</v>
      </c>
    </row>
    <row r="14" spans="1:8">
      <c r="A14" s="34">
        <v>6</v>
      </c>
      <c r="B14" s="36" t="s">
        <v>45</v>
      </c>
      <c r="C14" s="365">
        <f>C12+C13</f>
        <v>33726373.312399998</v>
      </c>
      <c r="D14" s="365">
        <f>D12+D13</f>
        <v>121829224.8536</v>
      </c>
      <c r="E14" s="365">
        <f t="shared" si="0"/>
        <v>155555598.16600001</v>
      </c>
      <c r="F14" s="365">
        <f>F12+F13</f>
        <v>19861512.143600002</v>
      </c>
      <c r="G14" s="365">
        <f>G12+G13</f>
        <v>136585707.60319996</v>
      </c>
      <c r="H14" s="366">
        <f t="shared" si="1"/>
        <v>156447219.74679995</v>
      </c>
    </row>
    <row r="15" spans="1:8">
      <c r="A15" s="34">
        <v>7</v>
      </c>
      <c r="B15" s="36" t="s">
        <v>46</v>
      </c>
      <c r="C15" s="37">
        <v>324285.49999999988</v>
      </c>
      <c r="D15" s="37">
        <v>3627863.0732039995</v>
      </c>
      <c r="E15" s="365">
        <f t="shared" si="0"/>
        <v>3952148.5732039995</v>
      </c>
      <c r="F15" s="38">
        <v>238561.12000000002</v>
      </c>
      <c r="G15" s="39">
        <v>1233666.7799999998</v>
      </c>
      <c r="H15" s="366">
        <f t="shared" si="1"/>
        <v>1472227.9</v>
      </c>
    </row>
    <row r="16" spans="1:8">
      <c r="A16" s="34">
        <v>8</v>
      </c>
      <c r="B16" s="36" t="s">
        <v>217</v>
      </c>
      <c r="C16" s="37">
        <v>0</v>
      </c>
      <c r="D16" s="37"/>
      <c r="E16" s="365">
        <f t="shared" si="0"/>
        <v>0</v>
      </c>
      <c r="F16" s="38">
        <v>0</v>
      </c>
      <c r="G16" s="39"/>
      <c r="H16" s="366">
        <f t="shared" si="1"/>
        <v>0</v>
      </c>
    </row>
    <row r="17" spans="1:8">
      <c r="A17" s="34">
        <v>9</v>
      </c>
      <c r="B17" s="36" t="s">
        <v>47</v>
      </c>
      <c r="C17" s="37">
        <v>0</v>
      </c>
      <c r="D17" s="37">
        <v>0</v>
      </c>
      <c r="E17" s="365">
        <f t="shared" si="0"/>
        <v>0</v>
      </c>
      <c r="F17" s="38">
        <v>0</v>
      </c>
      <c r="G17" s="39">
        <v>0</v>
      </c>
      <c r="H17" s="366">
        <f t="shared" si="1"/>
        <v>0</v>
      </c>
    </row>
    <row r="18" spans="1:8">
      <c r="A18" s="34">
        <v>10</v>
      </c>
      <c r="B18" s="36" t="s">
        <v>48</v>
      </c>
      <c r="C18" s="37">
        <v>2162441.5099999998</v>
      </c>
      <c r="D18" s="37"/>
      <c r="E18" s="365">
        <f t="shared" si="0"/>
        <v>2162441.5099999998</v>
      </c>
      <c r="F18" s="38">
        <v>2754123</v>
      </c>
      <c r="G18" s="39"/>
      <c r="H18" s="366">
        <f t="shared" si="1"/>
        <v>2754123</v>
      </c>
    </row>
    <row r="19" spans="1:8">
      <c r="A19" s="34">
        <v>11</v>
      </c>
      <c r="B19" s="36" t="s">
        <v>49</v>
      </c>
      <c r="C19" s="37">
        <v>1809302.49</v>
      </c>
      <c r="D19" s="37">
        <v>1193173.6499999999</v>
      </c>
      <c r="E19" s="365">
        <f t="shared" si="0"/>
        <v>3002476.1399999997</v>
      </c>
      <c r="F19" s="38">
        <v>819399.1100000001</v>
      </c>
      <c r="G19" s="39">
        <v>385065.95</v>
      </c>
      <c r="H19" s="366">
        <f t="shared" si="1"/>
        <v>1204465.06</v>
      </c>
    </row>
    <row r="20" spans="1:8">
      <c r="A20" s="34">
        <v>12</v>
      </c>
      <c r="B20" s="42" t="s">
        <v>50</v>
      </c>
      <c r="C20" s="365">
        <f>SUM(C7:C11)+SUM(C14:C19)</f>
        <v>44170977.998865753</v>
      </c>
      <c r="D20" s="365">
        <f>SUM(D7:D11)+SUM(D14:D19)</f>
        <v>240273035.68858564</v>
      </c>
      <c r="E20" s="365">
        <f>C20+D20</f>
        <v>284444013.68745136</v>
      </c>
      <c r="F20" s="365">
        <f>SUM(F7:F11)+SUM(F14:F19)</f>
        <v>42815059.5836</v>
      </c>
      <c r="G20" s="365">
        <f>SUM(G7:G11)+SUM(G14:G19)</f>
        <v>185174711.72219095</v>
      </c>
      <c r="H20" s="366">
        <f t="shared" si="1"/>
        <v>227989771.30579096</v>
      </c>
    </row>
    <row r="21" spans="1:8">
      <c r="A21" s="34"/>
      <c r="B21" s="35" t="s">
        <v>51</v>
      </c>
      <c r="C21" s="43"/>
      <c r="D21" s="43"/>
      <c r="E21" s="43"/>
      <c r="F21" s="44"/>
      <c r="G21" s="45"/>
      <c r="H21" s="46"/>
    </row>
    <row r="22" spans="1:8">
      <c r="A22" s="34">
        <v>13</v>
      </c>
      <c r="B22" s="36" t="s">
        <v>52</v>
      </c>
      <c r="C22" s="37">
        <v>0</v>
      </c>
      <c r="D22" s="37">
        <v>134905583.25999999</v>
      </c>
      <c r="E22" s="365">
        <f>C22+D22</f>
        <v>134905583.25999999</v>
      </c>
      <c r="F22" s="38">
        <v>0</v>
      </c>
      <c r="G22" s="39">
        <v>136146195</v>
      </c>
      <c r="H22" s="366">
        <f t="shared" si="1"/>
        <v>136146195</v>
      </c>
    </row>
    <row r="23" spans="1:8">
      <c r="A23" s="34">
        <v>14</v>
      </c>
      <c r="B23" s="36" t="s">
        <v>53</v>
      </c>
      <c r="C23" s="37">
        <v>4936356.839999998</v>
      </c>
      <c r="D23" s="37">
        <v>6708907.9999999981</v>
      </c>
      <c r="E23" s="365">
        <f t="shared" ref="E23:E40" si="2">C23+D23</f>
        <v>11645264.839999996</v>
      </c>
      <c r="F23" s="38">
        <v>8042073.6099999994</v>
      </c>
      <c r="G23" s="39">
        <v>5167733.3599999994</v>
      </c>
      <c r="H23" s="366">
        <f t="shared" si="1"/>
        <v>13209806.969999999</v>
      </c>
    </row>
    <row r="24" spans="1:8">
      <c r="A24" s="34">
        <v>15</v>
      </c>
      <c r="B24" s="36" t="s">
        <v>54</v>
      </c>
      <c r="C24" s="37">
        <v>0</v>
      </c>
      <c r="D24" s="37">
        <v>0</v>
      </c>
      <c r="E24" s="365">
        <f t="shared" si="2"/>
        <v>0</v>
      </c>
      <c r="F24" s="38">
        <v>0</v>
      </c>
      <c r="G24" s="39">
        <v>0</v>
      </c>
      <c r="H24" s="366">
        <f t="shared" si="1"/>
        <v>0</v>
      </c>
    </row>
    <row r="25" spans="1:8">
      <c r="A25" s="34">
        <v>16</v>
      </c>
      <c r="B25" s="36" t="s">
        <v>55</v>
      </c>
      <c r="C25" s="37">
        <v>602000</v>
      </c>
      <c r="D25" s="37">
        <v>58849889.5</v>
      </c>
      <c r="E25" s="365">
        <f t="shared" si="2"/>
        <v>59451889.5</v>
      </c>
      <c r="F25" s="38">
        <v>104052.82</v>
      </c>
      <c r="G25" s="39">
        <v>44328995.920000002</v>
      </c>
      <c r="H25" s="366">
        <f t="shared" si="1"/>
        <v>44433048.740000002</v>
      </c>
    </row>
    <row r="26" spans="1:8">
      <c r="A26" s="34">
        <v>17</v>
      </c>
      <c r="B26" s="36" t="s">
        <v>56</v>
      </c>
      <c r="C26" s="43"/>
      <c r="D26" s="43"/>
      <c r="E26" s="365">
        <f t="shared" si="2"/>
        <v>0</v>
      </c>
      <c r="F26" s="44"/>
      <c r="G26" s="45"/>
      <c r="H26" s="366">
        <f t="shared" si="1"/>
        <v>0</v>
      </c>
    </row>
    <row r="27" spans="1:8">
      <c r="A27" s="34">
        <v>18</v>
      </c>
      <c r="B27" s="36" t="s">
        <v>57</v>
      </c>
      <c r="C27" s="37">
        <v>0</v>
      </c>
      <c r="D27" s="37">
        <v>2785308.0264000008</v>
      </c>
      <c r="E27" s="365">
        <f t="shared" si="2"/>
        <v>2785308.0264000008</v>
      </c>
      <c r="F27" s="38">
        <v>0</v>
      </c>
      <c r="G27" s="39">
        <v>0</v>
      </c>
      <c r="H27" s="366">
        <f t="shared" si="1"/>
        <v>0</v>
      </c>
    </row>
    <row r="28" spans="1:8">
      <c r="A28" s="34">
        <v>19</v>
      </c>
      <c r="B28" s="36" t="s">
        <v>58</v>
      </c>
      <c r="C28" s="37">
        <v>3563.09</v>
      </c>
      <c r="D28" s="37">
        <v>5352854.1399999997</v>
      </c>
      <c r="E28" s="365">
        <f t="shared" si="2"/>
        <v>5356417.2299999995</v>
      </c>
      <c r="F28" s="38">
        <v>969.01</v>
      </c>
      <c r="G28" s="39">
        <v>1534311.67</v>
      </c>
      <c r="H28" s="366">
        <f t="shared" si="1"/>
        <v>1535280.68</v>
      </c>
    </row>
    <row r="29" spans="1:8">
      <c r="A29" s="34">
        <v>20</v>
      </c>
      <c r="B29" s="36" t="s">
        <v>59</v>
      </c>
      <c r="C29" s="37">
        <v>1340704.2</v>
      </c>
      <c r="D29" s="37">
        <v>227984.789888</v>
      </c>
      <c r="E29" s="365">
        <f t="shared" si="2"/>
        <v>1568688.9898879998</v>
      </c>
      <c r="F29" s="38">
        <v>613316.17000000004</v>
      </c>
      <c r="G29" s="39">
        <v>205290.27644199997</v>
      </c>
      <c r="H29" s="366">
        <f t="shared" si="1"/>
        <v>818606.44644199999</v>
      </c>
    </row>
    <row r="30" spans="1:8">
      <c r="A30" s="34">
        <v>21</v>
      </c>
      <c r="B30" s="36" t="s">
        <v>60</v>
      </c>
      <c r="C30" s="37">
        <v>0</v>
      </c>
      <c r="D30" s="37">
        <v>38515200</v>
      </c>
      <c r="E30" s="365">
        <f t="shared" si="2"/>
        <v>38515200</v>
      </c>
      <c r="F30" s="38">
        <v>0</v>
      </c>
      <c r="G30" s="39">
        <v>0</v>
      </c>
      <c r="H30" s="366">
        <f t="shared" si="1"/>
        <v>0</v>
      </c>
    </row>
    <row r="31" spans="1:8">
      <c r="A31" s="34">
        <v>22</v>
      </c>
      <c r="B31" s="42" t="s">
        <v>61</v>
      </c>
      <c r="C31" s="365">
        <f>SUM(C22:C30)</f>
        <v>6882624.129999998</v>
      </c>
      <c r="D31" s="365">
        <f>SUM(D22:D30)</f>
        <v>247345727.71628797</v>
      </c>
      <c r="E31" s="365">
        <f>C31+D31</f>
        <v>254228351.84628797</v>
      </c>
      <c r="F31" s="365">
        <f>SUM(F22:F30)</f>
        <v>8760411.6099999994</v>
      </c>
      <c r="G31" s="365">
        <f>SUM(G22:G30)</f>
        <v>187382526.22644201</v>
      </c>
      <c r="H31" s="366">
        <f t="shared" si="1"/>
        <v>196142937.83644199</v>
      </c>
    </row>
    <row r="32" spans="1:8">
      <c r="A32" s="34"/>
      <c r="B32" s="35" t="s">
        <v>62</v>
      </c>
      <c r="C32" s="43"/>
      <c r="D32" s="43"/>
      <c r="E32" s="37"/>
      <c r="F32" s="44"/>
      <c r="G32" s="45"/>
      <c r="H32" s="46"/>
    </row>
    <row r="33" spans="1:8">
      <c r="A33" s="34">
        <v>23</v>
      </c>
      <c r="B33" s="36" t="s">
        <v>63</v>
      </c>
      <c r="C33" s="37">
        <v>30000000</v>
      </c>
      <c r="D33" s="43"/>
      <c r="E33" s="365">
        <f t="shared" si="2"/>
        <v>30000000</v>
      </c>
      <c r="F33" s="38">
        <v>30000000</v>
      </c>
      <c r="G33" s="45"/>
      <c r="H33" s="366">
        <f t="shared" si="1"/>
        <v>30000000</v>
      </c>
    </row>
    <row r="34" spans="1:8">
      <c r="A34" s="34">
        <v>24</v>
      </c>
      <c r="B34" s="36" t="s">
        <v>64</v>
      </c>
      <c r="C34" s="37">
        <v>0</v>
      </c>
      <c r="D34" s="43"/>
      <c r="E34" s="365">
        <f t="shared" si="2"/>
        <v>0</v>
      </c>
      <c r="F34" s="38">
        <v>0</v>
      </c>
      <c r="G34" s="45"/>
      <c r="H34" s="366">
        <f t="shared" si="1"/>
        <v>0</v>
      </c>
    </row>
    <row r="35" spans="1:8">
      <c r="A35" s="34">
        <v>25</v>
      </c>
      <c r="B35" s="41" t="s">
        <v>65</v>
      </c>
      <c r="C35" s="37">
        <v>0</v>
      </c>
      <c r="D35" s="43"/>
      <c r="E35" s="365">
        <f t="shared" si="2"/>
        <v>0</v>
      </c>
      <c r="F35" s="38">
        <v>0</v>
      </c>
      <c r="G35" s="45"/>
      <c r="H35" s="366">
        <f t="shared" si="1"/>
        <v>0</v>
      </c>
    </row>
    <row r="36" spans="1:8">
      <c r="A36" s="34">
        <v>26</v>
      </c>
      <c r="B36" s="36" t="s">
        <v>66</v>
      </c>
      <c r="C36" s="37">
        <v>0</v>
      </c>
      <c r="D36" s="43"/>
      <c r="E36" s="365">
        <f t="shared" si="2"/>
        <v>0</v>
      </c>
      <c r="F36" s="38">
        <v>0</v>
      </c>
      <c r="G36" s="45"/>
      <c r="H36" s="366">
        <f t="shared" si="1"/>
        <v>0</v>
      </c>
    </row>
    <row r="37" spans="1:8">
      <c r="A37" s="34">
        <v>27</v>
      </c>
      <c r="B37" s="36" t="s">
        <v>67</v>
      </c>
      <c r="C37" s="37">
        <v>0</v>
      </c>
      <c r="D37" s="43"/>
      <c r="E37" s="365">
        <f t="shared" si="2"/>
        <v>0</v>
      </c>
      <c r="F37" s="38">
        <v>0</v>
      </c>
      <c r="G37" s="45"/>
      <c r="H37" s="366">
        <f t="shared" si="1"/>
        <v>0</v>
      </c>
    </row>
    <row r="38" spans="1:8">
      <c r="A38" s="34">
        <v>28</v>
      </c>
      <c r="B38" s="36" t="s">
        <v>68</v>
      </c>
      <c r="C38" s="37">
        <v>215662.01144660404</v>
      </c>
      <c r="D38" s="43"/>
      <c r="E38" s="365">
        <f t="shared" si="2"/>
        <v>215662.01144660404</v>
      </c>
      <c r="F38" s="38">
        <v>1846833.18</v>
      </c>
      <c r="G38" s="45"/>
      <c r="H38" s="366">
        <f t="shared" si="1"/>
        <v>1846833.18</v>
      </c>
    </row>
    <row r="39" spans="1:8">
      <c r="A39" s="34">
        <v>29</v>
      </c>
      <c r="B39" s="36" t="s">
        <v>69</v>
      </c>
      <c r="C39" s="37">
        <v>0</v>
      </c>
      <c r="D39" s="43"/>
      <c r="E39" s="365">
        <f t="shared" si="2"/>
        <v>0</v>
      </c>
      <c r="F39" s="38">
        <v>0</v>
      </c>
      <c r="G39" s="45"/>
      <c r="H39" s="366">
        <f t="shared" si="1"/>
        <v>0</v>
      </c>
    </row>
    <row r="40" spans="1:8">
      <c r="A40" s="34">
        <v>30</v>
      </c>
      <c r="B40" s="300" t="s">
        <v>287</v>
      </c>
      <c r="C40" s="37">
        <v>30215662.011446603</v>
      </c>
      <c r="D40" s="43"/>
      <c r="E40" s="365">
        <f t="shared" si="2"/>
        <v>30215662.011446603</v>
      </c>
      <c r="F40" s="38">
        <v>31846833.18</v>
      </c>
      <c r="G40" s="45"/>
      <c r="H40" s="366">
        <f t="shared" si="1"/>
        <v>31846833.18</v>
      </c>
    </row>
    <row r="41" spans="1:8" ht="14.4" thickBot="1">
      <c r="A41" s="47">
        <v>31</v>
      </c>
      <c r="B41" s="48" t="s">
        <v>70</v>
      </c>
      <c r="C41" s="367">
        <f>C31+C40</f>
        <v>37098286.141446598</v>
      </c>
      <c r="D41" s="367">
        <f>D31+D40</f>
        <v>247345727.71628797</v>
      </c>
      <c r="E41" s="367">
        <f>C41+D41</f>
        <v>284444013.85773456</v>
      </c>
      <c r="F41" s="367">
        <f>F31+F40</f>
        <v>40607244.789999999</v>
      </c>
      <c r="G41" s="367">
        <f>G31+G40</f>
        <v>187382526.22644201</v>
      </c>
      <c r="H41" s="368">
        <f>F41+G41</f>
        <v>227989771.016442</v>
      </c>
    </row>
    <row r="43" spans="1:8">
      <c r="B43" s="49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5" bestFit="1" customWidth="1"/>
    <col min="2" max="2" width="89.109375" style="5" customWidth="1"/>
    <col min="3" max="8" width="12.6640625" style="5" customWidth="1"/>
    <col min="9" max="9" width="8.88671875" style="5" customWidth="1"/>
    <col min="10" max="16384" width="9.109375" style="5"/>
  </cols>
  <sheetData>
    <row r="1" spans="1:8">
      <c r="A1" s="340" t="s">
        <v>33</v>
      </c>
      <c r="B1" s="343" t="str">
        <f>'1. key ratios '!B1</f>
        <v>JSC Isbank Georgia</v>
      </c>
      <c r="C1" s="4"/>
    </row>
    <row r="2" spans="1:8">
      <c r="A2" s="340" t="s">
        <v>34</v>
      </c>
      <c r="B2" s="342">
        <f>'1. key ratios '!B2</f>
        <v>42916</v>
      </c>
      <c r="C2" s="7"/>
      <c r="D2" s="8"/>
      <c r="E2" s="8"/>
      <c r="F2" s="8"/>
      <c r="G2" s="8"/>
      <c r="H2" s="8"/>
    </row>
    <row r="3" spans="1:8">
      <c r="A3" s="3"/>
      <c r="B3" s="4"/>
      <c r="C3" s="7"/>
      <c r="D3" s="8"/>
      <c r="E3" s="8"/>
      <c r="F3" s="8"/>
      <c r="G3" s="8"/>
      <c r="H3" s="8"/>
    </row>
    <row r="4" spans="1:8" ht="13.8" thickBot="1">
      <c r="A4" s="51" t="s">
        <v>212</v>
      </c>
      <c r="B4" s="250" t="s">
        <v>24</v>
      </c>
      <c r="C4" s="28"/>
      <c r="D4" s="30"/>
      <c r="E4" s="30"/>
      <c r="F4" s="31"/>
      <c r="G4" s="31"/>
      <c r="H4" s="370" t="s">
        <v>76</v>
      </c>
    </row>
    <row r="5" spans="1:8">
      <c r="A5" s="53" t="s">
        <v>7</v>
      </c>
      <c r="B5" s="54"/>
      <c r="C5" s="426" t="s">
        <v>71</v>
      </c>
      <c r="D5" s="427"/>
      <c r="E5" s="428"/>
      <c r="F5" s="426" t="s">
        <v>75</v>
      </c>
      <c r="G5" s="427"/>
      <c r="H5" s="429"/>
    </row>
    <row r="6" spans="1:8">
      <c r="A6" s="55" t="s">
        <v>7</v>
      </c>
      <c r="B6" s="56"/>
      <c r="C6" s="246" t="s">
        <v>72</v>
      </c>
      <c r="D6" s="246" t="s">
        <v>73</v>
      </c>
      <c r="E6" s="246" t="s">
        <v>74</v>
      </c>
      <c r="F6" s="246" t="s">
        <v>72</v>
      </c>
      <c r="G6" s="246" t="s">
        <v>73</v>
      </c>
      <c r="H6" s="369" t="s">
        <v>74</v>
      </c>
    </row>
    <row r="7" spans="1:8">
      <c r="A7" s="57"/>
      <c r="B7" s="250" t="s">
        <v>211</v>
      </c>
      <c r="C7" s="58"/>
      <c r="D7" s="58"/>
      <c r="E7" s="58"/>
      <c r="F7" s="58"/>
      <c r="G7" s="58"/>
      <c r="H7" s="59"/>
    </row>
    <row r="8" spans="1:8">
      <c r="A8" s="57">
        <v>1</v>
      </c>
      <c r="B8" s="60" t="s">
        <v>210</v>
      </c>
      <c r="C8" s="371">
        <v>66993.040000000052</v>
      </c>
      <c r="D8" s="371">
        <v>340715.07</v>
      </c>
      <c r="E8" s="372">
        <f t="shared" ref="E8:E22" si="0">C8+D8</f>
        <v>407708.11000000004</v>
      </c>
      <c r="F8" s="371">
        <v>845864.40000000014</v>
      </c>
      <c r="G8" s="371">
        <v>0</v>
      </c>
      <c r="H8" s="373">
        <f t="shared" ref="H8:H22" si="1">F8+G8</f>
        <v>845864.40000000014</v>
      </c>
    </row>
    <row r="9" spans="1:8">
      <c r="A9" s="57">
        <v>2</v>
      </c>
      <c r="B9" s="60" t="s">
        <v>209</v>
      </c>
      <c r="C9" s="374">
        <f>C10+C11+C12+C13+C14+C15+C16+C17+C18</f>
        <v>2058202.6299999994</v>
      </c>
      <c r="D9" s="374">
        <f>D10+D11+D12+D13+D14+D15+D16+D17+D18</f>
        <v>8532065</v>
      </c>
      <c r="E9" s="372">
        <f t="shared" si="0"/>
        <v>10590267.629999999</v>
      </c>
      <c r="F9" s="374">
        <f>F10+F11+F12+F13+F14+F15+F16+F17+F18</f>
        <v>6649117.3300000001</v>
      </c>
      <c r="G9" s="374">
        <f>G10+G11+G12+G13+G14+G15+G16+G17+G18</f>
        <v>0</v>
      </c>
      <c r="H9" s="373">
        <f t="shared" si="1"/>
        <v>6649117.3300000001</v>
      </c>
    </row>
    <row r="10" spans="1:8">
      <c r="A10" s="57">
        <v>2.1</v>
      </c>
      <c r="B10" s="61" t="s">
        <v>208</v>
      </c>
      <c r="C10" s="371">
        <v>0</v>
      </c>
      <c r="D10" s="371">
        <v>0</v>
      </c>
      <c r="E10" s="372">
        <f t="shared" si="0"/>
        <v>0</v>
      </c>
      <c r="F10" s="371">
        <v>0</v>
      </c>
      <c r="G10" s="371">
        <v>0</v>
      </c>
      <c r="H10" s="373">
        <f t="shared" si="1"/>
        <v>0</v>
      </c>
    </row>
    <row r="11" spans="1:8">
      <c r="A11" s="57">
        <v>2.2000000000000002</v>
      </c>
      <c r="B11" s="61" t="s">
        <v>207</v>
      </c>
      <c r="C11" s="371">
        <v>1759285.7699999996</v>
      </c>
      <c r="D11" s="371">
        <v>7413150</v>
      </c>
      <c r="E11" s="372">
        <f t="shared" si="0"/>
        <v>9172435.7699999996</v>
      </c>
      <c r="F11" s="371">
        <v>5032393.5000000009</v>
      </c>
      <c r="G11" s="371">
        <v>0</v>
      </c>
      <c r="H11" s="373">
        <f t="shared" si="1"/>
        <v>5032393.5000000009</v>
      </c>
    </row>
    <row r="12" spans="1:8">
      <c r="A12" s="57">
        <v>2.2999999999999998</v>
      </c>
      <c r="B12" s="61" t="s">
        <v>206</v>
      </c>
      <c r="C12" s="371"/>
      <c r="D12" s="371"/>
      <c r="E12" s="372">
        <f t="shared" si="0"/>
        <v>0</v>
      </c>
      <c r="F12" s="371"/>
      <c r="G12" s="371"/>
      <c r="H12" s="373">
        <f t="shared" si="1"/>
        <v>0</v>
      </c>
    </row>
    <row r="13" spans="1:8">
      <c r="A13" s="57">
        <v>2.4</v>
      </c>
      <c r="B13" s="61" t="s">
        <v>205</v>
      </c>
      <c r="C13" s="371"/>
      <c r="D13" s="371"/>
      <c r="E13" s="372">
        <f t="shared" si="0"/>
        <v>0</v>
      </c>
      <c r="F13" s="371">
        <v>157722.72</v>
      </c>
      <c r="G13" s="371"/>
      <c r="H13" s="373">
        <f t="shared" si="1"/>
        <v>157722.72</v>
      </c>
    </row>
    <row r="14" spans="1:8">
      <c r="A14" s="57">
        <v>2.5</v>
      </c>
      <c r="B14" s="61" t="s">
        <v>204</v>
      </c>
      <c r="C14" s="371"/>
      <c r="D14" s="371"/>
      <c r="E14" s="372">
        <f t="shared" si="0"/>
        <v>0</v>
      </c>
      <c r="F14" s="371"/>
      <c r="G14" s="371"/>
      <c r="H14" s="373">
        <f t="shared" si="1"/>
        <v>0</v>
      </c>
    </row>
    <row r="15" spans="1:8">
      <c r="A15" s="57">
        <v>2.6</v>
      </c>
      <c r="B15" s="61" t="s">
        <v>203</v>
      </c>
      <c r="C15" s="371"/>
      <c r="D15" s="371"/>
      <c r="E15" s="372">
        <f t="shared" si="0"/>
        <v>0</v>
      </c>
      <c r="F15" s="371"/>
      <c r="G15" s="371"/>
      <c r="H15" s="373">
        <f t="shared" si="1"/>
        <v>0</v>
      </c>
    </row>
    <row r="16" spans="1:8">
      <c r="A16" s="57">
        <v>2.7</v>
      </c>
      <c r="B16" s="61" t="s">
        <v>202</v>
      </c>
      <c r="C16" s="371"/>
      <c r="D16" s="371"/>
      <c r="E16" s="372">
        <f t="shared" si="0"/>
        <v>0</v>
      </c>
      <c r="F16" s="371"/>
      <c r="G16" s="371"/>
      <c r="H16" s="373">
        <f t="shared" si="1"/>
        <v>0</v>
      </c>
    </row>
    <row r="17" spans="1:8">
      <c r="A17" s="57">
        <v>2.8</v>
      </c>
      <c r="B17" s="61" t="s">
        <v>201</v>
      </c>
      <c r="C17" s="371">
        <v>298916.85999999975</v>
      </c>
      <c r="D17" s="371">
        <v>1118915</v>
      </c>
      <c r="E17" s="372">
        <f t="shared" si="0"/>
        <v>1417831.8599999999</v>
      </c>
      <c r="F17" s="371">
        <v>1459001.1099999999</v>
      </c>
      <c r="G17" s="371">
        <v>0</v>
      </c>
      <c r="H17" s="373">
        <f t="shared" si="1"/>
        <v>1459001.1099999999</v>
      </c>
    </row>
    <row r="18" spans="1:8">
      <c r="A18" s="57">
        <v>2.9</v>
      </c>
      <c r="B18" s="61" t="s">
        <v>200</v>
      </c>
      <c r="C18" s="371">
        <v>0</v>
      </c>
      <c r="D18" s="371">
        <v>0</v>
      </c>
      <c r="E18" s="372">
        <f t="shared" si="0"/>
        <v>0</v>
      </c>
      <c r="F18" s="371">
        <v>0</v>
      </c>
      <c r="G18" s="371">
        <v>0</v>
      </c>
      <c r="H18" s="373">
        <f t="shared" si="1"/>
        <v>0</v>
      </c>
    </row>
    <row r="19" spans="1:8">
      <c r="A19" s="57">
        <v>3</v>
      </c>
      <c r="B19" s="60" t="s">
        <v>199</v>
      </c>
      <c r="C19" s="371">
        <v>0</v>
      </c>
      <c r="D19" s="371">
        <v>0</v>
      </c>
      <c r="E19" s="372">
        <f t="shared" si="0"/>
        <v>0</v>
      </c>
      <c r="F19" s="371">
        <v>28.02</v>
      </c>
      <c r="G19" s="371">
        <v>0</v>
      </c>
      <c r="H19" s="373">
        <f t="shared" si="1"/>
        <v>28.02</v>
      </c>
    </row>
    <row r="20" spans="1:8">
      <c r="A20" s="57">
        <v>4</v>
      </c>
      <c r="B20" s="60" t="s">
        <v>198</v>
      </c>
      <c r="C20" s="371">
        <v>36376.896853863655</v>
      </c>
      <c r="D20" s="371">
        <v>30511.955413333333</v>
      </c>
      <c r="E20" s="372">
        <f t="shared" si="0"/>
        <v>66888.852267196984</v>
      </c>
      <c r="F20" s="371">
        <v>0</v>
      </c>
      <c r="G20" s="371">
        <v>0</v>
      </c>
      <c r="H20" s="373">
        <f t="shared" si="1"/>
        <v>0</v>
      </c>
    </row>
    <row r="21" spans="1:8">
      <c r="A21" s="57">
        <v>5</v>
      </c>
      <c r="B21" s="60" t="s">
        <v>197</v>
      </c>
      <c r="C21" s="371">
        <v>0</v>
      </c>
      <c r="D21" s="371"/>
      <c r="E21" s="372">
        <f t="shared" si="0"/>
        <v>0</v>
      </c>
      <c r="F21" s="371">
        <v>0</v>
      </c>
      <c r="G21" s="371"/>
      <c r="H21" s="373">
        <f t="shared" si="1"/>
        <v>0</v>
      </c>
    </row>
    <row r="22" spans="1:8">
      <c r="A22" s="57">
        <v>6</v>
      </c>
      <c r="B22" s="62" t="s">
        <v>196</v>
      </c>
      <c r="C22" s="374">
        <f>C8+C9+C19+C20+C21</f>
        <v>2161572.5668538632</v>
      </c>
      <c r="D22" s="374">
        <f>D8+D9+D19+D20+D21</f>
        <v>8903292.0254133344</v>
      </c>
      <c r="E22" s="372">
        <f t="shared" si="0"/>
        <v>11064864.592267197</v>
      </c>
      <c r="F22" s="374">
        <f>F8+F9+F19+F20+F21</f>
        <v>7495009.75</v>
      </c>
      <c r="G22" s="374">
        <f>G8+G9+G19+G20+G21</f>
        <v>0</v>
      </c>
      <c r="H22" s="373">
        <f t="shared" si="1"/>
        <v>7495009.75</v>
      </c>
    </row>
    <row r="23" spans="1:8">
      <c r="A23" s="57"/>
      <c r="B23" s="250" t="s">
        <v>195</v>
      </c>
      <c r="C23" s="375"/>
      <c r="D23" s="375"/>
      <c r="E23" s="376"/>
      <c r="F23" s="375"/>
      <c r="G23" s="375"/>
      <c r="H23" s="377"/>
    </row>
    <row r="24" spans="1:8">
      <c r="A24" s="57">
        <v>7</v>
      </c>
      <c r="B24" s="60" t="s">
        <v>194</v>
      </c>
      <c r="C24" s="371">
        <v>3338.5099999999998</v>
      </c>
      <c r="D24" s="371">
        <v>0</v>
      </c>
      <c r="E24" s="372">
        <f t="shared" ref="E24:E31" si="2">C24+D24</f>
        <v>3338.5099999999998</v>
      </c>
      <c r="F24" s="371">
        <v>12670.64</v>
      </c>
      <c r="G24" s="371">
        <v>0</v>
      </c>
      <c r="H24" s="373">
        <f t="shared" ref="H24:H31" si="3">F24+G24</f>
        <v>12670.64</v>
      </c>
    </row>
    <row r="25" spans="1:8">
      <c r="A25" s="57">
        <v>8</v>
      </c>
      <c r="B25" s="60" t="s">
        <v>193</v>
      </c>
      <c r="C25" s="371">
        <v>43334.60999999987</v>
      </c>
      <c r="D25" s="371">
        <v>1149362</v>
      </c>
      <c r="E25" s="372">
        <f t="shared" si="2"/>
        <v>1192696.6099999999</v>
      </c>
      <c r="F25" s="371">
        <v>1001313.54</v>
      </c>
      <c r="G25" s="371">
        <v>0</v>
      </c>
      <c r="H25" s="373">
        <f t="shared" si="3"/>
        <v>1001313.54</v>
      </c>
    </row>
    <row r="26" spans="1:8">
      <c r="A26" s="57">
        <v>9</v>
      </c>
      <c r="B26" s="60" t="s">
        <v>192</v>
      </c>
      <c r="C26" s="371">
        <v>425.75</v>
      </c>
      <c r="D26" s="371">
        <v>2954721.4</v>
      </c>
      <c r="E26" s="372">
        <f t="shared" si="2"/>
        <v>2955147.15</v>
      </c>
      <c r="F26" s="371">
        <v>825105.64</v>
      </c>
      <c r="G26" s="371">
        <v>0</v>
      </c>
      <c r="H26" s="373">
        <f t="shared" si="3"/>
        <v>825105.64</v>
      </c>
    </row>
    <row r="27" spans="1:8">
      <c r="A27" s="57">
        <v>10</v>
      </c>
      <c r="B27" s="60" t="s">
        <v>191</v>
      </c>
      <c r="C27" s="371">
        <v>686</v>
      </c>
      <c r="D27" s="371">
        <v>10292.9808205957</v>
      </c>
      <c r="E27" s="372">
        <f t="shared" si="2"/>
        <v>10978.9808205957</v>
      </c>
      <c r="F27" s="371">
        <v>0</v>
      </c>
      <c r="G27" s="371"/>
      <c r="H27" s="373">
        <f t="shared" si="3"/>
        <v>0</v>
      </c>
    </row>
    <row r="28" spans="1:8">
      <c r="A28" s="57">
        <v>11</v>
      </c>
      <c r="B28" s="60" t="s">
        <v>190</v>
      </c>
      <c r="C28" s="371">
        <v>0</v>
      </c>
      <c r="D28" s="371">
        <v>1514620.06</v>
      </c>
      <c r="E28" s="372">
        <f t="shared" si="2"/>
        <v>1514620.06</v>
      </c>
      <c r="F28" s="371">
        <v>1770843.81</v>
      </c>
      <c r="G28" s="371">
        <v>0</v>
      </c>
      <c r="H28" s="373">
        <f t="shared" si="3"/>
        <v>1770843.81</v>
      </c>
    </row>
    <row r="29" spans="1:8">
      <c r="A29" s="57">
        <v>12</v>
      </c>
      <c r="B29" s="60" t="s">
        <v>189</v>
      </c>
      <c r="C29" s="371">
        <v>0</v>
      </c>
      <c r="D29" s="371">
        <v>0</v>
      </c>
      <c r="E29" s="372">
        <f t="shared" si="2"/>
        <v>0</v>
      </c>
      <c r="F29" s="371">
        <v>0</v>
      </c>
      <c r="G29" s="371">
        <v>0</v>
      </c>
      <c r="H29" s="373">
        <f t="shared" si="3"/>
        <v>0</v>
      </c>
    </row>
    <row r="30" spans="1:8">
      <c r="A30" s="57">
        <v>13</v>
      </c>
      <c r="B30" s="63" t="s">
        <v>188</v>
      </c>
      <c r="C30" s="374">
        <f>C24+C25+C26+C27+C28+C29</f>
        <v>47784.869999999872</v>
      </c>
      <c r="D30" s="374">
        <f>D24+D25+D26+D27+D28+D29</f>
        <v>5628996.4408205952</v>
      </c>
      <c r="E30" s="372">
        <f t="shared" si="2"/>
        <v>5676781.3108205954</v>
      </c>
      <c r="F30" s="374">
        <f>F24+F25+F26+F27+F28+F29</f>
        <v>3609933.63</v>
      </c>
      <c r="G30" s="374">
        <f>G24+G25+G26+G27+G28+G29</f>
        <v>0</v>
      </c>
      <c r="H30" s="373">
        <f t="shared" si="3"/>
        <v>3609933.63</v>
      </c>
    </row>
    <row r="31" spans="1:8">
      <c r="A31" s="57">
        <v>14</v>
      </c>
      <c r="B31" s="63" t="s">
        <v>187</v>
      </c>
      <c r="C31" s="374">
        <f>C22-C30</f>
        <v>2113787.6968538635</v>
      </c>
      <c r="D31" s="374">
        <f>D22-D30</f>
        <v>3274295.5845927391</v>
      </c>
      <c r="E31" s="372">
        <f t="shared" si="2"/>
        <v>5388083.2814466022</v>
      </c>
      <c r="F31" s="374">
        <f>F22-F30</f>
        <v>3885076.12</v>
      </c>
      <c r="G31" s="374">
        <f>G22-G30</f>
        <v>0</v>
      </c>
      <c r="H31" s="373">
        <f t="shared" si="3"/>
        <v>3885076.12</v>
      </c>
    </row>
    <row r="32" spans="1:8">
      <c r="A32" s="57"/>
      <c r="B32" s="64"/>
      <c r="C32" s="378"/>
      <c r="D32" s="379"/>
      <c r="E32" s="376"/>
      <c r="F32" s="379"/>
      <c r="G32" s="379"/>
      <c r="H32" s="377"/>
    </row>
    <row r="33" spans="1:8">
      <c r="A33" s="57"/>
      <c r="B33" s="64" t="s">
        <v>186</v>
      </c>
      <c r="C33" s="375"/>
      <c r="D33" s="375"/>
      <c r="E33" s="376"/>
      <c r="F33" s="375"/>
      <c r="G33" s="375"/>
      <c r="H33" s="377"/>
    </row>
    <row r="34" spans="1:8">
      <c r="A34" s="57">
        <v>15</v>
      </c>
      <c r="B34" s="65" t="s">
        <v>185</v>
      </c>
      <c r="C34" s="380">
        <f>C35-C36</f>
        <v>297307.52000000025</v>
      </c>
      <c r="D34" s="380">
        <f>D35-D36</f>
        <v>0</v>
      </c>
      <c r="E34" s="372">
        <f t="shared" ref="E34:E45" si="4">C34+D34</f>
        <v>297307.52000000025</v>
      </c>
      <c r="F34" s="380">
        <f>F35-F36</f>
        <v>43932.069999999832</v>
      </c>
      <c r="G34" s="380">
        <f>G35-G36</f>
        <v>0</v>
      </c>
      <c r="H34" s="372">
        <f t="shared" ref="H34:H45" si="5">F34+G34</f>
        <v>43932.069999999832</v>
      </c>
    </row>
    <row r="35" spans="1:8">
      <c r="A35" s="57">
        <v>15.1</v>
      </c>
      <c r="B35" s="61" t="s">
        <v>184</v>
      </c>
      <c r="C35" s="371">
        <v>689697.89000000013</v>
      </c>
      <c r="D35" s="371">
        <v>0</v>
      </c>
      <c r="E35" s="372">
        <f t="shared" si="4"/>
        <v>689697.89000000013</v>
      </c>
      <c r="F35" s="371">
        <v>620046.42999999993</v>
      </c>
      <c r="G35" s="371">
        <v>0</v>
      </c>
      <c r="H35" s="372">
        <f t="shared" si="5"/>
        <v>620046.42999999993</v>
      </c>
    </row>
    <row r="36" spans="1:8">
      <c r="A36" s="57">
        <v>15.2</v>
      </c>
      <c r="B36" s="61" t="s">
        <v>183</v>
      </c>
      <c r="C36" s="371">
        <v>392390.36999999988</v>
      </c>
      <c r="D36" s="371">
        <v>0</v>
      </c>
      <c r="E36" s="372">
        <f t="shared" si="4"/>
        <v>392390.36999999988</v>
      </c>
      <c r="F36" s="371">
        <v>576114.3600000001</v>
      </c>
      <c r="G36" s="371">
        <v>0</v>
      </c>
      <c r="H36" s="372">
        <f t="shared" si="5"/>
        <v>576114.3600000001</v>
      </c>
    </row>
    <row r="37" spans="1:8">
      <c r="A37" s="57">
        <v>16</v>
      </c>
      <c r="B37" s="60" t="s">
        <v>182</v>
      </c>
      <c r="C37" s="371">
        <v>0</v>
      </c>
      <c r="D37" s="371"/>
      <c r="E37" s="372">
        <f t="shared" si="4"/>
        <v>0</v>
      </c>
      <c r="F37" s="371">
        <v>0</v>
      </c>
      <c r="G37" s="371"/>
      <c r="H37" s="372">
        <f t="shared" si="5"/>
        <v>0</v>
      </c>
    </row>
    <row r="38" spans="1:8">
      <c r="A38" s="57">
        <v>17</v>
      </c>
      <c r="B38" s="60" t="s">
        <v>181</v>
      </c>
      <c r="C38" s="371">
        <v>0</v>
      </c>
      <c r="D38" s="371"/>
      <c r="E38" s="372">
        <f t="shared" si="4"/>
        <v>0</v>
      </c>
      <c r="F38" s="371">
        <v>0</v>
      </c>
      <c r="G38" s="371"/>
      <c r="H38" s="372">
        <f t="shared" si="5"/>
        <v>0</v>
      </c>
    </row>
    <row r="39" spans="1:8">
      <c r="A39" s="57">
        <v>18</v>
      </c>
      <c r="B39" s="60" t="s">
        <v>180</v>
      </c>
      <c r="C39" s="371">
        <v>0</v>
      </c>
      <c r="D39" s="371"/>
      <c r="E39" s="372">
        <f t="shared" si="4"/>
        <v>0</v>
      </c>
      <c r="F39" s="371">
        <v>0</v>
      </c>
      <c r="G39" s="371"/>
      <c r="H39" s="372">
        <f t="shared" si="5"/>
        <v>0</v>
      </c>
    </row>
    <row r="40" spans="1:8">
      <c r="A40" s="57">
        <v>19</v>
      </c>
      <c r="B40" s="60" t="s">
        <v>179</v>
      </c>
      <c r="C40" s="371">
        <v>328628.71999999997</v>
      </c>
      <c r="D40" s="371"/>
      <c r="E40" s="372">
        <f t="shared" si="4"/>
        <v>328628.71999999997</v>
      </c>
      <c r="F40" s="371">
        <v>516566.98999999987</v>
      </c>
      <c r="G40" s="371"/>
      <c r="H40" s="372">
        <f t="shared" si="5"/>
        <v>516566.98999999987</v>
      </c>
    </row>
    <row r="41" spans="1:8">
      <c r="A41" s="57">
        <v>20</v>
      </c>
      <c r="B41" s="60" t="s">
        <v>178</v>
      </c>
      <c r="C41" s="371">
        <v>-153643.41000000015</v>
      </c>
      <c r="D41" s="371"/>
      <c r="E41" s="372">
        <f t="shared" si="4"/>
        <v>-153643.41000000015</v>
      </c>
      <c r="F41" s="371">
        <v>-149027.92000000004</v>
      </c>
      <c r="G41" s="371"/>
      <c r="H41" s="372">
        <f t="shared" si="5"/>
        <v>-149027.92000000004</v>
      </c>
    </row>
    <row r="42" spans="1:8">
      <c r="A42" s="57">
        <v>21</v>
      </c>
      <c r="B42" s="60" t="s">
        <v>177</v>
      </c>
      <c r="C42" s="371">
        <v>0</v>
      </c>
      <c r="D42" s="371"/>
      <c r="E42" s="372">
        <f t="shared" si="4"/>
        <v>0</v>
      </c>
      <c r="F42" s="371">
        <v>0</v>
      </c>
      <c r="G42" s="371"/>
      <c r="H42" s="372">
        <f t="shared" si="5"/>
        <v>0</v>
      </c>
    </row>
    <row r="43" spans="1:8">
      <c r="A43" s="57">
        <v>22</v>
      </c>
      <c r="B43" s="60" t="s">
        <v>176</v>
      </c>
      <c r="C43" s="371">
        <v>144354.21</v>
      </c>
      <c r="D43" s="371"/>
      <c r="E43" s="372">
        <f t="shared" si="4"/>
        <v>144354.21</v>
      </c>
      <c r="F43" s="371">
        <v>148020.46</v>
      </c>
      <c r="G43" s="371"/>
      <c r="H43" s="372">
        <f t="shared" si="5"/>
        <v>148020.46</v>
      </c>
    </row>
    <row r="44" spans="1:8">
      <c r="A44" s="57">
        <v>23</v>
      </c>
      <c r="B44" s="60" t="s">
        <v>175</v>
      </c>
      <c r="C44" s="371">
        <v>4988.4399999999996</v>
      </c>
      <c r="D44" s="371">
        <v>0</v>
      </c>
      <c r="E44" s="372">
        <f t="shared" si="4"/>
        <v>4988.4399999999996</v>
      </c>
      <c r="F44" s="371">
        <v>600</v>
      </c>
      <c r="G44" s="371">
        <v>0</v>
      </c>
      <c r="H44" s="372">
        <f t="shared" si="5"/>
        <v>600</v>
      </c>
    </row>
    <row r="45" spans="1:8">
      <c r="A45" s="57">
        <v>24</v>
      </c>
      <c r="B45" s="63" t="s">
        <v>296</v>
      </c>
      <c r="C45" s="374">
        <f>C34+C37+C38+C39+C40+C41+C42+C43+C44</f>
        <v>621635.48</v>
      </c>
      <c r="D45" s="374">
        <f>D34+D37+D38+D39+D40+D41+D42+D43+D44</f>
        <v>0</v>
      </c>
      <c r="E45" s="372">
        <f t="shared" si="4"/>
        <v>621635.48</v>
      </c>
      <c r="F45" s="374">
        <f>F34+F37+F38+F39+F40+F41+F42+F43+F44</f>
        <v>560091.59999999963</v>
      </c>
      <c r="G45" s="374">
        <f>G34+G37+G38+G39+G40+G41+G42+G43+G44</f>
        <v>0</v>
      </c>
      <c r="H45" s="372">
        <f t="shared" si="5"/>
        <v>560091.59999999963</v>
      </c>
    </row>
    <row r="46" spans="1:8">
      <c r="A46" s="57"/>
      <c r="B46" s="250" t="s">
        <v>174</v>
      </c>
      <c r="C46" s="375"/>
      <c r="D46" s="375"/>
      <c r="E46" s="376"/>
      <c r="F46" s="375"/>
      <c r="G46" s="375"/>
      <c r="H46" s="377"/>
    </row>
    <row r="47" spans="1:8">
      <c r="A47" s="57">
        <v>25</v>
      </c>
      <c r="B47" s="60" t="s">
        <v>173</v>
      </c>
      <c r="C47" s="371">
        <v>0</v>
      </c>
      <c r="D47" s="371">
        <v>0</v>
      </c>
      <c r="E47" s="372">
        <f t="shared" ref="E47:E54" si="6">C47+D47</f>
        <v>0</v>
      </c>
      <c r="F47" s="371">
        <v>0</v>
      </c>
      <c r="G47" s="371"/>
      <c r="H47" s="373">
        <f t="shared" ref="H47:H54" si="7">F47+G47</f>
        <v>0</v>
      </c>
    </row>
    <row r="48" spans="1:8">
      <c r="A48" s="57">
        <v>26</v>
      </c>
      <c r="B48" s="60" t="s">
        <v>172</v>
      </c>
      <c r="C48" s="371">
        <v>152223.04999999999</v>
      </c>
      <c r="D48" s="371">
        <v>0</v>
      </c>
      <c r="E48" s="372">
        <f t="shared" si="6"/>
        <v>152223.04999999999</v>
      </c>
      <c r="F48" s="371">
        <v>175574.82</v>
      </c>
      <c r="G48" s="371"/>
      <c r="H48" s="373">
        <f t="shared" si="7"/>
        <v>175574.82</v>
      </c>
    </row>
    <row r="49" spans="1:8">
      <c r="A49" s="57">
        <v>27</v>
      </c>
      <c r="B49" s="60" t="s">
        <v>171</v>
      </c>
      <c r="C49" s="371">
        <v>2413731.46</v>
      </c>
      <c r="D49" s="371">
        <v>0</v>
      </c>
      <c r="E49" s="372">
        <f t="shared" si="6"/>
        <v>2413731.46</v>
      </c>
      <c r="F49" s="371">
        <v>1853755.1099999999</v>
      </c>
      <c r="G49" s="371"/>
      <c r="H49" s="373">
        <f t="shared" si="7"/>
        <v>1853755.1099999999</v>
      </c>
    </row>
    <row r="50" spans="1:8">
      <c r="A50" s="57">
        <v>28</v>
      </c>
      <c r="B50" s="60" t="s">
        <v>170</v>
      </c>
      <c r="C50" s="371">
        <v>11928.94</v>
      </c>
      <c r="D50" s="371">
        <v>0</v>
      </c>
      <c r="E50" s="372">
        <f t="shared" si="6"/>
        <v>11928.94</v>
      </c>
      <c r="F50" s="371">
        <v>15622.119999999999</v>
      </c>
      <c r="G50" s="371"/>
      <c r="H50" s="373">
        <f t="shared" si="7"/>
        <v>15622.119999999999</v>
      </c>
    </row>
    <row r="51" spans="1:8">
      <c r="A51" s="57">
        <v>29</v>
      </c>
      <c r="B51" s="60" t="s">
        <v>169</v>
      </c>
      <c r="C51" s="371">
        <v>325101.05000000005</v>
      </c>
      <c r="D51" s="371">
        <v>0</v>
      </c>
      <c r="E51" s="372">
        <f t="shared" si="6"/>
        <v>325101.05000000005</v>
      </c>
      <c r="F51" s="371">
        <v>328108.2</v>
      </c>
      <c r="G51" s="371"/>
      <c r="H51" s="373">
        <f t="shared" si="7"/>
        <v>328108.2</v>
      </c>
    </row>
    <row r="52" spans="1:8">
      <c r="A52" s="57">
        <v>30</v>
      </c>
      <c r="B52" s="60" t="s">
        <v>168</v>
      </c>
      <c r="C52" s="371">
        <v>1077619.18</v>
      </c>
      <c r="D52" s="371">
        <v>0</v>
      </c>
      <c r="E52" s="372">
        <f t="shared" si="6"/>
        <v>1077619.18</v>
      </c>
      <c r="F52" s="371">
        <v>693458.71000000008</v>
      </c>
      <c r="G52" s="371"/>
      <c r="H52" s="373">
        <f t="shared" si="7"/>
        <v>693458.71000000008</v>
      </c>
    </row>
    <row r="53" spans="1:8">
      <c r="A53" s="57">
        <v>31</v>
      </c>
      <c r="B53" s="63" t="s">
        <v>297</v>
      </c>
      <c r="C53" s="374">
        <f>C47+C48+C49+C50+C51+C52</f>
        <v>3980603.6799999997</v>
      </c>
      <c r="D53" s="374">
        <f>D47+D48+D49+D50+D51+D52</f>
        <v>0</v>
      </c>
      <c r="E53" s="372">
        <f t="shared" si="6"/>
        <v>3980603.6799999997</v>
      </c>
      <c r="F53" s="374">
        <f>F47+F48+F49+F50+F51+F52</f>
        <v>3066518.96</v>
      </c>
      <c r="G53" s="374">
        <f>G47+G48+G49+G50+G51+G52</f>
        <v>0</v>
      </c>
      <c r="H53" s="372">
        <f t="shared" si="7"/>
        <v>3066518.96</v>
      </c>
    </row>
    <row r="54" spans="1:8">
      <c r="A54" s="57">
        <v>32</v>
      </c>
      <c r="B54" s="63" t="s">
        <v>298</v>
      </c>
      <c r="C54" s="374">
        <f>C45-C53</f>
        <v>-3358968.1999999997</v>
      </c>
      <c r="D54" s="374">
        <f>D45-D53</f>
        <v>0</v>
      </c>
      <c r="E54" s="372">
        <f t="shared" si="6"/>
        <v>-3358968.1999999997</v>
      </c>
      <c r="F54" s="374">
        <f>F45-F53</f>
        <v>-2506427.3600000003</v>
      </c>
      <c r="G54" s="374">
        <f>G45-G53</f>
        <v>0</v>
      </c>
      <c r="H54" s="372">
        <f t="shared" si="7"/>
        <v>-2506427.3600000003</v>
      </c>
    </row>
    <row r="55" spans="1:8">
      <c r="A55" s="57"/>
      <c r="B55" s="64"/>
      <c r="C55" s="379"/>
      <c r="D55" s="379"/>
      <c r="E55" s="376"/>
      <c r="F55" s="379"/>
      <c r="G55" s="379"/>
      <c r="H55" s="377"/>
    </row>
    <row r="56" spans="1:8">
      <c r="A56" s="57">
        <v>33</v>
      </c>
      <c r="B56" s="63" t="s">
        <v>167</v>
      </c>
      <c r="C56" s="374">
        <f>C31+C54</f>
        <v>-1245180.5031461362</v>
      </c>
      <c r="D56" s="374">
        <f>D31+D54</f>
        <v>3274295.5845927391</v>
      </c>
      <c r="E56" s="372">
        <f>C56+D56</f>
        <v>2029115.0814466029</v>
      </c>
      <c r="F56" s="374">
        <f>F31+F54</f>
        <v>1378648.7599999998</v>
      </c>
      <c r="G56" s="374">
        <f>G31+G54</f>
        <v>0</v>
      </c>
      <c r="H56" s="373">
        <f>F56+G56</f>
        <v>1378648.7599999998</v>
      </c>
    </row>
    <row r="57" spans="1:8">
      <c r="A57" s="57"/>
      <c r="B57" s="64"/>
      <c r="C57" s="379"/>
      <c r="D57" s="379"/>
      <c r="E57" s="376"/>
      <c r="F57" s="379"/>
      <c r="G57" s="379"/>
      <c r="H57" s="377"/>
    </row>
    <row r="58" spans="1:8">
      <c r="A58" s="57">
        <v>34</v>
      </c>
      <c r="B58" s="60" t="s">
        <v>166</v>
      </c>
      <c r="C58" s="371">
        <v>2771265.15</v>
      </c>
      <c r="D58" s="371">
        <v>0</v>
      </c>
      <c r="E58" s="372">
        <f>C58+D58</f>
        <v>2771265.15</v>
      </c>
      <c r="F58" s="371">
        <v>-180776.38</v>
      </c>
      <c r="G58" s="371">
        <v>0</v>
      </c>
      <c r="H58" s="373">
        <f>F58+G58</f>
        <v>-180776.38</v>
      </c>
    </row>
    <row r="59" spans="1:8" s="251" customFormat="1">
      <c r="A59" s="57">
        <v>35</v>
      </c>
      <c r="B59" s="60" t="s">
        <v>165</v>
      </c>
      <c r="C59" s="371">
        <v>0</v>
      </c>
      <c r="D59" s="371">
        <v>0</v>
      </c>
      <c r="E59" s="372">
        <f>C59+D59</f>
        <v>0</v>
      </c>
      <c r="F59" s="371">
        <v>0</v>
      </c>
      <c r="G59" s="371">
        <v>0</v>
      </c>
      <c r="H59" s="373">
        <f>F59+G59</f>
        <v>0</v>
      </c>
    </row>
    <row r="60" spans="1:8">
      <c r="A60" s="57">
        <v>36</v>
      </c>
      <c r="B60" s="60" t="s">
        <v>164</v>
      </c>
      <c r="C60" s="371">
        <v>-11271</v>
      </c>
      <c r="D60" s="371">
        <v>0</v>
      </c>
      <c r="E60" s="372">
        <f>C60+D60</f>
        <v>-11271</v>
      </c>
      <c r="F60" s="371">
        <v>68577.450000000012</v>
      </c>
      <c r="G60" s="371">
        <v>0</v>
      </c>
      <c r="H60" s="373">
        <f>F60+G60</f>
        <v>68577.450000000012</v>
      </c>
    </row>
    <row r="61" spans="1:8">
      <c r="A61" s="57">
        <v>37</v>
      </c>
      <c r="B61" s="63" t="s">
        <v>163</v>
      </c>
      <c r="C61" s="374">
        <f>C58+C59+C60</f>
        <v>2759994.15</v>
      </c>
      <c r="D61" s="374">
        <f>D58+D59+D60</f>
        <v>0</v>
      </c>
      <c r="E61" s="372">
        <f>C61+D61</f>
        <v>2759994.15</v>
      </c>
      <c r="F61" s="374">
        <f>F58+F59+F60</f>
        <v>-112198.93</v>
      </c>
      <c r="G61" s="374">
        <f>G58+G59+G60</f>
        <v>0</v>
      </c>
      <c r="H61" s="373">
        <f>F61+G61</f>
        <v>-112198.93</v>
      </c>
    </row>
    <row r="62" spans="1:8">
      <c r="A62" s="57"/>
      <c r="B62" s="66"/>
      <c r="C62" s="375"/>
      <c r="D62" s="375"/>
      <c r="E62" s="376"/>
      <c r="F62" s="375"/>
      <c r="G62" s="375"/>
      <c r="H62" s="377"/>
    </row>
    <row r="63" spans="1:8">
      <c r="A63" s="57">
        <v>38</v>
      </c>
      <c r="B63" s="67" t="s">
        <v>162</v>
      </c>
      <c r="C63" s="374">
        <f>C56-C61</f>
        <v>-4005174.6531461361</v>
      </c>
      <c r="D63" s="374">
        <f>D56-D61</f>
        <v>3274295.5845927391</v>
      </c>
      <c r="E63" s="372">
        <f>C63+D63</f>
        <v>-730879.06855339697</v>
      </c>
      <c r="F63" s="374">
        <f>F56-F61</f>
        <v>1490847.6899999997</v>
      </c>
      <c r="G63" s="374">
        <f>G56-G61</f>
        <v>0</v>
      </c>
      <c r="H63" s="373">
        <f>F63+G63</f>
        <v>1490847.6899999997</v>
      </c>
    </row>
    <row r="64" spans="1:8">
      <c r="A64" s="55">
        <v>39</v>
      </c>
      <c r="B64" s="60" t="s">
        <v>161</v>
      </c>
      <c r="C64" s="381">
        <v>102723</v>
      </c>
      <c r="D64" s="381"/>
      <c r="E64" s="372">
        <f>C64+D64</f>
        <v>102723</v>
      </c>
      <c r="F64" s="381">
        <v>29087.5</v>
      </c>
      <c r="G64" s="381"/>
      <c r="H64" s="373">
        <f>F64+G64</f>
        <v>29087.5</v>
      </c>
    </row>
    <row r="65" spans="1:8">
      <c r="A65" s="57">
        <v>40</v>
      </c>
      <c r="B65" s="63" t="s">
        <v>160</v>
      </c>
      <c r="C65" s="374">
        <f>C63-C64</f>
        <v>-4107897.6531461361</v>
      </c>
      <c r="D65" s="374">
        <f>D63-D64</f>
        <v>3274295.5845927391</v>
      </c>
      <c r="E65" s="372">
        <f>C65+D65</f>
        <v>-833602.06855339697</v>
      </c>
      <c r="F65" s="374">
        <f>F63-F64</f>
        <v>1461760.1899999997</v>
      </c>
      <c r="G65" s="374">
        <f>G63-G64</f>
        <v>0</v>
      </c>
      <c r="H65" s="373">
        <f>F65+G65</f>
        <v>1461760.1899999997</v>
      </c>
    </row>
    <row r="66" spans="1:8">
      <c r="A66" s="55">
        <v>41</v>
      </c>
      <c r="B66" s="60" t="s">
        <v>159</v>
      </c>
      <c r="C66" s="381"/>
      <c r="D66" s="381"/>
      <c r="E66" s="372">
        <f>C66+D66</f>
        <v>0</v>
      </c>
      <c r="F66" s="381"/>
      <c r="G66" s="381"/>
      <c r="H66" s="373">
        <f>F66+G66</f>
        <v>0</v>
      </c>
    </row>
    <row r="67" spans="1:8" ht="13.8" thickBot="1">
      <c r="A67" s="68">
        <v>42</v>
      </c>
      <c r="B67" s="69" t="s">
        <v>158</v>
      </c>
      <c r="C67" s="382">
        <f>C65+C66</f>
        <v>-4107897.6531461361</v>
      </c>
      <c r="D67" s="382">
        <f>D65+D66</f>
        <v>3274295.5845927391</v>
      </c>
      <c r="E67" s="383">
        <f>C67+D67</f>
        <v>-833602.06855339697</v>
      </c>
      <c r="F67" s="382">
        <f>F65+F66</f>
        <v>1461760.1899999997</v>
      </c>
      <c r="G67" s="382">
        <f>G65+G66</f>
        <v>0</v>
      </c>
      <c r="H67" s="384">
        <f>F67+G67</f>
        <v>1461760.1899999997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09375" defaultRowHeight="13.8"/>
  <cols>
    <col min="1" max="1" width="9.5546875" style="6" bestFit="1" customWidth="1"/>
    <col min="2" max="2" width="72.33203125" style="6" customWidth="1"/>
    <col min="3" max="8" width="12.6640625" style="6" customWidth="1"/>
    <col min="9" max="16384" width="9.10937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42916</v>
      </c>
    </row>
    <row r="3" spans="1:8">
      <c r="A3" s="5"/>
    </row>
    <row r="4" spans="1:8" ht="14.4" thickBot="1">
      <c r="A4" s="5" t="s">
        <v>77</v>
      </c>
      <c r="B4" s="5"/>
      <c r="C4" s="227"/>
      <c r="D4" s="227"/>
      <c r="E4" s="227"/>
      <c r="F4" s="228"/>
      <c r="G4" s="228"/>
      <c r="H4" s="385" t="s">
        <v>76</v>
      </c>
    </row>
    <row r="5" spans="1:8">
      <c r="A5" s="430" t="s">
        <v>7</v>
      </c>
      <c r="B5" s="432" t="s">
        <v>366</v>
      </c>
      <c r="C5" s="426" t="s">
        <v>71</v>
      </c>
      <c r="D5" s="427"/>
      <c r="E5" s="428"/>
      <c r="F5" s="426" t="s">
        <v>75</v>
      </c>
      <c r="G5" s="427"/>
      <c r="H5" s="429"/>
    </row>
    <row r="6" spans="1:8">
      <c r="A6" s="431"/>
      <c r="B6" s="433"/>
      <c r="C6" s="362" t="s">
        <v>312</v>
      </c>
      <c r="D6" s="362" t="s">
        <v>131</v>
      </c>
      <c r="E6" s="362" t="s">
        <v>114</v>
      </c>
      <c r="F6" s="362" t="s">
        <v>312</v>
      </c>
      <c r="G6" s="362" t="s">
        <v>131</v>
      </c>
      <c r="H6" s="363" t="s">
        <v>114</v>
      </c>
    </row>
    <row r="7" spans="1:8" s="24" customFormat="1" ht="14.4">
      <c r="A7" s="229">
        <v>1</v>
      </c>
      <c r="B7" s="230" t="s">
        <v>400</v>
      </c>
      <c r="C7" s="386">
        <f>SUM(C8:C11)</f>
        <v>1023924.33</v>
      </c>
      <c r="D7" s="386">
        <f>SUM(D8:D11)</f>
        <v>8246513.0999999996</v>
      </c>
      <c r="E7" s="386">
        <f>C7+D7</f>
        <v>9270437.4299999997</v>
      </c>
      <c r="F7" s="386">
        <f>SUM(F8:F11)</f>
        <v>2289687.13</v>
      </c>
      <c r="G7" s="386">
        <f>SUM(G8:G11)</f>
        <v>5540786.5099999998</v>
      </c>
      <c r="H7" s="387">
        <f t="shared" ref="H7:H53" si="0">F7+G7</f>
        <v>7830473.6399999997</v>
      </c>
    </row>
    <row r="8" spans="1:8" s="24" customFormat="1" ht="14.4">
      <c r="A8" s="229">
        <v>1.1000000000000001</v>
      </c>
      <c r="B8" s="285" t="s">
        <v>331</v>
      </c>
      <c r="C8" s="388">
        <v>928470</v>
      </c>
      <c r="D8" s="388">
        <v>8231869.1399999997</v>
      </c>
      <c r="E8" s="386">
        <f t="shared" ref="E8:E53" si="1">C8+D8</f>
        <v>9160339.1400000006</v>
      </c>
      <c r="F8" s="388">
        <v>2101036</v>
      </c>
      <c r="G8" s="388">
        <v>5540786.5099999998</v>
      </c>
      <c r="H8" s="387">
        <f t="shared" si="0"/>
        <v>7641822.5099999998</v>
      </c>
    </row>
    <row r="9" spans="1:8" s="24" customFormat="1" ht="14.4">
      <c r="A9" s="229">
        <v>1.2</v>
      </c>
      <c r="B9" s="285" t="s">
        <v>332</v>
      </c>
      <c r="C9" s="388"/>
      <c r="D9" s="388"/>
      <c r="E9" s="386">
        <f t="shared" si="1"/>
        <v>0</v>
      </c>
      <c r="F9" s="388"/>
      <c r="G9" s="388"/>
      <c r="H9" s="387">
        <f t="shared" si="0"/>
        <v>0</v>
      </c>
    </row>
    <row r="10" spans="1:8" s="24" customFormat="1" ht="14.4">
      <c r="A10" s="229">
        <v>1.3</v>
      </c>
      <c r="B10" s="285" t="s">
        <v>333</v>
      </c>
      <c r="C10" s="388">
        <v>95454.329999999944</v>
      </c>
      <c r="D10" s="388">
        <v>14643.96</v>
      </c>
      <c r="E10" s="386">
        <f t="shared" si="1"/>
        <v>110098.28999999995</v>
      </c>
      <c r="F10" s="388">
        <v>188651.12999999989</v>
      </c>
      <c r="G10" s="388">
        <v>0</v>
      </c>
      <c r="H10" s="387">
        <f t="shared" si="0"/>
        <v>188651.12999999989</v>
      </c>
    </row>
    <row r="11" spans="1:8" s="24" customFormat="1" ht="14.4">
      <c r="A11" s="229">
        <v>1.4</v>
      </c>
      <c r="B11" s="285" t="s">
        <v>313</v>
      </c>
      <c r="C11" s="388"/>
      <c r="D11" s="388"/>
      <c r="E11" s="386">
        <f t="shared" si="1"/>
        <v>0</v>
      </c>
      <c r="F11" s="388"/>
      <c r="G11" s="388"/>
      <c r="H11" s="387">
        <f t="shared" si="0"/>
        <v>0</v>
      </c>
    </row>
    <row r="12" spans="1:8" s="24" customFormat="1" ht="29.25" customHeight="1">
      <c r="A12" s="229">
        <v>2</v>
      </c>
      <c r="B12" s="232" t="s">
        <v>335</v>
      </c>
      <c r="C12" s="386"/>
      <c r="D12" s="386"/>
      <c r="E12" s="386">
        <f t="shared" si="1"/>
        <v>0</v>
      </c>
      <c r="F12" s="386"/>
      <c r="G12" s="386"/>
      <c r="H12" s="387">
        <f t="shared" si="0"/>
        <v>0</v>
      </c>
    </row>
    <row r="13" spans="1:8" s="24" customFormat="1" ht="19.95" customHeight="1">
      <c r="A13" s="229">
        <v>3</v>
      </c>
      <c r="B13" s="232" t="s">
        <v>334</v>
      </c>
      <c r="C13" s="386">
        <f>SUM(C14:C15)</f>
        <v>0</v>
      </c>
      <c r="D13" s="386">
        <f>SUM(D14:D15)</f>
        <v>0</v>
      </c>
      <c r="E13" s="386">
        <f t="shared" si="1"/>
        <v>0</v>
      </c>
      <c r="F13" s="386">
        <f t="shared" ref="F13:G13" si="2">SUM(F14:F15)</f>
        <v>0</v>
      </c>
      <c r="G13" s="386">
        <f t="shared" si="2"/>
        <v>0</v>
      </c>
      <c r="H13" s="387">
        <f t="shared" si="0"/>
        <v>0</v>
      </c>
    </row>
    <row r="14" spans="1:8" s="24" customFormat="1" ht="14.4">
      <c r="A14" s="229">
        <v>3.1</v>
      </c>
      <c r="B14" s="286" t="s">
        <v>314</v>
      </c>
      <c r="C14" s="388"/>
      <c r="D14" s="388"/>
      <c r="E14" s="386">
        <f t="shared" si="1"/>
        <v>0</v>
      </c>
      <c r="F14" s="388"/>
      <c r="G14" s="388"/>
      <c r="H14" s="387">
        <f t="shared" si="0"/>
        <v>0</v>
      </c>
    </row>
    <row r="15" spans="1:8" s="24" customFormat="1" ht="14.4">
      <c r="A15" s="229">
        <v>3.2</v>
      </c>
      <c r="B15" s="286" t="s">
        <v>315</v>
      </c>
      <c r="C15" s="388"/>
      <c r="D15" s="388"/>
      <c r="E15" s="386">
        <f t="shared" si="1"/>
        <v>0</v>
      </c>
      <c r="F15" s="388"/>
      <c r="G15" s="388"/>
      <c r="H15" s="387">
        <f t="shared" si="0"/>
        <v>0</v>
      </c>
    </row>
    <row r="16" spans="1:8" s="24" customFormat="1" ht="14.4">
      <c r="A16" s="229">
        <v>4</v>
      </c>
      <c r="B16" s="289" t="s">
        <v>345</v>
      </c>
      <c r="C16" s="386">
        <f>SUM(C17:C18)</f>
        <v>0</v>
      </c>
      <c r="D16" s="386">
        <f>SUM(D17:D18)</f>
        <v>94554906.093199998</v>
      </c>
      <c r="E16" s="386">
        <f t="shared" si="1"/>
        <v>94554906.093199998</v>
      </c>
      <c r="F16" s="386">
        <v>0</v>
      </c>
      <c r="G16" s="386">
        <v>246875725.99564302</v>
      </c>
      <c r="H16" s="387">
        <f t="shared" si="0"/>
        <v>246875725.99564302</v>
      </c>
    </row>
    <row r="17" spans="1:8" s="24" customFormat="1" ht="14.4">
      <c r="A17" s="229">
        <v>4.0999999999999996</v>
      </c>
      <c r="B17" s="286" t="s">
        <v>336</v>
      </c>
      <c r="C17" s="388"/>
      <c r="D17" s="388">
        <v>93008717</v>
      </c>
      <c r="E17" s="386">
        <f t="shared" si="1"/>
        <v>93008717</v>
      </c>
      <c r="F17" s="388"/>
      <c r="G17" s="388"/>
      <c r="H17" s="387">
        <f t="shared" si="0"/>
        <v>0</v>
      </c>
    </row>
    <row r="18" spans="1:8" s="24" customFormat="1" ht="14.4">
      <c r="A18" s="229">
        <v>4.2</v>
      </c>
      <c r="B18" s="286" t="s">
        <v>330</v>
      </c>
      <c r="C18" s="388">
        <v>0</v>
      </c>
      <c r="D18" s="388">
        <v>1546189.0932</v>
      </c>
      <c r="E18" s="386">
        <f t="shared" si="1"/>
        <v>1546189.0932</v>
      </c>
      <c r="F18" s="388"/>
      <c r="G18" s="388"/>
      <c r="H18" s="387">
        <f t="shared" si="0"/>
        <v>0</v>
      </c>
    </row>
    <row r="19" spans="1:8" s="24" customFormat="1" ht="14.4">
      <c r="A19" s="229">
        <v>5</v>
      </c>
      <c r="B19" s="232" t="s">
        <v>344</v>
      </c>
      <c r="C19" s="386">
        <f>SUM(C20:C22,C28:C31)</f>
        <v>21251410</v>
      </c>
      <c r="D19" s="386">
        <f>SUM(D20:D22,D28:D31)</f>
        <v>633108897.23085487</v>
      </c>
      <c r="E19" s="386">
        <f t="shared" si="1"/>
        <v>654360307.23085487</v>
      </c>
      <c r="F19" s="386">
        <f>SUM(F20:F22,F28:F31)</f>
        <v>0</v>
      </c>
      <c r="G19" s="386">
        <f>SUM(G20:G22,G28:G31)</f>
        <v>0</v>
      </c>
      <c r="H19" s="387">
        <f t="shared" si="0"/>
        <v>0</v>
      </c>
    </row>
    <row r="20" spans="1:8" s="24" customFormat="1" ht="14.4">
      <c r="A20" s="229">
        <v>5.0999999999999996</v>
      </c>
      <c r="B20" s="287" t="s">
        <v>318</v>
      </c>
      <c r="C20" s="388">
        <v>32000</v>
      </c>
      <c r="D20" s="388">
        <v>99276793.842840001</v>
      </c>
      <c r="E20" s="386">
        <f t="shared" si="1"/>
        <v>99308793.842840001</v>
      </c>
      <c r="F20" s="388"/>
      <c r="G20" s="388"/>
      <c r="H20" s="387">
        <f t="shared" si="0"/>
        <v>0</v>
      </c>
    </row>
    <row r="21" spans="1:8" s="24" customFormat="1" ht="14.4">
      <c r="A21" s="229">
        <v>5.2</v>
      </c>
      <c r="B21" s="287" t="s">
        <v>317</v>
      </c>
      <c r="C21" s="388"/>
      <c r="D21" s="388"/>
      <c r="E21" s="386">
        <f t="shared" si="1"/>
        <v>0</v>
      </c>
      <c r="F21" s="388"/>
      <c r="G21" s="388"/>
      <c r="H21" s="387">
        <f t="shared" si="0"/>
        <v>0</v>
      </c>
    </row>
    <row r="22" spans="1:8" s="24" customFormat="1" ht="14.4">
      <c r="A22" s="229">
        <v>5.3</v>
      </c>
      <c r="B22" s="287" t="s">
        <v>316</v>
      </c>
      <c r="C22" s="389">
        <f>SUM(C23:C27)</f>
        <v>0</v>
      </c>
      <c r="D22" s="389">
        <f>SUM(D23:D27)</f>
        <v>427264306.64573324</v>
      </c>
      <c r="E22" s="386">
        <f t="shared" si="1"/>
        <v>427264306.64573324</v>
      </c>
      <c r="F22" s="389">
        <f>SUM(F23:F27)</f>
        <v>0</v>
      </c>
      <c r="G22" s="389">
        <f>SUM(G23:G27)</f>
        <v>0</v>
      </c>
      <c r="H22" s="387">
        <f t="shared" si="0"/>
        <v>0</v>
      </c>
    </row>
    <row r="23" spans="1:8" s="24" customFormat="1" ht="14.4">
      <c r="A23" s="229" t="s">
        <v>17</v>
      </c>
      <c r="B23" s="233" t="s">
        <v>78</v>
      </c>
      <c r="C23" s="388"/>
      <c r="D23" s="388">
        <v>19590853.807826709</v>
      </c>
      <c r="E23" s="386">
        <f t="shared" si="1"/>
        <v>19590853.807826709</v>
      </c>
      <c r="F23" s="388"/>
      <c r="G23" s="388"/>
      <c r="H23" s="387">
        <f t="shared" si="0"/>
        <v>0</v>
      </c>
    </row>
    <row r="24" spans="1:8" s="24" customFormat="1" ht="14.4">
      <c r="A24" s="229" t="s">
        <v>18</v>
      </c>
      <c r="B24" s="233" t="s">
        <v>79</v>
      </c>
      <c r="C24" s="388"/>
      <c r="D24" s="388">
        <v>377022825.65640694</v>
      </c>
      <c r="E24" s="386">
        <f t="shared" si="1"/>
        <v>377022825.65640694</v>
      </c>
      <c r="F24" s="388"/>
      <c r="G24" s="388"/>
      <c r="H24" s="387">
        <f t="shared" si="0"/>
        <v>0</v>
      </c>
    </row>
    <row r="25" spans="1:8" s="24" customFormat="1" ht="14.4">
      <c r="A25" s="229" t="s">
        <v>19</v>
      </c>
      <c r="B25" s="233" t="s">
        <v>80</v>
      </c>
      <c r="C25" s="388"/>
      <c r="D25" s="388">
        <v>1599584.763790237</v>
      </c>
      <c r="E25" s="386">
        <f t="shared" si="1"/>
        <v>1599584.763790237</v>
      </c>
      <c r="F25" s="388"/>
      <c r="G25" s="388"/>
      <c r="H25" s="387">
        <f t="shared" si="0"/>
        <v>0</v>
      </c>
    </row>
    <row r="26" spans="1:8" s="24" customFormat="1" ht="14.4">
      <c r="A26" s="229" t="s">
        <v>20</v>
      </c>
      <c r="B26" s="233" t="s">
        <v>81</v>
      </c>
      <c r="C26" s="388"/>
      <c r="D26" s="388">
        <v>28965715.839924451</v>
      </c>
      <c r="E26" s="386">
        <f t="shared" si="1"/>
        <v>28965715.839924451</v>
      </c>
      <c r="F26" s="388"/>
      <c r="G26" s="388"/>
      <c r="H26" s="387">
        <f t="shared" si="0"/>
        <v>0</v>
      </c>
    </row>
    <row r="27" spans="1:8" s="24" customFormat="1" ht="14.4">
      <c r="A27" s="229" t="s">
        <v>21</v>
      </c>
      <c r="B27" s="233" t="s">
        <v>82</v>
      </c>
      <c r="C27" s="388"/>
      <c r="D27" s="388">
        <v>85326.577784911395</v>
      </c>
      <c r="E27" s="386">
        <f t="shared" si="1"/>
        <v>85326.577784911395</v>
      </c>
      <c r="F27" s="388"/>
      <c r="G27" s="388"/>
      <c r="H27" s="387">
        <f t="shared" si="0"/>
        <v>0</v>
      </c>
    </row>
    <row r="28" spans="1:8" s="24" customFormat="1" ht="14.4">
      <c r="A28" s="229">
        <v>5.4</v>
      </c>
      <c r="B28" s="287" t="s">
        <v>319</v>
      </c>
      <c r="C28" s="388"/>
      <c r="D28" s="388">
        <v>587373.90806961292</v>
      </c>
      <c r="E28" s="386">
        <f t="shared" si="1"/>
        <v>587373.90806961292</v>
      </c>
      <c r="F28" s="388"/>
      <c r="G28" s="388"/>
      <c r="H28" s="387">
        <f t="shared" si="0"/>
        <v>0</v>
      </c>
    </row>
    <row r="29" spans="1:8" s="24" customFormat="1" ht="14.4">
      <c r="A29" s="229">
        <v>5.5</v>
      </c>
      <c r="B29" s="287" t="s">
        <v>320</v>
      </c>
      <c r="C29" s="388">
        <v>10124400</v>
      </c>
      <c r="D29" s="388">
        <v>93204288.053241909</v>
      </c>
      <c r="E29" s="386">
        <f t="shared" si="1"/>
        <v>103328688.05324191</v>
      </c>
      <c r="F29" s="388"/>
      <c r="G29" s="388"/>
      <c r="H29" s="387">
        <f t="shared" si="0"/>
        <v>0</v>
      </c>
    </row>
    <row r="30" spans="1:8" s="24" customFormat="1" ht="14.4">
      <c r="A30" s="229">
        <v>5.6</v>
      </c>
      <c r="B30" s="287" t="s">
        <v>321</v>
      </c>
      <c r="C30" s="388"/>
      <c r="D30" s="388">
        <v>0</v>
      </c>
      <c r="E30" s="386">
        <f t="shared" si="1"/>
        <v>0</v>
      </c>
      <c r="F30" s="388"/>
      <c r="G30" s="388"/>
      <c r="H30" s="387">
        <f t="shared" si="0"/>
        <v>0</v>
      </c>
    </row>
    <row r="31" spans="1:8" s="24" customFormat="1" ht="14.4">
      <c r="A31" s="229">
        <v>5.7</v>
      </c>
      <c r="B31" s="287" t="s">
        <v>82</v>
      </c>
      <c r="C31" s="388">
        <v>11095010</v>
      </c>
      <c r="D31" s="388">
        <v>12776134.78097005</v>
      </c>
      <c r="E31" s="386">
        <f t="shared" si="1"/>
        <v>23871144.780970052</v>
      </c>
      <c r="F31" s="388"/>
      <c r="G31" s="388"/>
      <c r="H31" s="387">
        <f t="shared" si="0"/>
        <v>0</v>
      </c>
    </row>
    <row r="32" spans="1:8" s="24" customFormat="1" ht="14.4">
      <c r="A32" s="229">
        <v>6</v>
      </c>
      <c r="B32" s="232" t="s">
        <v>350</v>
      </c>
      <c r="C32" s="386">
        <f>SUM(C33:C39)</f>
        <v>0</v>
      </c>
      <c r="D32" s="386">
        <f>SUM(D33:D39)</f>
        <v>0</v>
      </c>
      <c r="E32" s="386">
        <f t="shared" si="1"/>
        <v>0</v>
      </c>
      <c r="F32" s="386">
        <f>SUM(F33:F39)</f>
        <v>0</v>
      </c>
      <c r="G32" s="386">
        <f>SUM(G33:G39)</f>
        <v>0</v>
      </c>
      <c r="H32" s="387">
        <f t="shared" si="0"/>
        <v>0</v>
      </c>
    </row>
    <row r="33" spans="1:8" s="24" customFormat="1" ht="14.4">
      <c r="A33" s="229">
        <v>6.1</v>
      </c>
      <c r="B33" s="288" t="s">
        <v>340</v>
      </c>
      <c r="C33" s="388"/>
      <c r="D33" s="388"/>
      <c r="E33" s="386">
        <f t="shared" si="1"/>
        <v>0</v>
      </c>
      <c r="F33" s="388"/>
      <c r="G33" s="388"/>
      <c r="H33" s="387">
        <f t="shared" si="0"/>
        <v>0</v>
      </c>
    </row>
    <row r="34" spans="1:8" s="24" customFormat="1" ht="14.4">
      <c r="A34" s="229">
        <v>6.2</v>
      </c>
      <c r="B34" s="288" t="s">
        <v>341</v>
      </c>
      <c r="C34" s="388"/>
      <c r="D34" s="388"/>
      <c r="E34" s="386">
        <f t="shared" si="1"/>
        <v>0</v>
      </c>
      <c r="F34" s="388"/>
      <c r="G34" s="388"/>
      <c r="H34" s="387">
        <f t="shared" si="0"/>
        <v>0</v>
      </c>
    </row>
    <row r="35" spans="1:8" s="24" customFormat="1" ht="14.4">
      <c r="A35" s="229">
        <v>6.3</v>
      </c>
      <c r="B35" s="288" t="s">
        <v>337</v>
      </c>
      <c r="C35" s="388"/>
      <c r="D35" s="388"/>
      <c r="E35" s="386">
        <f t="shared" si="1"/>
        <v>0</v>
      </c>
      <c r="F35" s="388"/>
      <c r="G35" s="388"/>
      <c r="H35" s="387">
        <f t="shared" si="0"/>
        <v>0</v>
      </c>
    </row>
    <row r="36" spans="1:8" s="24" customFormat="1" ht="14.4">
      <c r="A36" s="229">
        <v>6.4</v>
      </c>
      <c r="B36" s="288" t="s">
        <v>338</v>
      </c>
      <c r="C36" s="388"/>
      <c r="D36" s="388"/>
      <c r="E36" s="386">
        <f t="shared" si="1"/>
        <v>0</v>
      </c>
      <c r="F36" s="388"/>
      <c r="G36" s="388"/>
      <c r="H36" s="387">
        <f t="shared" si="0"/>
        <v>0</v>
      </c>
    </row>
    <row r="37" spans="1:8" s="24" customFormat="1" ht="14.4">
      <c r="A37" s="229">
        <v>6.5</v>
      </c>
      <c r="B37" s="288" t="s">
        <v>339</v>
      </c>
      <c r="C37" s="388"/>
      <c r="D37" s="388"/>
      <c r="E37" s="386">
        <f t="shared" si="1"/>
        <v>0</v>
      </c>
      <c r="F37" s="388"/>
      <c r="G37" s="388"/>
      <c r="H37" s="387">
        <f t="shared" si="0"/>
        <v>0</v>
      </c>
    </row>
    <row r="38" spans="1:8" s="24" customFormat="1" ht="14.4">
      <c r="A38" s="229">
        <v>6.6</v>
      </c>
      <c r="B38" s="288" t="s">
        <v>342</v>
      </c>
      <c r="C38" s="388"/>
      <c r="D38" s="388"/>
      <c r="E38" s="386">
        <f t="shared" si="1"/>
        <v>0</v>
      </c>
      <c r="F38" s="388"/>
      <c r="G38" s="388"/>
      <c r="H38" s="387">
        <f t="shared" si="0"/>
        <v>0</v>
      </c>
    </row>
    <row r="39" spans="1:8" s="24" customFormat="1" ht="14.4">
      <c r="A39" s="229">
        <v>6.7</v>
      </c>
      <c r="B39" s="288" t="s">
        <v>343</v>
      </c>
      <c r="C39" s="388"/>
      <c r="D39" s="388"/>
      <c r="E39" s="386">
        <f t="shared" si="1"/>
        <v>0</v>
      </c>
      <c r="F39" s="388"/>
      <c r="G39" s="388"/>
      <c r="H39" s="387">
        <f t="shared" si="0"/>
        <v>0</v>
      </c>
    </row>
    <row r="40" spans="1:8" s="24" customFormat="1" ht="14.4">
      <c r="A40" s="229">
        <v>7</v>
      </c>
      <c r="B40" s="232" t="s">
        <v>346</v>
      </c>
      <c r="C40" s="386">
        <f>SUM(C41:C44)</f>
        <v>24073.24</v>
      </c>
      <c r="D40" s="386">
        <f>SUM(D41:D44)</f>
        <v>733315.70999999973</v>
      </c>
      <c r="E40" s="386">
        <f t="shared" si="1"/>
        <v>757388.94999999972</v>
      </c>
      <c r="F40" s="386">
        <f>SUM(F41:F44)</f>
        <v>0</v>
      </c>
      <c r="G40" s="386">
        <f>SUM(G41:G44)</f>
        <v>0</v>
      </c>
      <c r="H40" s="387">
        <f t="shared" si="0"/>
        <v>0</v>
      </c>
    </row>
    <row r="41" spans="1:8" s="24" customFormat="1" ht="14.4">
      <c r="A41" s="229">
        <v>7.1</v>
      </c>
      <c r="B41" s="231" t="s">
        <v>347</v>
      </c>
      <c r="C41" s="388"/>
      <c r="D41" s="388"/>
      <c r="E41" s="386">
        <f t="shared" si="1"/>
        <v>0</v>
      </c>
      <c r="F41" s="388"/>
      <c r="G41" s="388"/>
      <c r="H41" s="387">
        <f t="shared" si="0"/>
        <v>0</v>
      </c>
    </row>
    <row r="42" spans="1:8" s="24" customFormat="1" ht="26.4">
      <c r="A42" s="229">
        <v>7.2</v>
      </c>
      <c r="B42" s="231" t="s">
        <v>348</v>
      </c>
      <c r="C42" s="388"/>
      <c r="D42" s="388"/>
      <c r="E42" s="386">
        <f t="shared" si="1"/>
        <v>0</v>
      </c>
      <c r="F42" s="388"/>
      <c r="G42" s="388"/>
      <c r="H42" s="387">
        <f t="shared" si="0"/>
        <v>0</v>
      </c>
    </row>
    <row r="43" spans="1:8" s="24" customFormat="1" ht="26.4">
      <c r="A43" s="229">
        <v>7.3</v>
      </c>
      <c r="B43" s="231" t="s">
        <v>351</v>
      </c>
      <c r="C43" s="388"/>
      <c r="D43" s="388"/>
      <c r="E43" s="386">
        <f t="shared" si="1"/>
        <v>0</v>
      </c>
      <c r="F43" s="388"/>
      <c r="G43" s="388"/>
      <c r="H43" s="387">
        <f t="shared" si="0"/>
        <v>0</v>
      </c>
    </row>
    <row r="44" spans="1:8" s="24" customFormat="1" ht="26.4">
      <c r="A44" s="229">
        <v>7.4</v>
      </c>
      <c r="B44" s="231" t="s">
        <v>352</v>
      </c>
      <c r="C44" s="388">
        <v>24073.24</v>
      </c>
      <c r="D44" s="388">
        <v>733315.70999999973</v>
      </c>
      <c r="E44" s="386">
        <f t="shared" si="1"/>
        <v>757388.94999999972</v>
      </c>
      <c r="F44" s="388"/>
      <c r="G44" s="388"/>
      <c r="H44" s="387">
        <f t="shared" si="0"/>
        <v>0</v>
      </c>
    </row>
    <row r="45" spans="1:8" s="24" customFormat="1" ht="14.4">
      <c r="A45" s="229">
        <v>8</v>
      </c>
      <c r="B45" s="232" t="s">
        <v>329</v>
      </c>
      <c r="C45" s="386">
        <f>SUM(C46:C52)</f>
        <v>24820</v>
      </c>
      <c r="D45" s="386">
        <f>SUM(D46:D52)</f>
        <v>2032232.7891930547</v>
      </c>
      <c r="E45" s="386">
        <f t="shared" si="1"/>
        <v>2057052.7891930547</v>
      </c>
      <c r="F45" s="386">
        <f>SUM(F46:F52)</f>
        <v>0</v>
      </c>
      <c r="G45" s="386">
        <f>SUM(G46:G52)</f>
        <v>0</v>
      </c>
      <c r="H45" s="387">
        <f t="shared" si="0"/>
        <v>0</v>
      </c>
    </row>
    <row r="46" spans="1:8" s="24" customFormat="1" ht="14.4">
      <c r="A46" s="229">
        <v>8.1</v>
      </c>
      <c r="B46" s="286" t="s">
        <v>353</v>
      </c>
      <c r="C46" s="388"/>
      <c r="D46" s="388"/>
      <c r="E46" s="386">
        <f t="shared" si="1"/>
        <v>0</v>
      </c>
      <c r="F46" s="388"/>
      <c r="G46" s="388"/>
      <c r="H46" s="387">
        <f t="shared" si="0"/>
        <v>0</v>
      </c>
    </row>
    <row r="47" spans="1:8" s="24" customFormat="1" ht="14.4">
      <c r="A47" s="229">
        <v>8.1999999999999993</v>
      </c>
      <c r="B47" s="286" t="s">
        <v>354</v>
      </c>
      <c r="C47" s="388">
        <v>15420</v>
      </c>
      <c r="D47" s="388">
        <v>869081.4402032498</v>
      </c>
      <c r="E47" s="386">
        <f t="shared" si="1"/>
        <v>884501.4402032498</v>
      </c>
      <c r="F47" s="388"/>
      <c r="G47" s="388"/>
      <c r="H47" s="387">
        <f t="shared" si="0"/>
        <v>0</v>
      </c>
    </row>
    <row r="48" spans="1:8" s="24" customFormat="1" ht="14.4">
      <c r="A48" s="229">
        <v>8.3000000000000007</v>
      </c>
      <c r="B48" s="286" t="s">
        <v>355</v>
      </c>
      <c r="C48" s="388">
        <v>4800</v>
      </c>
      <c r="D48" s="388">
        <v>897089.67358841235</v>
      </c>
      <c r="E48" s="386">
        <f t="shared" si="1"/>
        <v>901889.67358841235</v>
      </c>
      <c r="F48" s="388"/>
      <c r="G48" s="388"/>
      <c r="H48" s="387">
        <f t="shared" si="0"/>
        <v>0</v>
      </c>
    </row>
    <row r="49" spans="1:8" s="24" customFormat="1" ht="14.4">
      <c r="A49" s="229">
        <v>8.4</v>
      </c>
      <c r="B49" s="286" t="s">
        <v>356</v>
      </c>
      <c r="C49" s="388">
        <v>3400</v>
      </c>
      <c r="D49" s="388">
        <v>266061.67540139245</v>
      </c>
      <c r="E49" s="386">
        <f t="shared" si="1"/>
        <v>269461.67540139245</v>
      </c>
      <c r="F49" s="388"/>
      <c r="G49" s="388"/>
      <c r="H49" s="387">
        <f t="shared" si="0"/>
        <v>0</v>
      </c>
    </row>
    <row r="50" spans="1:8" s="24" customFormat="1" ht="14.4">
      <c r="A50" s="229">
        <v>8.5</v>
      </c>
      <c r="B50" s="286" t="s">
        <v>357</v>
      </c>
      <c r="C50" s="388">
        <v>1200</v>
      </c>
      <c r="D50" s="388">
        <v>0</v>
      </c>
      <c r="E50" s="386">
        <f t="shared" si="1"/>
        <v>1200</v>
      </c>
      <c r="F50" s="388"/>
      <c r="G50" s="388"/>
      <c r="H50" s="387">
        <f t="shared" si="0"/>
        <v>0</v>
      </c>
    </row>
    <row r="51" spans="1:8" s="24" customFormat="1" ht="14.4">
      <c r="A51" s="229">
        <v>8.6</v>
      </c>
      <c r="B51" s="286" t="s">
        <v>358</v>
      </c>
      <c r="C51" s="388"/>
      <c r="D51" s="388"/>
      <c r="E51" s="386">
        <f t="shared" si="1"/>
        <v>0</v>
      </c>
      <c r="F51" s="388"/>
      <c r="G51" s="388"/>
      <c r="H51" s="387">
        <f t="shared" si="0"/>
        <v>0</v>
      </c>
    </row>
    <row r="52" spans="1:8" s="24" customFormat="1" ht="14.4">
      <c r="A52" s="229">
        <v>8.6999999999999993</v>
      </c>
      <c r="B52" s="286" t="s">
        <v>359</v>
      </c>
      <c r="C52" s="388"/>
      <c r="D52" s="388"/>
      <c r="E52" s="386">
        <f t="shared" si="1"/>
        <v>0</v>
      </c>
      <c r="F52" s="388"/>
      <c r="G52" s="388"/>
      <c r="H52" s="387">
        <f t="shared" si="0"/>
        <v>0</v>
      </c>
    </row>
    <row r="53" spans="1:8" s="24" customFormat="1" ht="15" thickBot="1">
      <c r="A53" s="234">
        <v>9</v>
      </c>
      <c r="B53" s="235" t="s">
        <v>349</v>
      </c>
      <c r="C53" s="390">
        <v>7960</v>
      </c>
      <c r="D53" s="390">
        <v>0</v>
      </c>
      <c r="E53" s="390">
        <f t="shared" si="1"/>
        <v>7960</v>
      </c>
      <c r="F53" s="390"/>
      <c r="G53" s="390"/>
      <c r="H53" s="391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5" bestFit="1" customWidth="1"/>
    <col min="2" max="2" width="93.5546875" style="5" customWidth="1"/>
    <col min="3" max="4" width="12.6640625" style="5" customWidth="1"/>
    <col min="5" max="11" width="9.6640625" style="50" customWidth="1"/>
    <col min="12" max="16384" width="9.109375" style="50"/>
  </cols>
  <sheetData>
    <row r="1" spans="1:8">
      <c r="A1" s="340" t="s">
        <v>33</v>
      </c>
      <c r="B1" s="343" t="str">
        <f>'1. key ratios '!B1</f>
        <v>JSC Isbank Georgia</v>
      </c>
      <c r="C1" s="4"/>
    </row>
    <row r="2" spans="1:8">
      <c r="A2" s="340" t="s">
        <v>34</v>
      </c>
      <c r="B2" s="342">
        <f>'1. key ratios '!B2</f>
        <v>42916</v>
      </c>
      <c r="C2" s="7"/>
      <c r="D2" s="8"/>
      <c r="E2" s="70"/>
      <c r="F2" s="70"/>
      <c r="G2" s="70"/>
      <c r="H2" s="70"/>
    </row>
    <row r="3" spans="1:8">
      <c r="A3" s="3"/>
      <c r="B3" s="4"/>
      <c r="C3" s="7"/>
      <c r="D3" s="8"/>
      <c r="E3" s="70"/>
      <c r="F3" s="70"/>
      <c r="G3" s="70"/>
      <c r="H3" s="70"/>
    </row>
    <row r="4" spans="1:8" ht="15" customHeight="1" thickBot="1">
      <c r="A4" s="8" t="s">
        <v>216</v>
      </c>
      <c r="B4" s="170" t="s">
        <v>322</v>
      </c>
      <c r="D4" s="71" t="s">
        <v>76</v>
      </c>
    </row>
    <row r="5" spans="1:8" ht="15" customHeight="1">
      <c r="A5" s="271" t="s">
        <v>7</v>
      </c>
      <c r="B5" s="272"/>
      <c r="C5" s="392" t="str">
        <f>'1. key ratios '!C5</f>
        <v xml:space="preserve"> 2Q 2017</v>
      </c>
      <c r="D5" s="393" t="str">
        <f>'1. key ratios '!D5</f>
        <v xml:space="preserve"> 1Q 2017</v>
      </c>
    </row>
    <row r="6" spans="1:8" ht="15" customHeight="1">
      <c r="A6" s="72">
        <v>1</v>
      </c>
      <c r="B6" s="73" t="s">
        <v>326</v>
      </c>
      <c r="C6" s="394">
        <f>C7+C9+C10+C11</f>
        <v>221572156.11796886</v>
      </c>
      <c r="D6" s="395">
        <f>D7+D9+D10+D11</f>
        <v>243857170.84141931</v>
      </c>
    </row>
    <row r="7" spans="1:8" ht="15" customHeight="1">
      <c r="A7" s="72">
        <v>1.1000000000000001</v>
      </c>
      <c r="B7" s="73" t="s">
        <v>215</v>
      </c>
      <c r="C7" s="74">
        <v>182546179.48911884</v>
      </c>
      <c r="D7" s="75">
        <v>197769121.15001154</v>
      </c>
    </row>
    <row r="8" spans="1:8">
      <c r="A8" s="72" t="s">
        <v>15</v>
      </c>
      <c r="B8" s="73" t="s">
        <v>214</v>
      </c>
      <c r="C8" s="74"/>
      <c r="D8" s="75"/>
    </row>
    <row r="9" spans="1:8" ht="15" customHeight="1">
      <c r="A9" s="72">
        <v>1.2</v>
      </c>
      <c r="B9" s="252" t="s">
        <v>213</v>
      </c>
      <c r="C9" s="74">
        <v>8152584.3225999996</v>
      </c>
      <c r="D9" s="75">
        <v>10544498.881243998</v>
      </c>
    </row>
    <row r="10" spans="1:8" ht="15" customHeight="1">
      <c r="A10" s="72">
        <v>1.3</v>
      </c>
      <c r="B10" s="76" t="s">
        <v>130</v>
      </c>
      <c r="C10" s="77">
        <v>30873392.306249999</v>
      </c>
      <c r="D10" s="75">
        <v>35543550.810163774</v>
      </c>
    </row>
    <row r="11" spans="1:8" ht="15" customHeight="1">
      <c r="A11" s="72">
        <v>1.4</v>
      </c>
      <c r="B11" s="78" t="s">
        <v>31</v>
      </c>
      <c r="C11" s="77"/>
      <c r="D11" s="75"/>
    </row>
    <row r="12" spans="1:8" ht="15" customHeight="1">
      <c r="A12" s="72">
        <v>2</v>
      </c>
      <c r="B12" s="73" t="s">
        <v>323</v>
      </c>
      <c r="C12" s="74">
        <v>1175539.3509519601</v>
      </c>
      <c r="D12" s="75">
        <v>838147.2757860003</v>
      </c>
    </row>
    <row r="13" spans="1:8" ht="15" customHeight="1">
      <c r="A13" s="72">
        <v>3</v>
      </c>
      <c r="B13" s="73" t="s">
        <v>324</v>
      </c>
      <c r="C13" s="77">
        <v>7885874.0637703836</v>
      </c>
      <c r="D13" s="75">
        <v>7885874.0637703836</v>
      </c>
    </row>
    <row r="14" spans="1:8" ht="15" customHeight="1" thickBot="1">
      <c r="A14" s="79">
        <v>4</v>
      </c>
      <c r="B14" s="80" t="s">
        <v>325</v>
      </c>
      <c r="C14" s="396">
        <f>C6+C12+C13</f>
        <v>230633569.53269121</v>
      </c>
      <c r="D14" s="397">
        <f>D6+D12+D13</f>
        <v>252581192.18097571</v>
      </c>
    </row>
    <row r="15" spans="1:8" ht="15" customHeight="1">
      <c r="A15" s="81"/>
      <c r="B15" s="82"/>
      <c r="C15" s="82"/>
      <c r="D15" s="82"/>
    </row>
    <row r="16" spans="1:8">
      <c r="B16" s="83"/>
    </row>
    <row r="17" spans="1:4">
      <c r="B17" s="84"/>
    </row>
    <row r="18" spans="1:4">
      <c r="B18" s="84"/>
    </row>
    <row r="19" spans="1:4" ht="10.199999999999999">
      <c r="A19" s="50"/>
      <c r="B19" s="50"/>
      <c r="C19" s="50"/>
      <c r="D19" s="50"/>
    </row>
    <row r="20" spans="1:4" ht="10.199999999999999">
      <c r="A20" s="50"/>
      <c r="B20" s="50"/>
      <c r="C20" s="50"/>
      <c r="D20" s="50"/>
    </row>
    <row r="21" spans="1:4" ht="10.199999999999999">
      <c r="A21" s="50"/>
      <c r="B21" s="50"/>
      <c r="C21" s="50"/>
      <c r="D21" s="50"/>
    </row>
    <row r="22" spans="1:4" ht="10.199999999999999">
      <c r="A22" s="50"/>
      <c r="B22" s="50"/>
      <c r="C22" s="50"/>
      <c r="D22" s="50"/>
    </row>
    <row r="23" spans="1:4" ht="10.199999999999999">
      <c r="A23" s="50"/>
      <c r="B23" s="50"/>
      <c r="C23" s="50"/>
      <c r="D23" s="50"/>
    </row>
    <row r="24" spans="1:4" ht="10.199999999999999">
      <c r="A24" s="50"/>
      <c r="B24" s="50"/>
      <c r="C24" s="50"/>
      <c r="D24" s="50"/>
    </row>
    <row r="25" spans="1:4" ht="10.199999999999999">
      <c r="A25" s="50"/>
      <c r="B25" s="50"/>
      <c r="C25" s="50"/>
      <c r="D25" s="50"/>
    </row>
    <row r="26" spans="1:4" ht="10.199999999999999">
      <c r="A26" s="50"/>
      <c r="B26" s="50"/>
      <c r="C26" s="50"/>
      <c r="D26" s="50"/>
    </row>
    <row r="27" spans="1:4" ht="10.199999999999999">
      <c r="A27" s="50"/>
      <c r="B27" s="50"/>
      <c r="C27" s="50"/>
      <c r="D27" s="50"/>
    </row>
    <row r="28" spans="1:4" ht="10.199999999999999">
      <c r="A28" s="50"/>
      <c r="B28" s="50"/>
      <c r="C28" s="50"/>
      <c r="D28" s="50"/>
    </row>
    <row r="29" spans="1:4" ht="10.199999999999999">
      <c r="A29" s="50"/>
      <c r="B29" s="50"/>
      <c r="C29" s="50"/>
      <c r="D29" s="50"/>
    </row>
    <row r="30" spans="1:4" ht="10.199999999999999">
      <c r="A30" s="50"/>
      <c r="B30" s="50"/>
      <c r="C30" s="50"/>
      <c r="D30" s="50"/>
    </row>
    <row r="31" spans="1:4" ht="10.199999999999999">
      <c r="A31" s="50"/>
      <c r="B31" s="50"/>
      <c r="C31" s="50"/>
      <c r="D31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5" bestFit="1" customWidth="1"/>
    <col min="2" max="2" width="90.44140625" style="5" bestFit="1" customWidth="1"/>
    <col min="3" max="3" width="9.109375" style="5"/>
    <col min="4" max="16384" width="9.109375" style="6"/>
  </cols>
  <sheetData>
    <row r="1" spans="1:8">
      <c r="A1" s="340" t="s">
        <v>33</v>
      </c>
      <c r="B1" s="343" t="str">
        <f>'1. key ratios '!B1</f>
        <v>JSC Isbank Georgia</v>
      </c>
    </row>
    <row r="2" spans="1:8">
      <c r="A2" s="340" t="s">
        <v>34</v>
      </c>
      <c r="B2" s="342">
        <f>'1. key ratios '!B2</f>
        <v>42916</v>
      </c>
    </row>
    <row r="4" spans="1:8" ht="16.5" customHeight="1" thickBot="1">
      <c r="A4" s="85" t="s">
        <v>83</v>
      </c>
      <c r="B4" s="86" t="s">
        <v>288</v>
      </c>
      <c r="C4" s="87"/>
    </row>
    <row r="5" spans="1:8">
      <c r="A5" s="88"/>
      <c r="B5" s="434" t="s">
        <v>84</v>
      </c>
      <c r="C5" s="435"/>
    </row>
    <row r="6" spans="1:8">
      <c r="A6" s="89">
        <v>1</v>
      </c>
      <c r="B6" s="90" t="s">
        <v>415</v>
      </c>
      <c r="C6" s="91"/>
    </row>
    <row r="7" spans="1:8">
      <c r="A7" s="89">
        <v>2</v>
      </c>
      <c r="B7" s="90" t="s">
        <v>416</v>
      </c>
      <c r="C7" s="91"/>
    </row>
    <row r="8" spans="1:8">
      <c r="A8" s="89">
        <v>3</v>
      </c>
      <c r="B8" s="90" t="s">
        <v>417</v>
      </c>
      <c r="C8" s="91"/>
    </row>
    <row r="9" spans="1:8">
      <c r="A9" s="89">
        <v>4</v>
      </c>
      <c r="B9" s="90" t="s">
        <v>418</v>
      </c>
      <c r="C9" s="91"/>
    </row>
    <row r="10" spans="1:8">
      <c r="A10" s="89">
        <v>5</v>
      </c>
      <c r="B10" s="90" t="s">
        <v>419</v>
      </c>
      <c r="C10" s="91"/>
    </row>
    <row r="11" spans="1:8">
      <c r="A11" s="89">
        <v>6</v>
      </c>
      <c r="B11" s="90" t="s">
        <v>420</v>
      </c>
      <c r="C11" s="91"/>
    </row>
    <row r="12" spans="1:8">
      <c r="A12" s="89">
        <v>7</v>
      </c>
      <c r="B12" s="90" t="s">
        <v>421</v>
      </c>
      <c r="C12" s="91"/>
      <c r="H12" s="92"/>
    </row>
    <row r="13" spans="1:8">
      <c r="A13" s="89"/>
      <c r="B13" s="90"/>
      <c r="C13" s="91"/>
    </row>
    <row r="14" spans="1:8">
      <c r="A14" s="89"/>
      <c r="B14" s="90"/>
      <c r="C14" s="91"/>
    </row>
    <row r="15" spans="1:8">
      <c r="A15" s="89"/>
      <c r="B15" s="90"/>
      <c r="C15" s="91"/>
    </row>
    <row r="16" spans="1:8">
      <c r="A16" s="89"/>
      <c r="B16" s="436"/>
      <c r="C16" s="437"/>
    </row>
    <row r="17" spans="1:3">
      <c r="A17" s="89"/>
      <c r="B17" s="438" t="s">
        <v>85</v>
      </c>
      <c r="C17" s="439"/>
    </row>
    <row r="18" spans="1:3">
      <c r="A18" s="89">
        <v>1</v>
      </c>
      <c r="B18" s="90" t="s">
        <v>408</v>
      </c>
      <c r="C18" s="93"/>
    </row>
    <row r="19" spans="1:3">
      <c r="A19" s="89">
        <v>2</v>
      </c>
      <c r="B19" s="90" t="s">
        <v>422</v>
      </c>
      <c r="C19" s="93"/>
    </row>
    <row r="20" spans="1:3">
      <c r="A20" s="89">
        <v>3</v>
      </c>
      <c r="B20" s="90" t="s">
        <v>423</v>
      </c>
      <c r="C20" s="93"/>
    </row>
    <row r="21" spans="1:3">
      <c r="A21" s="89"/>
      <c r="B21" s="90"/>
      <c r="C21" s="93"/>
    </row>
    <row r="22" spans="1:3">
      <c r="A22" s="89"/>
      <c r="B22" s="90"/>
      <c r="C22" s="93"/>
    </row>
    <row r="23" spans="1:3">
      <c r="A23" s="89"/>
      <c r="B23" s="90"/>
      <c r="C23" s="93"/>
    </row>
    <row r="24" spans="1:3">
      <c r="A24" s="89"/>
      <c r="B24" s="90"/>
      <c r="C24" s="93"/>
    </row>
    <row r="25" spans="1:3">
      <c r="A25" s="89"/>
      <c r="B25" s="90"/>
      <c r="C25" s="93"/>
    </row>
    <row r="26" spans="1:3">
      <c r="A26" s="89"/>
      <c r="B26" s="90"/>
      <c r="C26" s="93"/>
    </row>
    <row r="27" spans="1:3" ht="15.75" customHeight="1">
      <c r="A27" s="89"/>
      <c r="B27" s="90"/>
      <c r="C27" s="94"/>
    </row>
    <row r="28" spans="1:3" ht="15.75" customHeight="1">
      <c r="A28" s="89"/>
      <c r="B28" s="90"/>
      <c r="C28" s="94"/>
    </row>
    <row r="29" spans="1:3" ht="30" customHeight="1">
      <c r="A29" s="89"/>
      <c r="B29" s="438" t="s">
        <v>86</v>
      </c>
      <c r="C29" s="439"/>
    </row>
    <row r="30" spans="1:3">
      <c r="A30" s="89">
        <v>1</v>
      </c>
      <c r="B30" s="90" t="s">
        <v>424</v>
      </c>
      <c r="C30" s="398">
        <v>1</v>
      </c>
    </row>
    <row r="31" spans="1:3" ht="15.75" customHeight="1">
      <c r="A31" s="89"/>
      <c r="B31" s="90"/>
      <c r="C31" s="91"/>
    </row>
    <row r="32" spans="1:3" ht="29.25" customHeight="1">
      <c r="A32" s="89"/>
      <c r="B32" s="438" t="s">
        <v>87</v>
      </c>
      <c r="C32" s="439"/>
    </row>
    <row r="33" spans="1:3" ht="14.4">
      <c r="A33" s="89">
        <v>1</v>
      </c>
      <c r="B33" s="90" t="s">
        <v>425</v>
      </c>
      <c r="C33" s="399">
        <v>0.39950000000000002</v>
      </c>
    </row>
    <row r="34" spans="1:3" ht="15" thickBot="1">
      <c r="A34" s="95">
        <v>2</v>
      </c>
      <c r="B34" s="96" t="s">
        <v>426</v>
      </c>
      <c r="C34" s="40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5" bestFit="1" customWidth="1"/>
    <col min="2" max="2" width="47.5546875" style="5" customWidth="1"/>
    <col min="3" max="3" width="28" style="5" customWidth="1"/>
    <col min="4" max="4" width="22.44140625" style="5" customWidth="1"/>
    <col min="5" max="5" width="22.33203125" style="5" customWidth="1"/>
    <col min="6" max="6" width="25.44140625" style="5" customWidth="1"/>
    <col min="7" max="7" width="21.33203125" style="6" customWidth="1"/>
    <col min="8" max="8" width="12" style="6" bestFit="1" customWidth="1"/>
    <col min="9" max="9" width="12.5546875" style="6" bestFit="1" customWidth="1"/>
    <col min="10" max="16384" width="9.109375" style="6"/>
  </cols>
  <sheetData>
    <row r="1" spans="1:9">
      <c r="A1" s="340" t="s">
        <v>33</v>
      </c>
      <c r="B1" s="343" t="str">
        <f>'1. key ratios '!B1</f>
        <v>JSC Isbank Georgia</v>
      </c>
      <c r="C1" s="110"/>
      <c r="D1" s="110"/>
      <c r="E1" s="110"/>
      <c r="F1" s="110"/>
      <c r="G1" s="24"/>
      <c r="H1" s="24"/>
    </row>
    <row r="2" spans="1:9" s="97" customFormat="1" ht="15.75" customHeight="1">
      <c r="A2" s="340" t="s">
        <v>34</v>
      </c>
      <c r="B2" s="342">
        <f>'1. key ratios '!B2</f>
        <v>42916</v>
      </c>
    </row>
    <row r="3" spans="1:9" s="97" customFormat="1" ht="15.75" customHeight="1">
      <c r="A3" s="318"/>
    </row>
    <row r="4" spans="1:9" s="97" customFormat="1" ht="15.75" customHeight="1" thickBot="1">
      <c r="A4" s="319" t="s">
        <v>221</v>
      </c>
      <c r="B4" s="444" t="s">
        <v>373</v>
      </c>
      <c r="C4" s="445"/>
      <c r="D4" s="445"/>
      <c r="E4" s="445"/>
      <c r="F4" s="445"/>
      <c r="G4" s="98" t="s">
        <v>76</v>
      </c>
    </row>
    <row r="5" spans="1:9" s="101" customFormat="1" ht="17.399999999999999" customHeight="1">
      <c r="A5" s="254"/>
      <c r="B5" s="255"/>
      <c r="C5" s="99" t="s">
        <v>0</v>
      </c>
      <c r="D5" s="99" t="s">
        <v>1</v>
      </c>
      <c r="E5" s="99" t="s">
        <v>2</v>
      </c>
      <c r="F5" s="99" t="s">
        <v>3</v>
      </c>
      <c r="G5" s="100" t="s">
        <v>16</v>
      </c>
    </row>
    <row r="6" spans="1:9" s="24" customFormat="1" ht="14.4" customHeight="1">
      <c r="A6" s="320"/>
      <c r="B6" s="440" t="s">
        <v>380</v>
      </c>
      <c r="C6" s="440" t="s">
        <v>98</v>
      </c>
      <c r="D6" s="442" t="s">
        <v>220</v>
      </c>
      <c r="E6" s="442"/>
      <c r="F6" s="442"/>
      <c r="G6" s="443" t="s">
        <v>382</v>
      </c>
      <c r="I6" s="6"/>
    </row>
    <row r="7" spans="1:9" s="24" customFormat="1" ht="99.6" customHeight="1">
      <c r="A7" s="320"/>
      <c r="B7" s="441"/>
      <c r="C7" s="440"/>
      <c r="D7" s="321" t="s">
        <v>219</v>
      </c>
      <c r="E7" s="321" t="s">
        <v>381</v>
      </c>
      <c r="F7" s="321" t="s">
        <v>218</v>
      </c>
      <c r="G7" s="443"/>
      <c r="I7" s="6"/>
    </row>
    <row r="8" spans="1:9">
      <c r="A8" s="322">
        <v>1</v>
      </c>
      <c r="B8" s="245" t="s">
        <v>38</v>
      </c>
      <c r="C8" s="323">
        <v>3689310.9299999997</v>
      </c>
      <c r="D8" s="323"/>
      <c r="E8" s="323">
        <v>3689310.9299999997</v>
      </c>
      <c r="F8" s="323"/>
      <c r="G8" s="253">
        <v>3689310.9299999997</v>
      </c>
      <c r="H8" s="24"/>
    </row>
    <row r="9" spans="1:9">
      <c r="A9" s="322">
        <v>2</v>
      </c>
      <c r="B9" s="245" t="s">
        <v>39</v>
      </c>
      <c r="C9" s="323">
        <v>42615930.489999995</v>
      </c>
      <c r="D9" s="323"/>
      <c r="E9" s="323">
        <v>42615930.489999995</v>
      </c>
      <c r="F9" s="323"/>
      <c r="G9" s="253">
        <v>42615930.489999995</v>
      </c>
      <c r="H9" s="24"/>
    </row>
    <row r="10" spans="1:9">
      <c r="A10" s="322">
        <v>3</v>
      </c>
      <c r="B10" s="245" t="s">
        <v>40</v>
      </c>
      <c r="C10" s="323">
        <v>62134018.712883003</v>
      </c>
      <c r="D10" s="323"/>
      <c r="E10" s="323">
        <v>62134018.712883003</v>
      </c>
      <c r="F10" s="323"/>
      <c r="G10" s="253">
        <v>62134018.712883003</v>
      </c>
      <c r="H10" s="24"/>
    </row>
    <row r="11" spans="1:9">
      <c r="A11" s="322">
        <v>4</v>
      </c>
      <c r="B11" s="245" t="s">
        <v>41</v>
      </c>
      <c r="C11" s="323">
        <v>0</v>
      </c>
      <c r="D11" s="323"/>
      <c r="E11" s="323">
        <v>0</v>
      </c>
      <c r="F11" s="323"/>
      <c r="G11" s="253">
        <v>0</v>
      </c>
      <c r="H11" s="24"/>
    </row>
    <row r="12" spans="1:9">
      <c r="A12" s="322">
        <v>5</v>
      </c>
      <c r="B12" s="245" t="s">
        <v>42</v>
      </c>
      <c r="C12" s="323">
        <v>11332089.165364409</v>
      </c>
      <c r="D12" s="323"/>
      <c r="E12" s="323">
        <v>11332089.165364409</v>
      </c>
      <c r="F12" s="323"/>
      <c r="G12" s="253">
        <v>11332089.165364409</v>
      </c>
      <c r="H12" s="24"/>
    </row>
    <row r="13" spans="1:9">
      <c r="A13" s="322">
        <v>6.1</v>
      </c>
      <c r="B13" s="324" t="s">
        <v>43</v>
      </c>
      <c r="C13" s="325">
        <v>164241902.66</v>
      </c>
      <c r="D13" s="323"/>
      <c r="E13" s="323">
        <v>164241902.66</v>
      </c>
      <c r="F13" s="323">
        <v>123670983.99000001</v>
      </c>
      <c r="G13" s="253">
        <v>287912886.64999998</v>
      </c>
      <c r="H13" s="24"/>
    </row>
    <row r="14" spans="1:9">
      <c r="A14" s="322">
        <v>6.2</v>
      </c>
      <c r="B14" s="326" t="s">
        <v>44</v>
      </c>
      <c r="C14" s="325">
        <v>-8686304.4940000009</v>
      </c>
      <c r="D14" s="323"/>
      <c r="E14" s="323">
        <v>-8686304.4940000009</v>
      </c>
      <c r="F14" s="323">
        <v>-1841759</v>
      </c>
      <c r="G14" s="253">
        <v>-10528063.494000001</v>
      </c>
      <c r="H14" s="24"/>
    </row>
    <row r="15" spans="1:9">
      <c r="A15" s="322">
        <v>6</v>
      </c>
      <c r="B15" s="245" t="s">
        <v>45</v>
      </c>
      <c r="C15" s="323">
        <v>155555598.16600001</v>
      </c>
      <c r="D15" s="323"/>
      <c r="E15" s="323">
        <v>155555598.16600001</v>
      </c>
      <c r="F15" s="323">
        <v>121829224.99000001</v>
      </c>
      <c r="G15" s="253">
        <v>277384823.15600002</v>
      </c>
      <c r="H15" s="24"/>
    </row>
    <row r="16" spans="1:9">
      <c r="A16" s="322">
        <v>7</v>
      </c>
      <c r="B16" s="245" t="s">
        <v>46</v>
      </c>
      <c r="C16" s="323">
        <v>3952148.5732039995</v>
      </c>
      <c r="D16" s="323"/>
      <c r="E16" s="323">
        <v>3952148.5732039995</v>
      </c>
      <c r="F16" s="323">
        <v>3627863.0732039995</v>
      </c>
      <c r="G16" s="253">
        <v>7580011.6464079991</v>
      </c>
      <c r="H16" s="24"/>
    </row>
    <row r="17" spans="1:9">
      <c r="A17" s="322">
        <v>8</v>
      </c>
      <c r="B17" s="245" t="s">
        <v>217</v>
      </c>
      <c r="C17" s="323">
        <v>0</v>
      </c>
      <c r="D17" s="323"/>
      <c r="E17" s="323">
        <v>0</v>
      </c>
      <c r="F17" s="323"/>
      <c r="G17" s="253">
        <v>0</v>
      </c>
      <c r="H17" s="327"/>
      <c r="I17" s="104"/>
    </row>
    <row r="18" spans="1:9">
      <c r="A18" s="322">
        <v>9</v>
      </c>
      <c r="B18" s="245" t="s">
        <v>47</v>
      </c>
      <c r="C18" s="323">
        <v>0</v>
      </c>
      <c r="D18" s="323"/>
      <c r="E18" s="323">
        <v>0</v>
      </c>
      <c r="F18" s="323"/>
      <c r="G18" s="253">
        <v>0</v>
      </c>
      <c r="H18" s="24"/>
      <c r="I18" s="104"/>
    </row>
    <row r="19" spans="1:9">
      <c r="A19" s="322">
        <v>10</v>
      </c>
      <c r="B19" s="245" t="s">
        <v>48</v>
      </c>
      <c r="C19" s="323">
        <v>2162441.5099999998</v>
      </c>
      <c r="D19" s="323">
        <v>384501</v>
      </c>
      <c r="E19" s="323">
        <v>1777940.5099999998</v>
      </c>
      <c r="F19" s="323"/>
      <c r="G19" s="253">
        <v>1777940.5099999998</v>
      </c>
      <c r="H19" s="24"/>
      <c r="I19" s="104"/>
    </row>
    <row r="20" spans="1:9">
      <c r="A20" s="322">
        <v>11</v>
      </c>
      <c r="B20" s="245" t="s">
        <v>49</v>
      </c>
      <c r="C20" s="323">
        <v>3002476.1399999997</v>
      </c>
      <c r="D20" s="323"/>
      <c r="E20" s="323">
        <v>3002476.1399999997</v>
      </c>
      <c r="F20" s="323"/>
      <c r="G20" s="253">
        <v>3002476.1399999997</v>
      </c>
      <c r="H20" s="24"/>
    </row>
    <row r="21" spans="1:9" ht="27" thickBot="1">
      <c r="A21" s="185"/>
      <c r="B21" s="328" t="s">
        <v>383</v>
      </c>
      <c r="C21" s="256">
        <f>SUM(C8:C12, C15:C20)</f>
        <v>284444013.68745136</v>
      </c>
      <c r="D21" s="256">
        <f>SUM(D8:D12, D15:D20)</f>
        <v>384501</v>
      </c>
      <c r="E21" s="256">
        <f>SUM(E8:E12, E15:E20)</f>
        <v>284059512.68745136</v>
      </c>
      <c r="F21" s="256">
        <f>SUM(F8:F12, F15:F20)</f>
        <v>125457088.06320401</v>
      </c>
      <c r="G21" s="256">
        <f>SUM(G8:G12, G15:G20)</f>
        <v>409516600.75065541</v>
      </c>
    </row>
    <row r="22" spans="1:9">
      <c r="A22" s="6"/>
      <c r="B22" s="6"/>
      <c r="C22" s="6"/>
      <c r="D22" s="6"/>
      <c r="E22" s="6"/>
      <c r="F22" s="6"/>
    </row>
    <row r="23" spans="1:9">
      <c r="A23" s="6"/>
      <c r="B23" s="6"/>
      <c r="C23" s="6"/>
      <c r="D23" s="6"/>
      <c r="E23" s="6"/>
      <c r="F23" s="6"/>
    </row>
    <row r="25" spans="1:9" s="5" customFormat="1">
      <c r="B25" s="105"/>
      <c r="G25" s="6"/>
      <c r="H25" s="6"/>
      <c r="I25" s="6"/>
    </row>
    <row r="26" spans="1:9" s="5" customFormat="1">
      <c r="B26" s="105"/>
      <c r="G26" s="6"/>
      <c r="H26" s="6"/>
      <c r="I26" s="6"/>
    </row>
    <row r="27" spans="1:9" s="5" customFormat="1">
      <c r="B27" s="105"/>
      <c r="G27" s="6"/>
      <c r="H27" s="6"/>
      <c r="I27" s="6"/>
    </row>
    <row r="28" spans="1:9" s="5" customFormat="1">
      <c r="B28" s="105"/>
      <c r="G28" s="6"/>
      <c r="H28" s="6"/>
      <c r="I28" s="6"/>
    </row>
    <row r="29" spans="1:9" s="5" customFormat="1">
      <c r="B29" s="105"/>
      <c r="G29" s="6"/>
      <c r="H29" s="6"/>
      <c r="I29" s="6"/>
    </row>
    <row r="30" spans="1:9" s="5" customFormat="1">
      <c r="B30" s="105"/>
      <c r="G30" s="6"/>
      <c r="H30" s="6"/>
      <c r="I30" s="6"/>
    </row>
    <row r="31" spans="1:9" s="5" customFormat="1">
      <c r="B31" s="105"/>
      <c r="G31" s="6"/>
      <c r="H31" s="6"/>
      <c r="I31" s="6"/>
    </row>
    <row r="32" spans="1:9" s="5" customFormat="1">
      <c r="B32" s="105"/>
      <c r="G32" s="6"/>
      <c r="H32" s="6"/>
      <c r="I32" s="6"/>
    </row>
    <row r="33" spans="2:9" s="5" customFormat="1">
      <c r="B33" s="105"/>
      <c r="G33" s="6"/>
      <c r="H33" s="6"/>
      <c r="I33" s="6"/>
    </row>
    <row r="34" spans="2:9" s="5" customFormat="1">
      <c r="B34" s="105"/>
      <c r="G34" s="6"/>
      <c r="H34" s="6"/>
      <c r="I34" s="6"/>
    </row>
    <row r="35" spans="2:9" s="5" customFormat="1">
      <c r="B35" s="105"/>
      <c r="G35" s="6"/>
      <c r="H35" s="6"/>
      <c r="I35" s="6"/>
    </row>
    <row r="36" spans="2:9" s="5" customFormat="1">
      <c r="B36" s="105"/>
      <c r="G36" s="6"/>
      <c r="H36" s="6"/>
      <c r="I36" s="6"/>
    </row>
    <row r="37" spans="2:9" s="5" customFormat="1">
      <c r="B37" s="105"/>
      <c r="G37" s="6"/>
      <c r="H37" s="6"/>
      <c r="I37" s="6"/>
    </row>
  </sheetData>
  <mergeCells count="5">
    <mergeCell ref="B6:B7"/>
    <mergeCell ref="C6:C7"/>
    <mergeCell ref="D6:F6"/>
    <mergeCell ref="G6:G7"/>
    <mergeCell ref="B4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09375" defaultRowHeight="13.2" outlineLevelRow="1"/>
  <cols>
    <col min="1" max="1" width="9.5546875" style="5" bestFit="1" customWidth="1"/>
    <col min="2" max="2" width="114.33203125" style="5" customWidth="1"/>
    <col min="3" max="3" width="18.88671875" style="5" customWidth="1"/>
    <col min="4" max="4" width="25.44140625" style="5" customWidth="1"/>
    <col min="5" max="5" width="24.33203125" style="5" customWidth="1"/>
    <col min="6" max="6" width="24" style="5" customWidth="1"/>
    <col min="7" max="7" width="10" style="5" bestFit="1" customWidth="1"/>
    <col min="8" max="8" width="12" style="5" bestFit="1" customWidth="1"/>
    <col min="9" max="9" width="12.5546875" style="5" bestFit="1" customWidth="1"/>
    <col min="10" max="16384" width="9.109375" style="5"/>
  </cols>
  <sheetData>
    <row r="1" spans="1:6">
      <c r="A1" s="340" t="s">
        <v>33</v>
      </c>
      <c r="B1" s="343" t="str">
        <f>'1. key ratios '!B1</f>
        <v>JSC Isbank Georgia</v>
      </c>
    </row>
    <row r="2" spans="1:6" s="97" customFormat="1" ht="15.75" customHeight="1">
      <c r="A2" s="340" t="s">
        <v>34</v>
      </c>
      <c r="B2" s="342">
        <f>'1. key ratios '!B2</f>
        <v>42916</v>
      </c>
      <c r="C2" s="5"/>
      <c r="D2" s="5"/>
      <c r="E2" s="5"/>
      <c r="F2" s="5"/>
    </row>
    <row r="3" spans="1:6" s="97" customFormat="1" ht="15.75" customHeight="1">
      <c r="C3" s="5"/>
      <c r="D3" s="5"/>
      <c r="E3" s="5"/>
      <c r="F3" s="5"/>
    </row>
    <row r="4" spans="1:6" s="97" customFormat="1" ht="13.8" thickBot="1">
      <c r="A4" s="97" t="s">
        <v>88</v>
      </c>
      <c r="B4" s="329" t="s">
        <v>360</v>
      </c>
      <c r="C4" s="98" t="s">
        <v>76</v>
      </c>
      <c r="D4" s="5"/>
      <c r="E4" s="5"/>
      <c r="F4" s="5"/>
    </row>
    <row r="5" spans="1:6">
      <c r="A5" s="261">
        <v>1</v>
      </c>
      <c r="B5" s="330" t="s">
        <v>382</v>
      </c>
      <c r="C5" s="403">
        <f>'7. LI1 '!G21</f>
        <v>409516600.75065541</v>
      </c>
    </row>
    <row r="6" spans="1:6" s="262" customFormat="1">
      <c r="A6" s="106">
        <v>2.1</v>
      </c>
      <c r="B6" s="258" t="s">
        <v>361</v>
      </c>
      <c r="C6" s="401">
        <v>9270437.4299999997</v>
      </c>
    </row>
    <row r="7" spans="1:6" s="83" customFormat="1" outlineLevel="1">
      <c r="A7" s="72">
        <v>2.2000000000000002</v>
      </c>
      <c r="B7" s="78" t="s">
        <v>362</v>
      </c>
      <c r="C7" s="402">
        <v>0</v>
      </c>
    </row>
    <row r="8" spans="1:6" s="83" customFormat="1">
      <c r="A8" s="72">
        <v>3</v>
      </c>
      <c r="B8" s="259" t="s">
        <v>363</v>
      </c>
      <c r="C8" s="404">
        <f>SUM(C5:C7)</f>
        <v>418787038.18065542</v>
      </c>
    </row>
    <row r="9" spans="1:6" s="262" customFormat="1">
      <c r="A9" s="106">
        <v>4</v>
      </c>
      <c r="B9" s="108" t="s">
        <v>92</v>
      </c>
      <c r="C9" s="401">
        <v>4202224.0319999997</v>
      </c>
    </row>
    <row r="10" spans="1:6" s="83" customFormat="1" outlineLevel="1">
      <c r="A10" s="72">
        <v>5.0999999999999996</v>
      </c>
      <c r="B10" s="78" t="s">
        <v>364</v>
      </c>
      <c r="C10" s="402">
        <v>-55049.144999999997</v>
      </c>
    </row>
    <row r="11" spans="1:6" s="83" customFormat="1" outlineLevel="1">
      <c r="A11" s="72">
        <v>5.2</v>
      </c>
      <c r="B11" s="78" t="s">
        <v>365</v>
      </c>
      <c r="C11" s="402"/>
    </row>
    <row r="12" spans="1:6" s="83" customFormat="1">
      <c r="A12" s="72">
        <v>6</v>
      </c>
      <c r="B12" s="257" t="s">
        <v>91</v>
      </c>
      <c r="C12" s="402">
        <v>-86134323.988204107</v>
      </c>
    </row>
    <row r="13" spans="1:6" s="83" customFormat="1" ht="13.8" thickBot="1">
      <c r="A13" s="79">
        <v>7</v>
      </c>
      <c r="B13" s="260" t="s">
        <v>310</v>
      </c>
      <c r="C13" s="405">
        <f>SUM(C8:C12)</f>
        <v>336799889.07945132</v>
      </c>
    </row>
    <row r="15" spans="1:6">
      <c r="A15" s="278"/>
      <c r="B15" s="278"/>
    </row>
    <row r="16" spans="1:6">
      <c r="A16" s="278"/>
      <c r="B16" s="278"/>
    </row>
    <row r="17" spans="1:5" ht="13.8">
      <c r="A17" s="273"/>
      <c r="B17" s="274"/>
      <c r="C17" s="278"/>
      <c r="D17" s="278"/>
      <c r="E17" s="278"/>
    </row>
    <row r="18" spans="1:5" ht="14.4">
      <c r="A18" s="279"/>
      <c r="B18" s="280"/>
      <c r="C18" s="278"/>
      <c r="D18" s="278"/>
      <c r="E18" s="278"/>
    </row>
    <row r="19" spans="1:5" ht="13.8">
      <c r="A19" s="281"/>
      <c r="B19" s="275"/>
      <c r="C19" s="278"/>
      <c r="D19" s="278"/>
      <c r="E19" s="278"/>
    </row>
    <row r="20" spans="1:5" ht="13.8">
      <c r="A20" s="282"/>
      <c r="B20" s="276"/>
      <c r="C20" s="278"/>
      <c r="D20" s="278"/>
      <c r="E20" s="278"/>
    </row>
    <row r="21" spans="1:5" ht="13.8">
      <c r="A21" s="282"/>
      <c r="B21" s="280"/>
      <c r="C21" s="278"/>
      <c r="D21" s="278"/>
      <c r="E21" s="278"/>
    </row>
    <row r="22" spans="1:5" ht="13.8">
      <c r="A22" s="281"/>
      <c r="B22" s="277"/>
      <c r="C22" s="278"/>
      <c r="D22" s="278"/>
      <c r="E22" s="278"/>
    </row>
    <row r="23" spans="1:5" ht="13.8">
      <c r="A23" s="282"/>
      <c r="B23" s="276"/>
      <c r="C23" s="278"/>
      <c r="D23" s="278"/>
      <c r="E23" s="278"/>
    </row>
    <row r="24" spans="1:5" ht="13.8">
      <c r="A24" s="282"/>
      <c r="B24" s="276"/>
      <c r="C24" s="278"/>
      <c r="D24" s="278"/>
      <c r="E24" s="278"/>
    </row>
    <row r="25" spans="1:5" ht="13.8">
      <c r="A25" s="282"/>
      <c r="B25" s="283"/>
      <c r="C25" s="278"/>
      <c r="D25" s="278"/>
      <c r="E25" s="278"/>
    </row>
    <row r="26" spans="1:5" ht="13.8">
      <c r="A26" s="282"/>
      <c r="B26" s="280"/>
      <c r="C26" s="278"/>
      <c r="D26" s="278"/>
      <c r="E26" s="278"/>
    </row>
    <row r="27" spans="1:5">
      <c r="A27" s="278"/>
      <c r="B27" s="284"/>
      <c r="C27" s="278"/>
      <c r="D27" s="278"/>
      <c r="E27" s="278"/>
    </row>
    <row r="28" spans="1:5">
      <c r="A28" s="278"/>
      <c r="B28" s="284"/>
      <c r="C28" s="278"/>
      <c r="D28" s="278"/>
      <c r="E28" s="278"/>
    </row>
    <row r="29" spans="1:5">
      <c r="A29" s="278"/>
      <c r="B29" s="284"/>
      <c r="C29" s="278"/>
      <c r="D29" s="278"/>
      <c r="E29" s="278"/>
    </row>
    <row r="30" spans="1:5">
      <c r="A30" s="278"/>
      <c r="B30" s="284"/>
      <c r="C30" s="278"/>
      <c r="D30" s="278"/>
      <c r="E30" s="278"/>
    </row>
    <row r="31" spans="1:5">
      <c r="A31" s="278"/>
      <c r="B31" s="284"/>
      <c r="C31" s="278"/>
      <c r="D31" s="278"/>
      <c r="E31" s="278"/>
    </row>
    <row r="32" spans="1:5">
      <c r="A32" s="278"/>
      <c r="B32" s="284"/>
      <c r="C32" s="278"/>
      <c r="D32" s="278"/>
      <c r="E32" s="278"/>
    </row>
    <row r="33" spans="1:5">
      <c r="A33" s="278"/>
      <c r="B33" s="284"/>
      <c r="C33" s="278"/>
      <c r="D33" s="278"/>
      <c r="E33" s="27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10. CC2</vt:lpstr>
      <vt:lpstr>11. CRWA </vt:lpstr>
      <vt:lpstr>12. CRM</vt:lpstr>
      <vt:lpstr>13. CRME </vt:lpstr>
      <vt:lpstr>14. CICR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2017-07-28T13:56:08Z</dcterms:modified>
</cp:coreProperties>
</file>