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8" windowWidth="14808" windowHeight="7536" tabRatio="761"/>
  </bookViews>
  <sheets>
    <sheet name="Info" sheetId="70" r:id="rId1"/>
    <sheet name="1. key ratios" sheetId="6" r:id="rId2"/>
    <sheet name="2. RC" sheetId="62" r:id="rId3"/>
    <sheet name="3. PL" sheetId="53" r:id="rId4"/>
    <sheet name="4. Off-Balance" sheetId="75" r:id="rId5"/>
    <sheet name="5. RWA" sheetId="71" r:id="rId6"/>
    <sheet name="6. Administrators-shareholders" sheetId="52" r:id="rId7"/>
    <sheet name="7. LI1" sheetId="72" r:id="rId8"/>
    <sheet name="8. LI2" sheetId="73" r:id="rId9"/>
    <sheet name="9. Capital" sheetId="28" r:id="rId10"/>
    <sheet name="10. CC2" sheetId="69" r:id="rId11"/>
    <sheet name="11. CRWA" sheetId="35" r:id="rId12"/>
    <sheet name="12. CRM" sheetId="64" r:id="rId13"/>
    <sheet name="13. CRME" sheetId="74" r:id="rId14"/>
    <sheet name="14. CICR" sheetId="36" r:id="rId15"/>
    <sheet name="15. CCR" sheetId="37" r:id="rId16"/>
  </sheets>
  <externalReferences>
    <externalReference r:id="rId17"/>
    <externalReference r:id="rId18"/>
    <externalReference r:id="rId19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>#REF!</definedName>
    <definedName name="ACC_CRS" localSheetId="4">#REF!</definedName>
    <definedName name="ACC_CRS">#REF!</definedName>
    <definedName name="ACC_DBS" localSheetId="4">#REF!</definedName>
    <definedName name="ACC_DBS">#REF!</definedName>
    <definedName name="ACC_ISO" localSheetId="4">#REF!</definedName>
    <definedName name="ACC_ISO">#REF!</definedName>
    <definedName name="ACC_SALDO" localSheetId="4">#REF!</definedName>
    <definedName name="ACC_SALDO">#REF!</definedName>
    <definedName name="BS_BALACC" localSheetId="4">#REF!</definedName>
    <definedName name="BS_BALACC">#REF!</definedName>
    <definedName name="BS_BALANCE" localSheetId="4">#REF!</definedName>
    <definedName name="BS_BALANCE">#REF!</definedName>
    <definedName name="BS_CR" localSheetId="4">#REF!</definedName>
    <definedName name="BS_CR">#REF!</definedName>
    <definedName name="BS_CR_EQU" localSheetId="4">#REF!</definedName>
    <definedName name="BS_CR_EQU">#REF!</definedName>
    <definedName name="BS_DB" localSheetId="4">#REF!</definedName>
    <definedName name="BS_DB">#REF!</definedName>
    <definedName name="BS_DB_EQU" localSheetId="4">#REF!</definedName>
    <definedName name="BS_DB_EQU">#REF!</definedName>
    <definedName name="BS_DT" localSheetId="4">#REF!</definedName>
    <definedName name="BS_DT">#REF!</definedName>
    <definedName name="BS_ISO" localSheetId="4">#REF!</definedName>
    <definedName name="BS_ISO">#REF!</definedName>
    <definedName name="CurrentDate" localSheetId="4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/>
</workbook>
</file>

<file path=xl/calcChain.xml><?xml version="1.0" encoding="utf-8"?>
<calcChain xmlns="http://schemas.openxmlformats.org/spreadsheetml/2006/main">
  <c r="D15" i="36" l="1"/>
  <c r="C15" i="36"/>
  <c r="C5" i="73"/>
  <c r="C8" i="73" s="1"/>
  <c r="C13" i="73" s="1"/>
  <c r="C36" i="69" l="1"/>
  <c r="C14" i="69"/>
  <c r="G14" i="72" l="1"/>
  <c r="G20" i="72"/>
  <c r="G19" i="72"/>
  <c r="G18" i="72"/>
  <c r="G17" i="72"/>
  <c r="G16" i="72"/>
  <c r="G15" i="72"/>
  <c r="G13" i="72"/>
  <c r="G12" i="72"/>
  <c r="G11" i="72"/>
  <c r="G10" i="72"/>
  <c r="G9" i="72"/>
  <c r="G8" i="72"/>
  <c r="C22" i="74" l="1"/>
  <c r="H8" i="75" l="1"/>
  <c r="G16" i="75"/>
  <c r="F16" i="75"/>
  <c r="H16" i="75" s="1"/>
  <c r="F7" i="75"/>
  <c r="G7" i="75"/>
  <c r="H9" i="75"/>
  <c r="H10" i="75"/>
  <c r="H11" i="75"/>
  <c r="H12" i="75"/>
  <c r="F13" i="75"/>
  <c r="H13" i="75" s="1"/>
  <c r="G13" i="75"/>
  <c r="H14" i="75"/>
  <c r="H15" i="75"/>
  <c r="H17" i="75"/>
  <c r="H18" i="75"/>
  <c r="H20" i="75"/>
  <c r="H21" i="75"/>
  <c r="F22" i="75"/>
  <c r="H19" i="75" s="1"/>
  <c r="G22" i="75"/>
  <c r="H23" i="75"/>
  <c r="H24" i="75"/>
  <c r="H25" i="75"/>
  <c r="H26" i="75"/>
  <c r="H27" i="75"/>
  <c r="H28" i="75"/>
  <c r="H29" i="75"/>
  <c r="H30" i="75"/>
  <c r="H31" i="75"/>
  <c r="F32" i="75"/>
  <c r="H32" i="75" s="1"/>
  <c r="G32" i="75"/>
  <c r="H33" i="75"/>
  <c r="H34" i="75"/>
  <c r="H35" i="75"/>
  <c r="H36" i="75"/>
  <c r="H37" i="75"/>
  <c r="H38" i="75"/>
  <c r="H39" i="75"/>
  <c r="F40" i="75"/>
  <c r="G40" i="75"/>
  <c r="H40" i="75"/>
  <c r="H41" i="75"/>
  <c r="H42" i="75"/>
  <c r="H43" i="75"/>
  <c r="H44" i="75"/>
  <c r="F45" i="75"/>
  <c r="G45" i="75"/>
  <c r="H45" i="75"/>
  <c r="H46" i="75"/>
  <c r="H47" i="75"/>
  <c r="H48" i="75"/>
  <c r="H49" i="75"/>
  <c r="H50" i="75"/>
  <c r="H51" i="75"/>
  <c r="H52" i="75"/>
  <c r="H53" i="75"/>
  <c r="H7" i="75" l="1"/>
  <c r="H22" i="75"/>
  <c r="B2" i="37" l="1"/>
  <c r="B1" i="37"/>
  <c r="B2" i="36"/>
  <c r="B1" i="36"/>
  <c r="B2" i="74"/>
  <c r="B1" i="74"/>
  <c r="B2" i="64"/>
  <c r="B1" i="64"/>
  <c r="B2" i="35"/>
  <c r="B1" i="35"/>
  <c r="B2" i="69"/>
  <c r="B1" i="69"/>
  <c r="B2" i="28"/>
  <c r="B1" i="28"/>
  <c r="B2" i="73"/>
  <c r="B1" i="73"/>
  <c r="B2" i="72"/>
  <c r="B1" i="72"/>
  <c r="D5" i="71"/>
  <c r="C5" i="71"/>
  <c r="B2" i="52"/>
  <c r="B1" i="52"/>
  <c r="B2" i="71"/>
  <c r="B1" i="71"/>
  <c r="E53" i="75"/>
  <c r="D45" i="75"/>
  <c r="C45" i="75"/>
  <c r="D40" i="75"/>
  <c r="C40" i="75"/>
  <c r="D32" i="75"/>
  <c r="C32" i="75"/>
  <c r="D22" i="75"/>
  <c r="D19" i="75" s="1"/>
  <c r="C22" i="75"/>
  <c r="C19" i="75"/>
  <c r="D16" i="75"/>
  <c r="C16" i="75"/>
  <c r="D13" i="75"/>
  <c r="C13" i="75"/>
  <c r="E12" i="75"/>
  <c r="C7" i="75"/>
  <c r="D7" i="75"/>
  <c r="B2" i="75"/>
  <c r="B1" i="75"/>
  <c r="B2" i="53"/>
  <c r="B1" i="53"/>
  <c r="B2" i="62"/>
  <c r="B1" i="62"/>
  <c r="B1" i="6"/>
  <c r="E7" i="75" l="1"/>
  <c r="E16" i="75"/>
  <c r="E40" i="75"/>
  <c r="S17" i="35" l="1"/>
  <c r="S21" i="35" l="1"/>
  <c r="S20" i="35"/>
  <c r="S19" i="35"/>
  <c r="S18" i="35"/>
  <c r="S16" i="35"/>
  <c r="S15" i="35"/>
  <c r="S14" i="35"/>
  <c r="S13" i="35"/>
  <c r="S12" i="35"/>
  <c r="S11" i="35"/>
  <c r="S10" i="35"/>
  <c r="S9" i="35"/>
  <c r="S8" i="35"/>
  <c r="S22" i="35" l="1"/>
  <c r="F21" i="72" l="1"/>
  <c r="G21" i="72"/>
  <c r="D21" i="72"/>
  <c r="E21" i="72"/>
  <c r="C21" i="72"/>
  <c r="D22" i="35" l="1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C22" i="35"/>
  <c r="G22" i="74" l="1"/>
  <c r="V7" i="64" l="1"/>
  <c r="T21" i="64" l="1"/>
  <c r="U21" i="64"/>
  <c r="V9" i="64"/>
  <c r="C6" i="71" l="1"/>
  <c r="E52" i="75" l="1"/>
  <c r="E51" i="75"/>
  <c r="E50" i="75"/>
  <c r="E49" i="75"/>
  <c r="E48" i="75"/>
  <c r="E47" i="75"/>
  <c r="E46" i="75"/>
  <c r="E45" i="75"/>
  <c r="E44" i="75"/>
  <c r="E43" i="75"/>
  <c r="E42" i="75"/>
  <c r="E41" i="75"/>
  <c r="E39" i="75"/>
  <c r="E3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5" i="75"/>
  <c r="E14" i="75"/>
  <c r="E13" i="75"/>
  <c r="E11" i="75"/>
  <c r="E10" i="75"/>
  <c r="E9" i="75"/>
  <c r="E8" i="75"/>
  <c r="C14" i="37" l="1"/>
  <c r="C7" i="37"/>
  <c r="C21" i="37" l="1"/>
  <c r="D6" i="71"/>
  <c r="C14" i="71"/>
  <c r="D22" i="74" l="1"/>
  <c r="E22" i="74"/>
  <c r="H22" i="74" s="1"/>
  <c r="D14" i="71"/>
  <c r="C43" i="28" l="1"/>
  <c r="C31" i="28" l="1"/>
  <c r="C30" i="28" s="1"/>
  <c r="C21" i="64" l="1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S21" i="64"/>
  <c r="E16" i="37" l="1"/>
  <c r="E17" i="37"/>
  <c r="E18" i="37"/>
  <c r="E19" i="37"/>
  <c r="E15" i="37"/>
  <c r="E9" i="37"/>
  <c r="E10" i="37"/>
  <c r="E11" i="37"/>
  <c r="E12" i="37"/>
  <c r="E8" i="37"/>
  <c r="V8" i="64"/>
  <c r="V10" i="64"/>
  <c r="V11" i="64"/>
  <c r="V12" i="64"/>
  <c r="V13" i="64"/>
  <c r="V14" i="64"/>
  <c r="V15" i="64"/>
  <c r="V16" i="64"/>
  <c r="V17" i="64"/>
  <c r="V18" i="64"/>
  <c r="V19" i="64"/>
  <c r="V20" i="64"/>
  <c r="V21" i="64" l="1"/>
  <c r="E7" i="37"/>
  <c r="E14" i="37"/>
  <c r="E21" i="37" l="1"/>
  <c r="C47" i="28"/>
  <c r="C52" i="28" s="1"/>
  <c r="C35" i="28"/>
  <c r="C41" i="28" s="1"/>
  <c r="C12" i="28"/>
  <c r="C6" i="28" l="1"/>
  <c r="C28" i="28" s="1"/>
  <c r="C44" i="69" l="1"/>
  <c r="C24" i="69"/>
</calcChain>
</file>

<file path=xl/sharedStrings.xml><?xml version="1.0" encoding="utf-8"?>
<sst xmlns="http://schemas.openxmlformats.org/spreadsheetml/2006/main" count="665" uniqueCount="424">
  <si>
    <t>a</t>
  </si>
  <si>
    <t>b</t>
  </si>
  <si>
    <t>c</t>
  </si>
  <si>
    <t>d</t>
  </si>
  <si>
    <t>e</t>
  </si>
  <si>
    <t xml:space="preserve"> </t>
  </si>
  <si>
    <t>f</t>
  </si>
  <si>
    <t>მოგება</t>
  </si>
  <si>
    <t>მთლიანი საპროცენტო შემოსავლები / საშუალო წლიურ აქტივებთან</t>
  </si>
  <si>
    <t>მთლიანი საპროცენტო ხარჯები / საშუალო წლიურ აქტივებთან</t>
  </si>
  <si>
    <t>საოპერაციო შედეგი / საშუალო წლიურ აქტივებთან</t>
  </si>
  <si>
    <t>უკუგება საშუალო აქტივებზე (ROA)</t>
  </si>
  <si>
    <t>უკუგება საშუალო კაპიტალზე (ROE)</t>
  </si>
  <si>
    <t>აქტივების ხარისხი</t>
  </si>
  <si>
    <t>უმოქმედო სესხები / მთლიან სესხებთან</t>
  </si>
  <si>
    <t>სშდრ / მთლიან სესხებთან</t>
  </si>
  <si>
    <t>უცხოური ვალუტით არსებული სესხები / მთლიან სესხებთან</t>
  </si>
  <si>
    <t>უცხოური ვალუტით არსებული აქტივები / მთლიან აქტივებთან</t>
  </si>
  <si>
    <t>მთლიანი სესხების წლიური ზრდის ტემპი</t>
  </si>
  <si>
    <t>ლიკვიდობა</t>
  </si>
  <si>
    <t>ლიკვიდური აქტივები / მთლიან აქტივებთან</t>
  </si>
  <si>
    <t>უცხოური ვალუტით არსებული ვალდებულებები / მთლიან ვალდებულებებთან</t>
  </si>
  <si>
    <t>მიმდინარე და მოთხოვნამდე დეპოზიტები / მთლიან აქტივებთან</t>
  </si>
  <si>
    <t>საბალანსო ელემენტები</t>
  </si>
  <si>
    <t>გარესაბალანსო ელემენტები</t>
  </si>
  <si>
    <t>სავალუტო კურსის ცვლილებით გამოწვეული საკრედიტო რისკი</t>
  </si>
  <si>
    <t>ძირითადი პირველადი კაპიტალი</t>
  </si>
  <si>
    <t>დამატებითი პირველადი კაპიტალი</t>
  </si>
  <si>
    <t>მეორადი კაპიტალი</t>
  </si>
  <si>
    <t>N</t>
  </si>
  <si>
    <t>ლარი</t>
  </si>
  <si>
    <t>ძირითადი პირველადი კაპიტალი საზედამხედველო კორექტირებამდე</t>
  </si>
  <si>
    <t>ჩვეულებრივი აქციები, რომლებიც აკმაყოფილებენ ძირითადი პირველადი კაპიტალის კრიტერიუმებს</t>
  </si>
  <si>
    <t>დამატებითი სახსრები ჩვეულებრივ აქციებზე, რომლებიც აკმაყოფილებენ ძირითადი პირველადი კაპიტალის კრიტერიუმებს</t>
  </si>
  <si>
    <t>აკუმულირებული სხვა სრული შემოსავალი</t>
  </si>
  <si>
    <t>სხვა რეზერვები</t>
  </si>
  <si>
    <t>გაუნაწილებელი მოგება (ზარალი)</t>
  </si>
  <si>
    <t>ძირითადი პირველადი კაპიტალის საზედამხედველო კორექტირებები</t>
  </si>
  <si>
    <t>აქტივების გადაფასების რეზერვი</t>
  </si>
  <si>
    <t xml:space="preserve">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ნაწილი, რომელიც აღემატება მოგებასა და ზარალში არარეალიზებული გადაფასების შედეგად ასახულ აკუმულირებულ ზარალს </t>
  </si>
  <si>
    <t>არამატერიალური აქტივები</t>
  </si>
  <si>
    <t>აქტივების კლასიფიკაციის შედეგად მიღებული რეზერვების უკმარისობა</t>
  </si>
  <si>
    <t>ინვესტიციები საკუთარ აქციებში</t>
  </si>
  <si>
    <t>კომერციული ბანკების,  სადაზღვევო კომპანიებისა და სხვა საფინანსო ინსტიტუტების კაპიტალში ორმხრივი მფლობელობა</t>
  </si>
  <si>
    <t>ფულადი ნაკადების ჰეჯირების რეზერვი</t>
  </si>
  <si>
    <t>გადავადებული საგადასახადო აქტივები, რომლებზეც არ ვრცელდება ზღვრული დაქვითვის მეთოდი (დაკავშირებული საგადასახადო ვალდებულების გამოკლებით)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</si>
  <si>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ძირითადი პირველადი კაპიტალის ინსტრუმენტებში (რომლებიც არაა ჩვეულებრივი აქციები)</t>
  </si>
  <si>
    <t>აქციების ფლობა და სხვა სახით 10%–ზე მეტი წილის ფლობა კომერციული დაწესებულებების სააქციო კაპიტალში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</si>
  <si>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ჩვეულებრივ აქციებში (ნაწილი, რომელიც აღემატება 10%–იან ზღვარს)</t>
  </si>
  <si>
    <t>ინვესტიციები კომერციული ბანკების, სადაზღვევო კომპანიებისა და სხვა ფინანსური ინსტიტუტების კაპიტალში 10%–ზე ნაკლები წილის მფლობელობით (ნაწილი, რომელიც აღემატება 10%–იან ზღვარს)</t>
  </si>
  <si>
    <t>დროებითი სხვაობებით წარმოშობილი გადავადებული საგადასახადო აქტივები (ნაწილი, რომელიც აღემატება 10%–იან ზღვარს, დაკავშირებული საგადასახადო ვალდებულების გამოკლებით)</t>
  </si>
  <si>
    <t>მნიშვნელოვანი ინვესტიციები და გადავადებული საგადასახადო აქტივები, რომლებიც აღემატება ძირითადი პირველადი კაპიტალის 15% -ს</t>
  </si>
  <si>
    <t xml:space="preserve">ძირითადი პირველადი კაპიტალის საზედამხედველო დაქვითვები, რომლებიც გამოწვეულია დამატებითი პირველადი კაპიტალისა და მეორადი  კაპიტალის უკმარისობით ინვესტიციების დაქვითვებისათვის </t>
  </si>
  <si>
    <t>დამატებითი პირველადი კაპიტალი საზედამხედველო კორექტირებებამდე</t>
  </si>
  <si>
    <t>ინსტრუმენტები, რომლებიც აკმაყოფილებენ დამატებითი პირველადი კაპიტალის კრიტერიუმებს</t>
  </si>
  <si>
    <t>მათ შორის, კლასიფიცირებული კაპიტალად შესაბამისი ბუღალტრული აღრიცხვის სტანდარტებით</t>
  </si>
  <si>
    <t>მათ შორის, კლასიფიცირებული ვალდებულებად შესაბამისი ბუღალტრული აღრიცხვის სტანდარტებით</t>
  </si>
  <si>
    <t>დამატებითი სახსრები ინსტრუმენტებზე, რომლებიც აკმაყოფილებენ დამატებითი პირველადი კაპიტალის კრიტერიუმებს</t>
  </si>
  <si>
    <t>დამატებითი პირველადი კაპიტალის საზედამხედველო კორექტირებები</t>
  </si>
  <si>
    <t>ინვესტიციები საკუთარ აქციებში, რომლებიც აკმაყოფილებენ დამატებითი პირველადი კაპიტალის კრიტერიუმებს</t>
  </si>
  <si>
    <t>დამატებითი პირველადი კაპიტალის ინსტრუმენტებში ჯვარედინი მფლობელობა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</si>
  <si>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(რომლებიც არაა ჩვეულებრივი აქციები)</t>
  </si>
  <si>
    <t xml:space="preserve">დამატებითი პირველადი კაპიტალის საზედამხედველო დაქვითვები, რომლებიც გამოწვეულია მეორადი  კაპიტალის უკმარისობით ინვესტიციების დაქვითვებისათვის </t>
  </si>
  <si>
    <t>მეორადი კაპიტალი საზედამხედველო კორექტირებებამდე</t>
  </si>
  <si>
    <t>ინსტრუმენტები, რომლებიც აკმაყოფილებენ მეორადი კაპიტალის კრიტერიუმებს</t>
  </si>
  <si>
    <t>დამატებითი სახსრები ინსტრუმენტებზე, რომლებიც აკმაყოფილებენ მეორადი კაპიტალის კრიტერიუმებს</t>
  </si>
  <si>
    <t>საერთო რეზერვები საკრედიტო რისკის მიხედვით შეწონილი რისკის პოზიციების მაქსიმუმ 1.25%–ის ოდენობით</t>
  </si>
  <si>
    <t>მეორადი კაპიტალის საზედამხედველო კორექტირებები</t>
  </si>
  <si>
    <t>ინვესტიციები საკუთარ აქციებში, რომლებიც აკმაყოფილებენ მეორადი კაპიტალის კრიტერიუმებს</t>
  </si>
  <si>
    <t>მეორადი კაპიტალის ინსტრუმენტებში ორმხრივი მფლობელობა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</si>
  <si>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მეორადი კაპიტალის ინსტრუმენტებში (რომლებიც არაა ჩვეულებრივი აქციები)</t>
  </si>
  <si>
    <t>სულ</t>
  </si>
  <si>
    <t>ვადაგადაცილებული სესხები</t>
  </si>
  <si>
    <t>მაღალი საზედამხედველო რისკის კატეგორიაში შემავალი ერთეულები</t>
  </si>
  <si>
    <t>მოკლევადიანი მოთხოვნები კორპორატიული კლიენტების მიმართ</t>
  </si>
  <si>
    <t>მოთხოვნები კოლექტიური ინვესტიციების სახით</t>
  </si>
  <si>
    <t>რისკის პოზიციები</t>
  </si>
  <si>
    <t>სავალუტო კურსის ცვლილებით გამოწვეული საკრედიტო რისკის მიხედვით შეწონილი რისკის პოზიციები</t>
  </si>
  <si>
    <t>უპირობო და პირობითი მოთხოვნები კორპორატიული კლიენტების მიმართ</t>
  </si>
  <si>
    <t>უპირობო და პირობითი საცალო მოთხოვნები</t>
  </si>
  <si>
    <t>უპირობო და პირობითი მოთხოვნები, რომლებიც უზრუნველყოფილია საცხოვრებელი ქონების იპოთეკით</t>
  </si>
  <si>
    <t>სხვა მოთხოვნები</t>
  </si>
  <si>
    <t>მოთხოვნები, რომელთა დაფარვის წყარო დენომინირებულია 
რისკის პოზიციისგან განსხვავებულ ვალუტაში</t>
  </si>
  <si>
    <t>პროცენტი</t>
  </si>
  <si>
    <t>კონტრაგენტთან დაკავშირებული საკრედიტო რისკის მიხედვით შეწონილი რისკის პოზიციები</t>
  </si>
  <si>
    <t>სავალუტო კურსთან დაკავშირებული კონტრაქტები</t>
  </si>
  <si>
    <t>კონტრაქტები 1  წელზე ნაკლები ვადით</t>
  </si>
  <si>
    <t>კონტრაქტები 1–დან 2 წლამდე ვადით</t>
  </si>
  <si>
    <t>კონტრაქტები 2–დან 3 წლამდე ვადით</t>
  </si>
  <si>
    <t>კონტრაქტები 3–დან 4 წლამდე ვადით</t>
  </si>
  <si>
    <t>კონტრაქტები 4–დან 5 წლამდე ვადით</t>
  </si>
  <si>
    <t>კონტრაქტები 5 წელზე მეტი ვადით</t>
  </si>
  <si>
    <t>საპროცენტო განაკვეთთან დაკავშირებული კონტრაქტები</t>
  </si>
  <si>
    <t>რისკის პოზიციების 
ღირებულება</t>
  </si>
  <si>
    <t xml:space="preserve">ნომინალური 
ღირებულება </t>
  </si>
  <si>
    <t>საზედამხედველო კაპიტალი</t>
  </si>
  <si>
    <t>პირველადი კაპიტალი</t>
  </si>
  <si>
    <t>კაპიტალის კოეფიციენტები</t>
  </si>
  <si>
    <t>საპროცენტო ხარჯები</t>
  </si>
  <si>
    <t>წმინდა საკომისიო და სხვა შემოსავლები მომსახურეობის მიხედვით</t>
  </si>
  <si>
    <t>საპროცენტო შემოსავლები</t>
  </si>
  <si>
    <t>ლარებით</t>
  </si>
  <si>
    <t>უცხ.ვალუტა</t>
  </si>
  <si>
    <t>სხვა ვალდებულებები</t>
  </si>
  <si>
    <t>უცხ. ვალუტა</t>
  </si>
  <si>
    <t>საპროცენტო შემოსავლები ბანკებიდან "ნოსტრო" ანგარიშებისა და დეპოზიტების მიხედვით</t>
  </si>
  <si>
    <t>საპროცენტო შემოსავლები სესხებიდან</t>
  </si>
  <si>
    <t>ბანკთაშორისი სესხებიდან</t>
  </si>
  <si>
    <t>ვაჭრობისა და მომსახურეობის სექტორზე გაცემული სესხებიდან</t>
  </si>
  <si>
    <t>ენერგეტიკის სექტორზე გაცემული სესხებიდან</t>
  </si>
  <si>
    <t>სოფლის მეურნეობის და მეტყევეობის სექტორზე გაცემული სესხებიდან</t>
  </si>
  <si>
    <t>მშენებლობის სექტორზე გაცემული სესხებიდან</t>
  </si>
  <si>
    <t>სამთომომპოვებელ და გადამამუშავებელ სექტორზე გაცემული სესხებიდან</t>
  </si>
  <si>
    <t>ტრანსპორტისა და კავშირგაბმულობის სექტორზე გაცემული სესხებიდან</t>
  </si>
  <si>
    <t>ფიზიკურ პირებზე გაცემული სესხებიდან</t>
  </si>
  <si>
    <t>დანარჩენ სექტორზე გაცემული სესხებიდან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</si>
  <si>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</si>
  <si>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</si>
  <si>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</si>
  <si>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</si>
  <si>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მოთხოვნამდე დეპოზიტებზე გადახდილი პროცენტები</t>
  </si>
  <si>
    <t>ვადიან დეპოზიტებზე გადახდილი პროცენტები</t>
  </si>
  <si>
    <t>ბანკის დეპოზიტებზე გადახდილი პროცენტები</t>
  </si>
  <si>
    <t>საკუთარ სავალო ფასიან ქაღალდებზე გადახდილი პროცენტები</t>
  </si>
  <si>
    <t>ნასესხებ სახსრებზე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</si>
  <si>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</si>
  <si>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</si>
  <si>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</si>
  <si>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</si>
  <si>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</si>
  <si>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</si>
  <si>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</si>
  <si>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დილინგური ფასიანი ქაღალდებიდან</t>
  </si>
  <si>
    <t>მოგება (ზარალი) საინვესტიციო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</si>
  <si>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</si>
  <si>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</si>
  <si>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</si>
  <si>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საბანკო ოპერაციებიდან მიღებული არასაპროცენტო შემოსავლები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</si>
  <si>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</si>
  <si>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</si>
  <si>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</si>
  <si>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სხვა საბანკო ოპერაციების მიხედვით გაწეული არასაპროცენტო ხარჯები</t>
  </si>
  <si>
    <t>ბანკის განვითარების, საკონსულტაციო და მარკეტინგის ხარჯები</t>
  </si>
  <si>
    <t>ბანკის პერსონალის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</si>
  <si>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</si>
  <si>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</si>
  <si>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</si>
  <si>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</si>
  <si>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</si>
  <si>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</si>
  <si>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</si>
  <si>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</si>
  <si>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</si>
  <si>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</si>
  <si>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</si>
  <si>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</si>
  <si>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</si>
  <si>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ინფორმაცია ბანკის სამეთვალყურეო საბჭოს, დირექტორატის და აქციონერთა შესახებ</t>
  </si>
  <si>
    <t>სამეთვალყურეო საბჭოს შემადგენლობა</t>
  </si>
  <si>
    <t>დირექტორთა საბჭოს შემადგენლობა</t>
  </si>
  <si>
    <t>საწესდებო კაპიტალის 1% და მეტი წილის მფლობელი აქციონერების ჩამონათვალი წილების მითითებით</t>
  </si>
  <si>
    <t>აქტივები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</si>
  <si>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</si>
  <si>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</si>
  <si>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</si>
  <si>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</si>
  <si>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</si>
  <si>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</si>
  <si>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</si>
  <si>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</si>
  <si>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</si>
  <si>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</si>
  <si>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</si>
  <si>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</si>
  <si>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</si>
  <si>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</si>
  <si>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</si>
  <si>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</si>
  <si>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</si>
  <si>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</si>
  <si>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</si>
  <si>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</si>
  <si>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</si>
  <si>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</si>
  <si>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</si>
  <si>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</si>
  <si>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</si>
  <si>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</si>
  <si>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</si>
  <si>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</si>
  <si>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</si>
  <si>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ვალდებულებები</t>
  </si>
  <si>
    <t>სააქციო კაპიტალი</t>
  </si>
  <si>
    <t>ფასიანი ქაღალდები დილინგური ოპერაციებისათვის</t>
  </si>
  <si>
    <t>საზედამხედველო კაპიტალი (მოცულობა, ლარი)</t>
  </si>
  <si>
    <t>რისკის მიხედვით შეწონილი რისკის პოზიციები (მოცულობა, ლარი)</t>
  </si>
  <si>
    <t>რისკის მიხედვით შეწონილი რისკის პოზიციები</t>
  </si>
  <si>
    <t xml:space="preserve">პირველადი კაპიტალის კოეფიციენტი ( ≥ 8.5 %) </t>
  </si>
  <si>
    <t>საზედამხედველო კაპიტალის კოეფიციენტი ( ≥ 10.5 %)</t>
  </si>
  <si>
    <t>ბანკი:</t>
  </si>
  <si>
    <t>თარიღი:</t>
  </si>
  <si>
    <t>ბაზელ III-ზე დაფუძნებული ჩარჩოს მიხედვით</t>
  </si>
  <si>
    <t>ბაზელ I-ზე დაფუძნებული ჩარჩოს მიხედვით</t>
  </si>
  <si>
    <t>საოპერაციო რისკის მიხედვით შეწონილი რისკის პოზიციები</t>
  </si>
  <si>
    <t>საკრედიტო რისკი მიხედვით შეწონილი რისკის პოზიციები</t>
  </si>
  <si>
    <t>საბაზრო რისკის მიხედვით შეწონილი რისკის პოზიციები</t>
  </si>
  <si>
    <t>საანგარიშგებო პერიოდი</t>
  </si>
  <si>
    <t>წინა წლის შესაბამისი პერიოდი</t>
  </si>
  <si>
    <t>აქტივების გადაფასების რეზერვები</t>
  </si>
  <si>
    <t>მთლიანი ვალდებულებები და სააქციო კაპიტალი</t>
  </si>
  <si>
    <t>კრედიტის დაფინანსებული უზრუნველყოფა</t>
  </si>
  <si>
    <t>კრედიტის დაუფინანსებელი უზრუნველყოფა</t>
  </si>
  <si>
    <t>სულ საკრედიტო რისკის მიტიგაცია</t>
  </si>
  <si>
    <t>საბალანსო ელემენტების ერთმანეთთან ურთიერთგაქვითვა</t>
  </si>
  <si>
    <t>სადეპოზიტო ანგარიშზე განთავსებული ფულადი სახსრები ან ფულთან გათანაბრებული ფინანსური ინსტრუმენტები</t>
  </si>
  <si>
    <t>ცენტრალური მთავრობებისა და ცენტრალური ბანკების, რეგიონული მთავრობებისა და ადგილობრივი თვითმმართველობების, საჯარო დაწესებულებების,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</t>
  </si>
  <si>
    <t>სხვა დაწესებულებების მიერ გამოშვებული სავალო ფასიანი ქაღალდები, რომლის საკრედიტო ხარისხი კორპორატიული კლიენტების მიმართ რისკის პოზიციების სებ–ის მიერ დადგენილი შეწონვის წესით შეესაბამება მე-3 ან უკეთეს ბიჯს</t>
  </si>
  <si>
    <t>მოკლევადიანი საკრედიტო შეფასების მქონე სავალო ფასიანი ქაღალდები, რომლის საკრედიტო ხარისხი მოკლევადიანი რისკის პოზიციების შეწონვის სებ–ის მიერ დადგენილი წესით შეესაბამება მე-3 ან უკეთეს ბიჯს</t>
  </si>
  <si>
    <t>წილი კაპიტალში ან კონვერტირებადი ობლიგაციები, რომლებიც შედის მთავარ ინდექსში</t>
  </si>
  <si>
    <t>კომერციული ბანკების მიერ გამოშვებული საკრედიტო შეფასების არ მქონე სავალო ფასიანი ქაღალდები</t>
  </si>
  <si>
    <t xml:space="preserve">წილი კოლექტიურ საინვესტიციო სქემებში </t>
  </si>
  <si>
    <t>ცენტრალური მთავრობებისა და ცენტრალური ბანკების უზრუნველყოფა</t>
  </si>
  <si>
    <t>რეგიონული მთავრობებისა და ადგილობრივი თვითმმართველობების უზრუნველყოფა</t>
  </si>
  <si>
    <t>მრავალმხრივი განვითარების ბანკების უზრუნველყოფა</t>
  </si>
  <si>
    <t>საერთაშორისო ორგანიზაციების უზრუნველყოფა</t>
  </si>
  <si>
    <t>საჯარო დაწესებულებების უზრუნველყოფა</t>
  </si>
  <si>
    <t>კომერციული ბანკების უზრუნველყოფა</t>
  </si>
  <si>
    <t>სხვა კორპორატიული პირების უზრუნველყოფა, რომელთა საკრედიტო ხარისხი კორპორატიული კლიენტების მიმართ რისკის პოზიციების სებ–ის მიერ დადგენილი შეწონვის წესით შეესაბამება მე-2 ან უკეთეს ბიჯს</t>
  </si>
  <si>
    <t>უპირობო და პირობითი მოთხოვნები ცენტრალური მთავრობებისა და ცენტრალური ბანკების მიმართ</t>
  </si>
  <si>
    <t>უპირობო და პირობითი მოთხოვნები რეგიონული მთავრობებისა და ადგილობრივი თვითმმართველობების მიმართ</t>
  </si>
  <si>
    <t>უპირობო და პირობითი მოთხოვნები საჯარო დაწესებულებების მიმართ</t>
  </si>
  <si>
    <t>უპირობო და პირობითი მოთხოვნები მრავალმხრივი განვითარების ბანკების მიმართ</t>
  </si>
  <si>
    <t>უპირობო და პირობითი მოთხოვნები საერთაშორისო ორგანიზაციების მიმართ</t>
  </si>
  <si>
    <t>უპირობო და პირობითი მოთხოვნები კომერციული ბანკების მიმართ</t>
  </si>
  <si>
    <t>მოგება - ზარალის ანგარიშგება</t>
  </si>
  <si>
    <t>ძირითადი მაჩვენებლები</t>
  </si>
  <si>
    <t>წმინდა საპროცენტო მარჟა</t>
  </si>
  <si>
    <t xml:space="preserve">   </t>
  </si>
  <si>
    <t xml:space="preserve">წმინდა სესხები </t>
  </si>
  <si>
    <t xml:space="preserve">ფულადი სახსრები სხვა ბანკებში </t>
  </si>
  <si>
    <t>უცხოური ვალუტით გამოწვეული საკრედიტო რისკის შეწონვას დაქვემდებარებული საბალანსო ელემენტები</t>
  </si>
  <si>
    <t>ელემენტი, რომელზეც არ ვრცელდება კაპიტალის მოთხოვნა ან ექვემდებარება კაპიტალიდან დაქვითვას</t>
  </si>
  <si>
    <t xml:space="preserve"> საბალანსო ღირებულებები 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</si>
  <si>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</si>
  <si>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 xml:space="preserve">სტანდარტიზებული საზედამხედველო ანგარიშგების საბალანსო ელემენტები </t>
  </si>
  <si>
    <t xml:space="preserve">    მინუს: გამოსყიდული აქციები</t>
  </si>
  <si>
    <t>მათ შორის მეორად საზედამხედველო კაპიტალში ჩასათვლელი ინსტრუმენტები</t>
  </si>
  <si>
    <t>მათ შორის არამატერიალური აქტივები</t>
  </si>
  <si>
    <t>მათ შორის 10%-ზე ნაკლები  წილობრივი მფლობელობა, რომელიც შეზღუდულად აღიარდება</t>
  </si>
  <si>
    <t>მათ შორის მნიშვნელოვანი ინვესტიციები, რომლებიც შეზღუდულად აღიარდება</t>
  </si>
  <si>
    <t xml:space="preserve">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</t>
  </si>
  <si>
    <t>g</t>
  </si>
  <si>
    <t>h</t>
  </si>
  <si>
    <t>i</t>
  </si>
  <si>
    <t>j</t>
  </si>
  <si>
    <t>k</t>
  </si>
  <si>
    <t>l</t>
  </si>
  <si>
    <r>
      <t xml:space="preserve">ძირითადი პირველადი კაპიტალის კოეფიციენტი ( </t>
    </r>
    <r>
      <rPr>
        <sz val="10"/>
        <rFont val="Calibri"/>
        <family val="2"/>
      </rPr>
      <t>≥</t>
    </r>
    <r>
      <rPr>
        <sz val="10"/>
        <rFont val="Calibri"/>
        <family val="2"/>
        <scheme val="minor"/>
      </rPr>
      <t xml:space="preserve"> 7.0 %)</t>
    </r>
  </si>
  <si>
    <t xml:space="preserve"> საბალანსო უწყისი</t>
  </si>
  <si>
    <t>ბალანსგარეშე ანგარიშგების უწყისი</t>
  </si>
  <si>
    <t xml:space="preserve">მათ შორის 10 %-იანი წილობრივი მფლობელობა ფინანსურ  დაწესებულებებში  </t>
  </si>
  <si>
    <t>საკრედიტო რისკის მიტიგაცია</t>
  </si>
  <si>
    <t>ოქროს სტანდარტული ზოდი ან მისი ექვივალენტი</t>
  </si>
  <si>
    <t>სხვა ერთეულები</t>
  </si>
  <si>
    <t>საკრედიტო რისკის მიხედვით შეწონილი რისკის პოზიციები</t>
  </si>
  <si>
    <t>საკრედიტო რისკის მიხედვით შეწონილი რისკის პოზიციები საკრედიტო რისკის მიტიგაციამდე</t>
  </si>
  <si>
    <t>პირველადი კაპიტალის კოეფიციენტი ( ≥ 6.4 %)</t>
  </si>
  <si>
    <t>საზედამხედველო კაპიტალის კოეფიციენტი ( ≥ 9.6 %)</t>
  </si>
  <si>
    <t>1.1.1</t>
  </si>
  <si>
    <t>სულ რისკის მიხედვით შეწონილი რისკის პოზიციები</t>
  </si>
  <si>
    <t>პილარ 3-ის კვარტალური ანგარიშგება</t>
  </si>
  <si>
    <t>ბანკის სრული დასახელება</t>
  </si>
  <si>
    <t>ბანკის სამეთვალყურეო საბჭოს თავმჯდომარე</t>
  </si>
  <si>
    <t>ბანკის გენერალური დირექტორი</t>
  </si>
  <si>
    <t>ბანკის ვებ-გვერდი</t>
  </si>
  <si>
    <t>სარჩევი</t>
  </si>
  <si>
    <t>საბალანსო უწყისი</t>
  </si>
  <si>
    <t>მოგება-ზარალის ანგარიშგება</t>
  </si>
  <si>
    <t xml:space="preserve">ბალანსგარეშე ანგარიშების უწყისი </t>
  </si>
  <si>
    <t>e = c + d</t>
  </si>
  <si>
    <t>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</t>
  </si>
  <si>
    <t>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</t>
  </si>
  <si>
    <t>სხვა კორექტირებების ეფექტი (ასეთის არსებობის შემთხვევაში)</t>
  </si>
  <si>
    <t>სულ საკრედიტო რისკის მიხედვით შეწონვას დაქვემდებარებული რისკის პოზიციები</t>
  </si>
  <si>
    <t>საბალანსო ელემენტების ღირებულებასა და  საკრედიტო რისკის მიხედვით შეწონვას დაქვემდებარებულ რისკის პოზიციებს შორის განსხვავებები</t>
  </si>
  <si>
    <t xml:space="preserve">საკრედიტო რისკით შეწონვას დაქვემდებარებული საბალანსო ელემენტები </t>
  </si>
  <si>
    <t>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</t>
  </si>
  <si>
    <t>კონტრაგენტთან დაკავშირებული საკრედიტო რისკის მიხედვით  შეწონვას დაქვემდებარებული გარესაბალანსო ელემენტების ნომინალური ღირებულება</t>
  </si>
  <si>
    <t>საბალანსო უწყისისა და საზედამხედველო კაპიტალის ელემენტებს შორის კავშირები</t>
  </si>
  <si>
    <t>კავშირი Capital-ის ცხრილთან</t>
  </si>
  <si>
    <t>ძირითადი საშუალებების საექსპლუატაციო ხარჯები</t>
  </si>
  <si>
    <t>მოგება გადასახადის გადახდამდე და გაუთვალისწინებელ შემოსავალ–ხარჯებამდე</t>
  </si>
  <si>
    <t>ბანკის ბენეფიციარების ჩამონათვალი, რომლებიც პირდაპირ და არაპირდაპირ ფლობენ აქციების 5%–ს ან მეტს წილების მითითებით</t>
  </si>
  <si>
    <t>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</t>
  </si>
  <si>
    <t>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(ცხრილი CCR)</t>
  </si>
  <si>
    <t xml:space="preserve">         გაცემული გარანტიები</t>
  </si>
  <si>
    <t xml:space="preserve">         აკრედიტივები</t>
  </si>
  <si>
    <t xml:space="preserve">         კლიენტების მიერ აუთვისებელი ნაშთები</t>
  </si>
  <si>
    <t xml:space="preserve">         სხვა პირობითი ვალდებულებები</t>
  </si>
  <si>
    <t>ბანკის მიმართ არსებული მოთხოვნის უზრუნველყოფის მიზნით მიღებული გარანტიები</t>
  </si>
  <si>
    <t>ბანკის მიმართ არსებული მოთხოვნის უზრუნველყოფის მიზნით დატვირთული ბანკის აქტივები</t>
  </si>
  <si>
    <t xml:space="preserve">         ბანკის ფინანსური აქტივები</t>
  </si>
  <si>
    <t xml:space="preserve">         ბანკის არაფინანსური აქტივები</t>
  </si>
  <si>
    <t>ბანკის მოთხოვნის უზრუნველყოფის მიზნით მიღებული გარანტიები</t>
  </si>
  <si>
    <t xml:space="preserve">         თავდებობა, სოლიდარული პასუხისმგებლობა </t>
  </si>
  <si>
    <t xml:space="preserve">         გარანტია </t>
  </si>
  <si>
    <t>მოთხოვნის უზრუნველყოფის მიზნით ბანკის სასარგებლოდ დატვირთული აქტივები</t>
  </si>
  <si>
    <t xml:space="preserve">         ფულადი სახსრები</t>
  </si>
  <si>
    <t xml:space="preserve">         ძვირფასი ლითონები და ქვები </t>
  </si>
  <si>
    <t xml:space="preserve">         უძრავი ქონება</t>
  </si>
  <si>
    <t>5.3.1</t>
  </si>
  <si>
    <t xml:space="preserve">                     საცხოვრებელი</t>
  </si>
  <si>
    <t>5.3.2</t>
  </si>
  <si>
    <t xml:space="preserve">                     კომერციული</t>
  </si>
  <si>
    <t>5.3.3</t>
  </si>
  <si>
    <t xml:space="preserve">                        კომპლექსური ტიპის უძრავი ქონება</t>
  </si>
  <si>
    <t>5.3.4</t>
  </si>
  <si>
    <t xml:space="preserve">                    მიწის ნაკვეთები (შენობა ნაგებობების გარეშე)</t>
  </si>
  <si>
    <t>5.3.5</t>
  </si>
  <si>
    <t xml:space="preserve">                    სხვა</t>
  </si>
  <si>
    <t xml:space="preserve">         მოძრავი ქონება</t>
  </si>
  <si>
    <t xml:space="preserve">         წილის გირავნობა</t>
  </si>
  <si>
    <t xml:space="preserve">         ფასიანი ქაღალდები</t>
  </si>
  <si>
    <t xml:space="preserve">         სხვა </t>
  </si>
  <si>
    <t>წარმოებული ფინანსური ინსტრუმენტები</t>
  </si>
  <si>
    <t xml:space="preserve">          სავალუტო კურსთან დაკავშირებული კონტრაქტების (გარდა ოფციონებისა) ფარგლებში გასაცები თანხები</t>
  </si>
  <si>
    <t xml:space="preserve">          საპროცენტო განაკვეთთან დაკავშირებული კონტრაქტების (გარდა ოფციონებისა) ძირითადი თანხა </t>
  </si>
  <si>
    <t xml:space="preserve">          გაყიდული ოფციონები</t>
  </si>
  <si>
    <t xml:space="preserve">          ნაყიდი ოფციონები</t>
  </si>
  <si>
    <t xml:space="preserve">          სხვა წარმოებული ინსტრუმენტების ფარგლებში ბანკის პოტენციური მოთხოვნის ნომინალური ღირებულება</t>
  </si>
  <si>
    <t xml:space="preserve">          სხვა წარმოებული ინსტრუმენტების ფარგლებში ბანკის მიმართ პოტენციური მოთხოვნის ნომინალური ღირებულება</t>
  </si>
  <si>
    <t>ბანკის ბალანსზე აუღიარებელი საკრედიტო მოთხოვნები</t>
  </si>
  <si>
    <t xml:space="preserve">          ბოლო 3 თვის განმავალობაში ბალანსიდან ჩამოწერილი საკრედიტო მოთხოვნების ძირი თანხა</t>
  </si>
  <si>
    <t xml:space="preserve">         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</t>
  </si>
  <si>
    <t xml:space="preserve">          ბოლო 5 წლის განმავლობაში (ბოლო 3 თვის ჩათვლით) ბალანსიდან ჩამოწერილი საკრედიტო მოთხოვნების ძირი თანხა</t>
  </si>
  <si>
    <t xml:space="preserve">          ბოლო 5 წლის განმავლობაში (ბოლო 3 თვის ჩათვლით) ბალანსიდან ჩამოწერილი და ბალანსზე აუღიარებელი მისაღები პროცენტები და ჯარიმები</t>
  </si>
  <si>
    <t>შეუქცევადი საოპერაციო იჯარა</t>
  </si>
  <si>
    <t xml:space="preserve">          ვადის გარეშე ხელშეკრულების ფარგლებში</t>
  </si>
  <si>
    <t xml:space="preserve">          1 წლამდე ვადით</t>
  </si>
  <si>
    <t xml:space="preserve">          1-დან 2 წლამდე ვადით</t>
  </si>
  <si>
    <t xml:space="preserve">          2-დან 3 წლამდე ვადით</t>
  </si>
  <si>
    <t xml:space="preserve">          3-დან 4 წლამდე ვადით</t>
  </si>
  <si>
    <t xml:space="preserve">          4-დან 5 წლამდე ვადით</t>
  </si>
  <si>
    <t xml:space="preserve">          5 წელზე მეტი ვადით</t>
  </si>
  <si>
    <t>კაპიტალური დანახარჯების პოტენციური სახელშეკრულებო ვალდებულება</t>
  </si>
  <si>
    <t>მათ შორის: ზღვრული დაქვითვის მეთოდს დაქვემდებარებული რისკის პოზიციები, რომლებიც არ იქვითება კაპიტალიდან (რომლებიც იწონება 250%-ში)</t>
  </si>
  <si>
    <t>ცხრილი N</t>
  </si>
  <si>
    <t>ცხრილი 1</t>
  </si>
  <si>
    <t>ცხრილი 2</t>
  </si>
  <si>
    <t>ცხრილი 3</t>
  </si>
  <si>
    <t>ცხრილი 4</t>
  </si>
  <si>
    <t>ცხრილი 5</t>
  </si>
  <si>
    <t>ცხრილი 6</t>
  </si>
  <si>
    <t>ცხრილი 7</t>
  </si>
  <si>
    <t>ცხრილი 8</t>
  </si>
  <si>
    <t>ცხრილი 9</t>
  </si>
  <si>
    <t>ცხრილი 10</t>
  </si>
  <si>
    <t>ცხრილი 11</t>
  </si>
  <si>
    <t>ცხრილი 12</t>
  </si>
  <si>
    <t>ცხრილი 13</t>
  </si>
  <si>
    <t>ცხრილი 14</t>
  </si>
  <si>
    <t>ცხრილი 15</t>
  </si>
  <si>
    <t>რისკის მიხედვით შეწონილი რისკის პოზიციები (ბაზელ III-ზე დაფუძნებული ჩარჩოს მიხედვით)</t>
  </si>
  <si>
    <t>რისკის მიხედვით შეწონილი რისკის პოზიციები (ბაზელ I-ზე დაფუძნებული ჩარჩოს მიხედვით)</t>
  </si>
  <si>
    <t>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</t>
  </si>
  <si>
    <t>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</t>
  </si>
  <si>
    <t>ცხრილი 9 (Capital), N10</t>
  </si>
  <si>
    <t>საბალანსო</t>
  </si>
  <si>
    <t>გარესაბალანსო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</si>
  <si>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</si>
  <si>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</si>
  <si>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</si>
  <si>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</si>
  <si>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</si>
  <si>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რისკის წონები
აქტივების კლასები</t>
  </si>
  <si>
    <t>კომერციული ბანკების, რეგიონული მთავრობებისა და ადგილობრივი თვითმმართველობების,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</t>
  </si>
  <si>
    <t>საბალანსო ელემენტები - რისკის პოზიციების ღირებულება</t>
  </si>
  <si>
    <t xml:space="preserve">გარესაბალანსო ელემენტები კონვერსიის ფაქტორის გათვალისწინებით </t>
  </si>
  <si>
    <t>რისკის მიხედვით შეწონილი აქტივების სიმკვრივე* f=e/(a+c)</t>
  </si>
  <si>
    <t>გარესაბალანსო ელემენტები ნომინალური ღირებულება</t>
  </si>
  <si>
    <t>სულ გარესაბალანსო ელემენტების საკრედიტო მიტიგაცია</t>
  </si>
  <si>
    <t>სულ საბალანსო ელემენტების საკრედიტო მიტიგაცია</t>
  </si>
  <si>
    <t>საკრედიტო რისკის მიხედვით შეწონილი რისკის პოზიციები 
(საბალანსო და კრედიტ კონვერსიის ფაქტორის გათვალისწინებით გარესაბალანსო ელემენტები)</t>
  </si>
  <si>
    <t>საკრედიტო რისკის მიტიგაცია 
(საბალანსო და გარესაბალანსო ელემენტები)</t>
  </si>
  <si>
    <t>სტანდარტიზებული მიდგომა - საკრედიტო რისკის მიტიგაცია</t>
  </si>
  <si>
    <t>სტანდარტიზებული მიდგომა - საკრედიტო რისკის მიტიგაციის ეფექტი</t>
  </si>
  <si>
    <t xml:space="preserve">გარესაბალანსო ელემენტები </t>
  </si>
  <si>
    <t>რისკის მიხედვით შეწონილი აქტივები საკრედიტო რისკის მიტიგაციამდე</t>
  </si>
  <si>
    <t>რისკის მიხედვით შეწონილი აქტივები საკრედიტო რისკის მიტიგაციის ეფექტის გათვალისწინებით</t>
  </si>
  <si>
    <t>პირობითი და სახელშეკრულებო ვალდებულებები</t>
  </si>
  <si>
    <t xml:space="preserve">          სავალუტო კურსთან დაკავშირებული კონტრაქტების (გარდა ოფციონებისა) ფარგლებში მისაღები თანხები</t>
  </si>
  <si>
    <t>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</t>
  </si>
  <si>
    <t>მათ შორის გარესაბალანსო ელემენტების საერთო რეზერვი</t>
  </si>
  <si>
    <t>6.2.1</t>
  </si>
  <si>
    <t>მათ შორის სესხების შესაძლო დანაკარგების საერთო რეზერვი</t>
  </si>
  <si>
    <t>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</t>
  </si>
  <si>
    <t>ცხრილი 9 (Capital), N39</t>
  </si>
  <si>
    <t>ცხრილი 9 (Capital), N37</t>
  </si>
  <si>
    <t>ცხრილი 9 (Capital), N2</t>
  </si>
  <si>
    <t>ცხრილი 9 (Capital), N6</t>
  </si>
  <si>
    <t>სს იშბანკი საქართველო</t>
  </si>
  <si>
    <t>მურათ ბილგიჩ</t>
  </si>
  <si>
    <t>ოზან გური</t>
  </si>
  <si>
    <t>www.isbank.ge</t>
  </si>
  <si>
    <t xml:space="preserve"> 2Q 2017</t>
  </si>
  <si>
    <t xml:space="preserve"> 1Q 2017</t>
  </si>
  <si>
    <t>4Q 2016</t>
  </si>
  <si>
    <t>3Q 2016</t>
  </si>
  <si>
    <t>აჰმეთ ნაჯი ნარშაფ</t>
  </si>
  <si>
    <t>ჯემ ქაიან</t>
  </si>
  <si>
    <t>იავუზ ერგინ</t>
  </si>
  <si>
    <t>ჯან იუჯელ</t>
  </si>
  <si>
    <t>ქემალ შაჰინ</t>
  </si>
  <si>
    <t>მეჰმეთ შენჯანი</t>
  </si>
  <si>
    <t>ოზან გურ</t>
  </si>
  <si>
    <t>მეჰმეთ იჰსან აქჰუნ</t>
  </si>
  <si>
    <t>თეიმურაზ პირმისაშვილი</t>
  </si>
  <si>
    <t>თურქეთის იშ ბანკი</t>
  </si>
  <si>
    <t>თურქეთის იშ ბანკის საპენსიო ფონდი</t>
  </si>
  <si>
    <t>თურქეთის რესპუბლიკური სახალხო პარტია</t>
  </si>
  <si>
    <t>ბანკის დირექტორატი ადასტურებს მოცემულ პილარ 3-ის ანგარიშგებაში ასახული ყველა მონაცემისა და ინფორმაციის უტყუარობასა და სიზუსტეს.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დაცვით, წინამდებარე ანგარიშგება აკმაყოფილებს საქართველოს ეროვნული ბანკის პრეზიდენტის 2017 წლის ივნისის N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მოთხოვნებსა და საქართველოს ეროვნული ბანკის მიერ დადგენილ სხვა წესებსა და ნორმებს.</t>
  </si>
  <si>
    <t xml:space="preserve"> 3Q 2017</t>
  </si>
  <si>
    <t>X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</si>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</sst>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(* #,##0.0_);_(* \(#,##0.0\);_(* &quot;-&quot;??_);_(@_)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b/>
      <sz val="10"/>
      <name val="Sylfaen"/>
      <family val="1"/>
    </font>
    <font>
      <u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sz val="10"/>
      <name val="Geo_Arial"/>
      <family val="2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</font>
    <font>
      <sz val="10"/>
      <color rgb="FF333333"/>
      <name val="Sylfaen"/>
      <family val="1"/>
    </font>
    <font>
      <i/>
      <sz val="10"/>
      <name val="Sylfaen"/>
      <family val="1"/>
    </font>
    <font>
      <i/>
      <sz val="10"/>
      <color theme="1"/>
      <name val="Sylfaen"/>
      <family val="1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name val="SPKolheti"/>
      <family val="1"/>
    </font>
    <font>
      <b/>
      <sz val="11"/>
      <name val="Sylfaen"/>
      <family val="1"/>
    </font>
    <font>
      <b/>
      <i/>
      <sz val="10"/>
      <color theme="1"/>
      <name val="Sylfaen"/>
      <family val="1"/>
    </font>
    <font>
      <sz val="9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u/>
      <sz val="10"/>
      <color indexed="12"/>
      <name val="Arial"/>
      <family val="2"/>
    </font>
    <font>
      <b/>
      <sz val="10"/>
      <color theme="1"/>
      <name val="Lucida Bright"/>
      <family val="1"/>
    </font>
    <font>
      <b/>
      <i/>
      <sz val="10"/>
      <name val="Sylfaen"/>
      <family val="1"/>
    </font>
    <font>
      <b/>
      <sz val="10"/>
      <color theme="1"/>
      <name val="Segoe UI"/>
      <family val="2"/>
    </font>
    <font>
      <b/>
      <sz val="10"/>
      <color theme="1"/>
      <name val="Times New Roman"/>
      <family val="1"/>
    </font>
  </fonts>
  <fills count="7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962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8" fillId="0" borderId="0"/>
    <xf numFmtId="168" fontId="29" fillId="37" borderId="0"/>
    <xf numFmtId="169" fontId="29" fillId="37" borderId="0"/>
    <xf numFmtId="168" fontId="29" fillId="37" borderId="0"/>
    <xf numFmtId="0" fontId="30" fillId="38" borderId="0" applyNumberFormat="0" applyBorder="0" applyAlignment="0" applyProtection="0"/>
    <xf numFmtId="0" fontId="4" fillId="13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0" fontId="30" fillId="3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4" fillId="17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0" fontId="30" fillId="3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4" fillId="21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0" fontId="30" fillId="4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4" fillId="25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4" fillId="29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0" fontId="30" fillId="42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4" fillId="3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0" fontId="30" fillId="4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4" fillId="1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4" fillId="18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0" fontId="30" fillId="4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4" fillId="22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0" fontId="30" fillId="46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4" fillId="26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4" fillId="30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4" fillId="34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0" fontId="30" fillId="4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0" fontId="30" fillId="47" borderId="0" applyNumberFormat="0" applyBorder="0" applyAlignment="0" applyProtection="0"/>
    <xf numFmtId="0" fontId="32" fillId="48" borderId="0" applyNumberFormat="0" applyBorder="0" applyAlignment="0" applyProtection="0"/>
    <xf numFmtId="0" fontId="33" fillId="15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0" fontId="32" fillId="48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5" borderId="0" applyNumberFormat="0" applyBorder="0" applyAlignment="0" applyProtection="0"/>
    <xf numFmtId="0" fontId="33" fillId="19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0" fontId="32" fillId="45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3" fillId="23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0" fontId="32" fillId="46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3" fillId="27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3" fillId="31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3" fillId="35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0" fontId="32" fillId="51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0" fontId="32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3" fillId="12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3" fillId="16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0" fontId="32" fillId="58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0" fillId="55" borderId="0" applyNumberFormat="0" applyBorder="0" applyAlignment="0" applyProtection="0"/>
    <xf numFmtId="0" fontId="30" fillId="59" borderId="0" applyNumberFormat="0" applyBorder="0" applyAlignment="0" applyProtection="0"/>
    <xf numFmtId="0" fontId="32" fillId="56" borderId="0" applyNumberFormat="0" applyBorder="0" applyAlignment="0" applyProtection="0"/>
    <xf numFmtId="0" fontId="32" fillId="60" borderId="0" applyNumberFormat="0" applyBorder="0" applyAlignment="0" applyProtection="0"/>
    <xf numFmtId="0" fontId="33" fillId="2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0" fontId="32" fillId="6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0" fillId="52" borderId="0" applyNumberFormat="0" applyBorder="0" applyAlignment="0" applyProtection="0"/>
    <xf numFmtId="0" fontId="30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49" borderId="0" applyNumberFormat="0" applyBorder="0" applyAlignment="0" applyProtection="0"/>
    <xf numFmtId="0" fontId="33" fillId="24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0" fillId="61" borderId="0" applyNumberFormat="0" applyBorder="0" applyAlignment="0" applyProtection="0"/>
    <xf numFmtId="0" fontId="30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0" borderId="0" applyNumberFormat="0" applyBorder="0" applyAlignment="0" applyProtection="0"/>
    <xf numFmtId="0" fontId="33" fillId="28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0" fillId="55" borderId="0" applyNumberFormat="0" applyBorder="0" applyAlignment="0" applyProtection="0"/>
    <xf numFmtId="0" fontId="30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3" fillId="32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0" fontId="32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5" fillId="39" borderId="0" applyNumberFormat="0" applyBorder="0" applyAlignment="0" applyProtection="0"/>
    <xf numFmtId="0" fontId="36" fillId="6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170" fontId="38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1" fontId="40" fillId="0" borderId="0" applyFill="0" applyBorder="0" applyAlignment="0"/>
    <xf numFmtId="171" fontId="40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2" fontId="40" fillId="0" borderId="0" applyFill="0" applyBorder="0" applyAlignment="0"/>
    <xf numFmtId="173" fontId="40" fillId="0" borderId="0" applyFill="0" applyBorder="0" applyAlignment="0"/>
    <xf numFmtId="174" fontId="40" fillId="0" borderId="0" applyFill="0" applyBorder="0" applyAlignment="0"/>
    <xf numFmtId="175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8" fontId="43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8" fontId="43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9" fontId="43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0" fontId="41" fillId="64" borderId="43" applyNumberFormat="0" applyAlignment="0" applyProtection="0"/>
    <xf numFmtId="0" fontId="44" fillId="65" borderId="44" applyNumberFormat="0" applyAlignment="0" applyProtection="0"/>
    <xf numFmtId="0" fontId="45" fillId="10" borderId="39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0" fontId="44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0" fontId="45" fillId="10" borderId="39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0" fontId="4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0" borderId="0"/>
    <xf numFmtId="172" fontId="4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0" borderId="0"/>
    <xf numFmtId="14" fontId="49" fillId="0" borderId="0" applyFill="0" applyBorder="0" applyAlignment="0"/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50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171" fontId="40" fillId="0" borderId="0" applyFill="0" applyBorder="0" applyAlignment="0"/>
    <xf numFmtId="172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54" fillId="40" borderId="0" applyNumberFormat="0" applyBorder="0" applyAlignment="0" applyProtection="0"/>
    <xf numFmtId="0" fontId="55" fillId="5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0" fontId="54" fillId="40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0" fontId="5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57" fillId="0" borderId="33" applyNumberFormat="0" applyAlignment="0" applyProtection="0">
      <alignment horizontal="left" vertical="center"/>
    </xf>
    <xf numFmtId="0" fontId="57" fillId="0" borderId="33" applyNumberFormat="0" applyAlignment="0" applyProtection="0">
      <alignment horizontal="left" vertical="center"/>
    </xf>
    <xf numFmtId="168" fontId="57" fillId="0" borderId="33" applyNumberFormat="0" applyAlignment="0" applyProtection="0">
      <alignment horizontal="left" vertical="center"/>
    </xf>
    <xf numFmtId="0" fontId="57" fillId="0" borderId="9">
      <alignment horizontal="left" vertical="center"/>
    </xf>
    <xf numFmtId="0" fontId="57" fillId="0" borderId="9">
      <alignment horizontal="left" vertical="center"/>
    </xf>
    <xf numFmtId="168" fontId="57" fillId="0" borderId="9">
      <alignment horizontal="left" vertical="center"/>
    </xf>
    <xf numFmtId="0" fontId="58" fillId="0" borderId="46" applyNumberFormat="0" applyFill="0" applyAlignment="0" applyProtection="0"/>
    <xf numFmtId="169" fontId="58" fillId="0" borderId="46" applyNumberFormat="0" applyFill="0" applyAlignment="0" applyProtection="0"/>
    <xf numFmtId="0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0" fontId="58" fillId="0" borderId="46" applyNumberFormat="0" applyFill="0" applyAlignment="0" applyProtection="0"/>
    <xf numFmtId="0" fontId="59" fillId="0" borderId="47" applyNumberFormat="0" applyFill="0" applyAlignment="0" applyProtection="0"/>
    <xf numFmtId="169" fontId="59" fillId="0" borderId="47" applyNumberFormat="0" applyFill="0" applyAlignment="0" applyProtection="0"/>
    <xf numFmtId="0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0" fontId="59" fillId="0" borderId="47" applyNumberFormat="0" applyFill="0" applyAlignment="0" applyProtection="0"/>
    <xf numFmtId="0" fontId="60" fillId="0" borderId="48" applyNumberFormat="0" applyFill="0" applyAlignment="0" applyProtection="0"/>
    <xf numFmtId="169" fontId="60" fillId="0" borderId="48" applyNumberFormat="0" applyFill="0" applyAlignment="0" applyProtection="0"/>
    <xf numFmtId="0" fontId="60" fillId="0" borderId="48" applyNumberFormat="0" applyFill="0" applyAlignment="0" applyProtection="0"/>
    <xf numFmtId="168" fontId="60" fillId="0" borderId="48" applyNumberFormat="0" applyFill="0" applyAlignment="0" applyProtection="0"/>
    <xf numFmtId="0" fontId="60" fillId="0" borderId="48" applyNumberFormat="0" applyFill="0" applyAlignment="0" applyProtection="0"/>
    <xf numFmtId="168" fontId="60" fillId="0" borderId="48" applyNumberFormat="0" applyFill="0" applyAlignment="0" applyProtection="0"/>
    <xf numFmtId="0" fontId="60" fillId="0" borderId="48" applyNumberFormat="0" applyFill="0" applyAlignment="0" applyProtection="0"/>
    <xf numFmtId="0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0" fontId="60" fillId="0" borderId="48" applyNumberFormat="0" applyFill="0" applyAlignment="0" applyProtection="0"/>
    <xf numFmtId="0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37" fontId="61" fillId="0" borderId="0"/>
    <xf numFmtId="168" fontId="62" fillId="0" borderId="0"/>
    <xf numFmtId="0" fontId="62" fillId="0" borderId="0"/>
    <xf numFmtId="168" fontId="62" fillId="0" borderId="0"/>
    <xf numFmtId="168" fontId="57" fillId="0" borderId="0"/>
    <xf numFmtId="0" fontId="57" fillId="0" borderId="0"/>
    <xf numFmtId="168" fontId="57" fillId="0" borderId="0"/>
    <xf numFmtId="168" fontId="63" fillId="0" borderId="0"/>
    <xf numFmtId="0" fontId="63" fillId="0" borderId="0"/>
    <xf numFmtId="168" fontId="63" fillId="0" borderId="0"/>
    <xf numFmtId="168" fontId="64" fillId="0" borderId="0"/>
    <xf numFmtId="0" fontId="64" fillId="0" borderId="0"/>
    <xf numFmtId="168" fontId="64" fillId="0" borderId="0"/>
    <xf numFmtId="168" fontId="65" fillId="0" borderId="0"/>
    <xf numFmtId="0" fontId="65" fillId="0" borderId="0"/>
    <xf numFmtId="168" fontId="65" fillId="0" borderId="0"/>
    <xf numFmtId="168" fontId="66" fillId="0" borderId="0"/>
    <xf numFmtId="0" fontId="66" fillId="0" borderId="0"/>
    <xf numFmtId="168" fontId="66" fillId="0" borderId="0"/>
    <xf numFmtId="0" fontId="6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67" fillId="0" borderId="0" applyNumberFormat="0" applyFill="0" applyBorder="0" applyAlignment="0" applyProtection="0">
      <alignment vertical="top"/>
      <protection locked="0"/>
    </xf>
    <xf numFmtId="169" fontId="67" fillId="0" borderId="0" applyNumberFormat="0" applyFill="0" applyBorder="0" applyAlignment="0" applyProtection="0">
      <alignment vertical="top"/>
      <protection locked="0"/>
    </xf>
    <xf numFmtId="168" fontId="67" fillId="0" borderId="0" applyNumberFormat="0" applyFill="0" applyBorder="0" applyAlignment="0" applyProtection="0">
      <alignment vertical="top"/>
      <protection locked="0"/>
    </xf>
    <xf numFmtId="168" fontId="68" fillId="0" borderId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8" fontId="71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8" fontId="71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9" fontId="71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0" fontId="6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40" fillId="0" borderId="0" applyFill="0" applyBorder="0" applyAlignment="0"/>
    <xf numFmtId="172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0" fontId="72" fillId="0" borderId="49" applyNumberFormat="0" applyFill="0" applyAlignment="0" applyProtection="0"/>
    <xf numFmtId="0" fontId="73" fillId="0" borderId="38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0" fontId="72" fillId="0" borderId="49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0" fontId="7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73" borderId="0" applyNumberFormat="0" applyBorder="0" applyAlignment="0" applyProtection="0"/>
    <xf numFmtId="0" fontId="76" fillId="7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0" fontId="75" fillId="73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0" fontId="75" fillId="73" borderId="0" applyNumberFormat="0" applyBorder="0" applyAlignment="0" applyProtection="0"/>
    <xf numFmtId="1" fontId="78" fillId="0" borderId="0" applyProtection="0"/>
    <xf numFmtId="168" fontId="29" fillId="0" borderId="50"/>
    <xf numFmtId="169" fontId="29" fillId="0" borderId="50"/>
    <xf numFmtId="168" fontId="2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181" fontId="2" fillId="0" borderId="0"/>
    <xf numFmtId="179" fontId="3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80" fillId="0" borderId="0"/>
    <xf numFmtId="0" fontId="80" fillId="0" borderId="0"/>
    <xf numFmtId="0" fontId="79" fillId="0" borderId="0"/>
    <xf numFmtId="179" fontId="3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3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3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3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31" fillId="0" borderId="0"/>
    <xf numFmtId="168" fontId="31" fillId="0" borderId="0"/>
    <xf numFmtId="0" fontId="3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31" fillId="0" borderId="0"/>
    <xf numFmtId="168" fontId="31" fillId="0" borderId="0"/>
    <xf numFmtId="0" fontId="31" fillId="0" borderId="0"/>
    <xf numFmtId="0" fontId="31" fillId="0" borderId="0"/>
    <xf numFmtId="0" fontId="2" fillId="0" borderId="0"/>
    <xf numFmtId="17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3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30" fillId="0" borderId="0"/>
    <xf numFmtId="179" fontId="31" fillId="0" borderId="0"/>
    <xf numFmtId="179" fontId="3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31" fillId="0" borderId="0"/>
    <xf numFmtId="179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3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8" fillId="0" borderId="0"/>
    <xf numFmtId="0" fontId="31" fillId="0" borderId="0"/>
    <xf numFmtId="0" fontId="2" fillId="0" borderId="0"/>
    <xf numFmtId="0" fontId="30" fillId="0" borderId="0"/>
    <xf numFmtId="168" fontId="28" fillId="0" borderId="0"/>
    <xf numFmtId="0" fontId="2" fillId="0" borderId="0"/>
    <xf numFmtId="0" fontId="1" fillId="0" borderId="0"/>
    <xf numFmtId="0" fontId="1" fillId="0" borderId="0"/>
    <xf numFmtId="179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79" fontId="2" fillId="0" borderId="0"/>
    <xf numFmtId="0" fontId="31" fillId="0" borderId="0"/>
    <xf numFmtId="0" fontId="31" fillId="0" borderId="0"/>
    <xf numFmtId="168" fontId="28" fillId="0" borderId="0"/>
    <xf numFmtId="0" fontId="68" fillId="0" borderId="0"/>
    <xf numFmtId="0" fontId="2" fillId="0" borderId="0"/>
    <xf numFmtId="168" fontId="28" fillId="0" borderId="0"/>
    <xf numFmtId="0" fontId="1" fillId="0" borderId="0"/>
    <xf numFmtId="17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168" fontId="28" fillId="0" borderId="0"/>
    <xf numFmtId="168" fontId="28" fillId="0" borderId="0"/>
    <xf numFmtId="0" fontId="1" fillId="0" borderId="0"/>
    <xf numFmtId="179" fontId="31" fillId="0" borderId="0"/>
    <xf numFmtId="179" fontId="3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168" fontId="28" fillId="0" borderId="0"/>
    <xf numFmtId="168" fontId="28" fillId="0" borderId="0"/>
    <xf numFmtId="0" fontId="1" fillId="0" borderId="0"/>
    <xf numFmtId="179" fontId="31" fillId="0" borderId="0"/>
    <xf numFmtId="179" fontId="3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1" fillId="0" borderId="0"/>
    <xf numFmtId="179" fontId="3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179" fontId="3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79" fillId="0" borderId="0"/>
    <xf numFmtId="179" fontId="2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7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179" fontId="29" fillId="0" borderId="0"/>
    <xf numFmtId="0" fontId="8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9" fontId="8" fillId="0" borderId="0"/>
    <xf numFmtId="0" fontId="29" fillId="0" borderId="0"/>
    <xf numFmtId="179" fontId="29" fillId="0" borderId="0"/>
    <xf numFmtId="0" fontId="29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9" fillId="0" borderId="0"/>
    <xf numFmtId="179" fontId="8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/>
    <xf numFmtId="0" fontId="29" fillId="0" borderId="0"/>
    <xf numFmtId="168" fontId="29" fillId="0" borderId="0"/>
    <xf numFmtId="0" fontId="79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9" fillId="0" borderId="0"/>
    <xf numFmtId="0" fontId="8" fillId="0" borderId="0"/>
    <xf numFmtId="0" fontId="79" fillId="0" borderId="0"/>
    <xf numFmtId="168" fontId="8" fillId="0" borderId="0"/>
    <xf numFmtId="0" fontId="79" fillId="0" borderId="0"/>
    <xf numFmtId="168" fontId="8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179" fontId="8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179" fontId="2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0" fontId="1" fillId="0" borderId="0"/>
    <xf numFmtId="179" fontId="29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47" fillId="0" borderId="0"/>
    <xf numFmtId="0" fontId="2" fillId="0" borderId="0"/>
    <xf numFmtId="0" fontId="79" fillId="0" borderId="0"/>
    <xf numFmtId="168" fontId="4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7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79" fillId="0" borderId="0"/>
    <xf numFmtId="0" fontId="2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79" fontId="2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8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168" fontId="2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8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3" fillId="0" borderId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168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30" fillId="74" borderId="51" applyNumberFormat="0" applyFont="0" applyAlignment="0" applyProtection="0"/>
    <xf numFmtId="168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169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8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85" fillId="0" borderId="0"/>
    <xf numFmtId="0" fontId="85" fillId="0" borderId="0"/>
    <xf numFmtId="168" fontId="85" fillId="0" borderId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8" fontId="88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8" fontId="88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9" fontId="88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0" fontId="86" fillId="64" borderId="52" applyNumberFormat="0" applyAlignment="0" applyProtection="0"/>
    <xf numFmtId="0" fontId="28" fillId="0" borderId="0"/>
    <xf numFmtId="175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40" fillId="0" borderId="0" applyFill="0" applyBorder="0" applyAlignment="0"/>
    <xf numFmtId="172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68" fillId="0" borderId="3" applyNumberFormat="0">
      <alignment horizontal="center" vertical="top" wrapText="1"/>
    </xf>
    <xf numFmtId="0" fontId="9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91" fillId="0" borderId="0"/>
    <xf numFmtId="0" fontId="28" fillId="0" borderId="0"/>
    <xf numFmtId="0" fontId="92" fillId="0" borderId="0"/>
    <xf numFmtId="0" fontId="92" fillId="0" borderId="0"/>
    <xf numFmtId="168" fontId="28" fillId="0" borderId="0"/>
    <xf numFmtId="168" fontId="28" fillId="0" borderId="0"/>
    <xf numFmtId="0" fontId="93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49" fontId="49" fillId="0" borderId="0" applyFill="0" applyBorder="0" applyAlignment="0"/>
    <xf numFmtId="189" fontId="40" fillId="0" borderId="0" applyFill="0" applyBorder="0" applyAlignment="0"/>
    <xf numFmtId="190" fontId="40" fillId="0" borderId="0" applyFill="0" applyBorder="0" applyAlignment="0"/>
    <xf numFmtId="0" fontId="95" fillId="0" borderId="0">
      <alignment horizontal="center" vertical="top"/>
    </xf>
    <xf numFmtId="0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8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8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9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28" fillId="0" borderId="54"/>
    <xf numFmtId="185" fontId="8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2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" fontId="100" fillId="0" borderId="0" applyFill="0" applyProtection="0">
      <alignment horizontal="right"/>
    </xf>
    <xf numFmtId="42" fontId="101" fillId="0" borderId="0" applyFont="0" applyFill="0" applyBorder="0" applyAlignment="0" applyProtection="0"/>
    <xf numFmtId="44" fontId="101" fillId="0" borderId="0" applyFont="0" applyFill="0" applyBorder="0" applyAlignment="0" applyProtection="0"/>
    <xf numFmtId="0" fontId="102" fillId="0" borderId="0"/>
    <xf numFmtId="0" fontId="103" fillId="0" borderId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41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71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4" fillId="0" borderId="0" xfId="0" applyFont="1" applyFill="1"/>
    <xf numFmtId="167" fontId="0" fillId="0" borderId="0" xfId="0" applyNumberFormat="1"/>
    <xf numFmtId="167" fontId="3" fillId="0" borderId="0" xfId="0" applyNumberFormat="1" applyFon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0" fontId="4" fillId="0" borderId="3" xfId="0" applyFont="1" applyBorder="1"/>
    <xf numFmtId="0" fontId="12" fillId="0" borderId="0" xfId="0" applyFont="1" applyBorder="1"/>
    <xf numFmtId="0" fontId="12" fillId="0" borderId="0" xfId="0" applyFont="1"/>
    <xf numFmtId="0" fontId="9" fillId="0" borderId="0" xfId="0" applyFont="1" applyBorder="1" applyAlignment="1">
      <alignment horizontal="right" wrapText="1"/>
    </xf>
    <xf numFmtId="0" fontId="9" fillId="0" borderId="21" xfId="0" applyFont="1" applyBorder="1" applyAlignment="1">
      <alignment vertical="center"/>
    </xf>
    <xf numFmtId="0" fontId="7" fillId="0" borderId="0" xfId="0" applyFont="1"/>
    <xf numFmtId="0" fontId="9" fillId="0" borderId="0" xfId="11" applyFont="1" applyFill="1" applyBorder="1" applyProtection="1"/>
    <xf numFmtId="0" fontId="4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11" applyFont="1" applyFill="1" applyBorder="1" applyAlignment="1" applyProtection="1"/>
    <xf numFmtId="0" fontId="4" fillId="0" borderId="7" xfId="0" applyFont="1" applyBorder="1"/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0" fillId="0" borderId="0" xfId="11" applyFont="1" applyFill="1" applyBorder="1" applyAlignment="1" applyProtection="1"/>
    <xf numFmtId="0" fontId="9" fillId="0" borderId="8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7" fillId="0" borderId="0" xfId="0" applyFont="1" applyBorder="1"/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/>
    </xf>
    <xf numFmtId="0" fontId="9" fillId="0" borderId="0" xfId="0" applyFont="1" applyFill="1" applyBorder="1" applyProtection="1"/>
    <xf numFmtId="10" fontId="9" fillId="0" borderId="0" xfId="6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0" fillId="0" borderId="18" xfId="0" applyFont="1" applyFill="1" applyBorder="1" applyAlignment="1" applyProtection="1">
      <alignment horizontal="center" vertical="center"/>
    </xf>
    <xf numFmtId="0" fontId="9" fillId="0" borderId="19" xfId="0" applyFont="1" applyFill="1" applyBorder="1" applyProtection="1"/>
    <xf numFmtId="0" fontId="9" fillId="0" borderId="21" xfId="0" applyFont="1" applyFill="1" applyBorder="1" applyAlignment="1" applyProtection="1">
      <alignment horizontal="left" indent="1"/>
    </xf>
    <xf numFmtId="0" fontId="10" fillId="0" borderId="8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left" indent="1"/>
    </xf>
    <xf numFmtId="0" fontId="9" fillId="0" borderId="8" xfId="0" applyFont="1" applyFill="1" applyBorder="1" applyAlignment="1" applyProtection="1">
      <alignment horizontal="left" indent="2"/>
    </xf>
    <xf numFmtId="0" fontId="10" fillId="0" borderId="8" xfId="0" applyFont="1" applyFill="1" applyBorder="1" applyAlignment="1" applyProtection="1"/>
    <xf numFmtId="0" fontId="9" fillId="0" borderId="24" xfId="0" applyFont="1" applyFill="1" applyBorder="1" applyAlignment="1" applyProtection="1">
      <alignment horizontal="left" indent="1"/>
    </xf>
    <xf numFmtId="0" fontId="10" fillId="0" borderId="27" xfId="0" applyFont="1" applyFill="1" applyBorder="1" applyAlignment="1" applyProtection="1"/>
    <xf numFmtId="0" fontId="20" fillId="0" borderId="0" xfId="0" applyFont="1" applyAlignment="1">
      <alignment vertical="center"/>
    </xf>
    <xf numFmtId="0" fontId="9" fillId="0" borderId="0" xfId="0" applyFont="1" applyFill="1" applyBorder="1"/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center"/>
    </xf>
    <xf numFmtId="38" fontId="21" fillId="0" borderId="3" xfId="0" applyNumberFormat="1" applyFont="1" applyFill="1" applyBorder="1" applyAlignment="1" applyProtection="1">
      <alignment horizontal="right"/>
      <protection locked="0"/>
    </xf>
    <xf numFmtId="0" fontId="21" fillId="0" borderId="3" xfId="0" applyFont="1" applyFill="1" applyBorder="1" applyAlignment="1">
      <alignment horizontal="left" wrapText="1" indent="1"/>
    </xf>
    <xf numFmtId="0" fontId="21" fillId="0" borderId="3" xfId="0" applyFont="1" applyFill="1" applyBorder="1" applyAlignment="1">
      <alignment horizontal="left" wrapText="1" indent="2"/>
    </xf>
    <xf numFmtId="0" fontId="22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3" fillId="0" borderId="3" xfId="0" applyFont="1" applyBorder="1" applyAlignment="1">
      <alignment vertical="center" wrapText="1"/>
    </xf>
    <xf numFmtId="14" fontId="7" fillId="3" borderId="3" xfId="8" quotePrefix="1" applyNumberFormat="1" applyFont="1" applyFill="1" applyBorder="1" applyAlignment="1" applyProtection="1">
      <alignment horizontal="left" vertical="center" wrapText="1" indent="2"/>
      <protection locked="0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9" fillId="0" borderId="23" xfId="0" applyFont="1" applyBorder="1" applyAlignment="1"/>
    <xf numFmtId="0" fontId="13" fillId="0" borderId="8" xfId="0" applyFont="1" applyBorder="1" applyAlignment="1">
      <alignment wrapText="1"/>
    </xf>
    <xf numFmtId="0" fontId="4" fillId="0" borderId="23" xfId="0" applyFont="1" applyBorder="1" applyAlignme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6" fillId="0" borderId="0" xfId="0" applyFont="1"/>
    <xf numFmtId="0" fontId="9" fillId="0" borderId="1" xfId="0" applyFont="1" applyBorder="1"/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3" borderId="3" xfId="13" applyFont="1" applyFill="1" applyBorder="1" applyAlignment="1" applyProtection="1">
      <alignment vertical="center" wrapText="1"/>
      <protection locked="0"/>
    </xf>
    <xf numFmtId="0" fontId="7" fillId="3" borderId="3" xfId="13" applyFont="1" applyFill="1" applyBorder="1" applyAlignment="1" applyProtection="1">
      <alignment horizontal="left" vertical="center" wrapText="1"/>
      <protection locked="0"/>
    </xf>
    <xf numFmtId="0" fontId="7" fillId="3" borderId="3" xfId="9" applyFont="1" applyFill="1" applyBorder="1" applyAlignment="1" applyProtection="1">
      <alignment horizontal="left" vertical="center" wrapText="1"/>
      <protection locked="0"/>
    </xf>
    <xf numFmtId="0" fontId="7" fillId="0" borderId="3" xfId="13" applyFont="1" applyBorder="1" applyAlignment="1" applyProtection="1">
      <alignment horizontal="left" vertical="center" wrapText="1"/>
      <protection locked="0"/>
    </xf>
    <xf numFmtId="0" fontId="7" fillId="0" borderId="3" xfId="13" applyFont="1" applyFill="1" applyBorder="1" applyAlignment="1" applyProtection="1">
      <alignment horizontal="left" vertical="center" wrapText="1"/>
      <protection locked="0"/>
    </xf>
    <xf numFmtId="0" fontId="15" fillId="3" borderId="3" xfId="13" applyFont="1" applyFill="1" applyBorder="1" applyAlignment="1" applyProtection="1">
      <alignment vertical="center" wrapText="1"/>
      <protection locked="0"/>
    </xf>
    <xf numFmtId="0" fontId="7" fillId="3" borderId="7" xfId="13" applyFont="1" applyFill="1" applyBorder="1" applyAlignment="1" applyProtection="1">
      <alignment vertical="center" wrapText="1"/>
      <protection locked="0"/>
    </xf>
    <xf numFmtId="0" fontId="7" fillId="3" borderId="2" xfId="13" applyFont="1" applyFill="1" applyBorder="1" applyAlignment="1" applyProtection="1">
      <alignment vertical="center" wrapText="1"/>
      <protection locked="0"/>
    </xf>
    <xf numFmtId="0" fontId="7" fillId="3" borderId="7" xfId="13" applyFont="1" applyFill="1" applyBorder="1" applyAlignment="1" applyProtection="1">
      <alignment horizontal="left" vertical="center" wrapText="1"/>
      <protection locked="0"/>
    </xf>
    <xf numFmtId="0" fontId="6" fillId="36" borderId="3" xfId="0" applyFont="1" applyFill="1" applyBorder="1" applyAlignment="1">
      <alignment horizontal="left" vertical="top" wrapText="1"/>
    </xf>
    <xf numFmtId="1" fontId="15" fillId="36" borderId="3" xfId="2" applyNumberFormat="1" applyFont="1" applyFill="1" applyBorder="1" applyAlignment="1" applyProtection="1">
      <alignment horizontal="left" vertical="top" wrapText="1"/>
    </xf>
    <xf numFmtId="0" fontId="15" fillId="36" borderId="3" xfId="13" applyFont="1" applyFill="1" applyBorder="1" applyAlignment="1" applyProtection="1">
      <alignment vertical="center" wrapText="1"/>
      <protection locked="0"/>
    </xf>
    <xf numFmtId="0" fontId="26" fillId="0" borderId="35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1" xfId="0" applyFont="1" applyBorder="1" applyAlignment="1">
      <alignment horizontal="right" wrapText="1"/>
    </xf>
    <xf numFmtId="0" fontId="26" fillId="0" borderId="12" xfId="0" applyFont="1" applyBorder="1" applyAlignment="1">
      <alignment wrapText="1"/>
    </xf>
    <xf numFmtId="0" fontId="20" fillId="0" borderId="12" xfId="0" applyFont="1" applyBorder="1" applyAlignment="1">
      <alignment horizontal="right" wrapText="1"/>
    </xf>
    <xf numFmtId="0" fontId="25" fillId="36" borderId="15" xfId="0" applyFont="1" applyFill="1" applyBorder="1" applyAlignment="1">
      <alignment wrapText="1"/>
    </xf>
    <xf numFmtId="0" fontId="4" fillId="0" borderId="21" xfId="0" applyFont="1" applyBorder="1"/>
    <xf numFmtId="0" fontId="26" fillId="0" borderId="3" xfId="0" applyFont="1" applyBorder="1"/>
    <xf numFmtId="0" fontId="25" fillId="0" borderId="0" xfId="0" applyFont="1"/>
    <xf numFmtId="0" fontId="7" fillId="0" borderId="3" xfId="13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5" fontId="7" fillId="3" borderId="3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21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/>
    <xf numFmtId="0" fontId="4" fillId="0" borderId="20" xfId="0" applyFont="1" applyBorder="1"/>
    <xf numFmtId="0" fontId="7" fillId="3" borderId="24" xfId="9" applyFont="1" applyFill="1" applyBorder="1" applyAlignment="1" applyProtection="1">
      <alignment horizontal="left" vertical="center"/>
      <protection locked="0"/>
    </xf>
    <xf numFmtId="0" fontId="15" fillId="3" borderId="26" xfId="16" applyFont="1" applyFill="1" applyBorder="1" applyAlignment="1" applyProtection="1">
      <protection locked="0"/>
    </xf>
    <xf numFmtId="0" fontId="4" fillId="0" borderId="0" xfId="0" applyFont="1" applyFill="1" applyBorder="1" applyAlignment="1">
      <alignment wrapText="1"/>
    </xf>
    <xf numFmtId="0" fontId="15" fillId="0" borderId="0" xfId="8" applyFont="1" applyFill="1" applyBorder="1" applyAlignment="1" applyProtection="1">
      <protection locked="0"/>
    </xf>
    <xf numFmtId="0" fontId="7" fillId="0" borderId="0" xfId="5" applyFont="1" applyFill="1" applyProtection="1">
      <protection locked="0"/>
    </xf>
    <xf numFmtId="0" fontId="15" fillId="3" borderId="3" xfId="15" applyFont="1" applyFill="1" applyBorder="1" applyAlignment="1" applyProtection="1">
      <alignment horizontal="center" vertical="center"/>
      <protection locked="0"/>
    </xf>
    <xf numFmtId="0" fontId="4" fillId="3" borderId="3" xfId="15" applyFont="1" applyFill="1" applyBorder="1" applyAlignment="1" applyProtection="1">
      <alignment horizontal="center" vertical="center" wrapText="1"/>
      <protection locked="0"/>
    </xf>
    <xf numFmtId="3" fontId="7" fillId="3" borderId="3" xfId="16" applyNumberFormat="1" applyFont="1" applyFill="1" applyBorder="1" applyAlignment="1" applyProtection="1">
      <alignment horizontal="left" wrapText="1"/>
      <protection locked="0"/>
    </xf>
    <xf numFmtId="0" fontId="9" fillId="3" borderId="3" xfId="5" applyFont="1" applyFill="1" applyBorder="1" applyProtection="1">
      <protection locked="0"/>
    </xf>
    <xf numFmtId="0" fontId="9" fillId="0" borderId="3" xfId="13" applyFont="1" applyFill="1" applyBorder="1" applyAlignment="1" applyProtection="1">
      <alignment horizontal="center" vertical="center" wrapText="1"/>
      <protection locked="0"/>
    </xf>
    <xf numFmtId="0" fontId="9" fillId="3" borderId="3" xfId="13" applyFont="1" applyFill="1" applyBorder="1" applyAlignment="1" applyProtection="1">
      <alignment horizontal="center" vertical="center" wrapText="1"/>
      <protection locked="0"/>
    </xf>
    <xf numFmtId="3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9" fillId="3" borderId="3" xfId="15" applyNumberFormat="1" applyFont="1" applyFill="1" applyBorder="1" applyAlignment="1" applyProtection="1">
      <alignment horizontal="center" vertical="center"/>
      <protection locked="0"/>
    </xf>
    <xf numFmtId="0" fontId="10" fillId="3" borderId="3" xfId="13" applyFont="1" applyFill="1" applyBorder="1" applyAlignment="1" applyProtection="1">
      <alignment wrapText="1"/>
      <protection locked="0"/>
    </xf>
    <xf numFmtId="0" fontId="9" fillId="3" borderId="3" xfId="13" applyFont="1" applyFill="1" applyBorder="1" applyAlignment="1" applyProtection="1">
      <alignment horizontal="left" vertical="center" wrapText="1"/>
      <protection locked="0"/>
    </xf>
    <xf numFmtId="166" fontId="9" fillId="3" borderId="3" xfId="8" applyNumberFormat="1" applyFont="1" applyFill="1" applyBorder="1" applyAlignment="1" applyProtection="1">
      <alignment horizontal="right" wrapText="1"/>
      <protection locked="0"/>
    </xf>
    <xf numFmtId="0" fontId="9" fillId="0" borderId="3" xfId="13" applyFont="1" applyFill="1" applyBorder="1" applyAlignment="1" applyProtection="1">
      <alignment horizontal="left" vertical="center" wrapText="1"/>
      <protection locked="0"/>
    </xf>
    <xf numFmtId="166" fontId="9" fillId="4" borderId="3" xfId="8" applyNumberFormat="1" applyFont="1" applyFill="1" applyBorder="1" applyAlignment="1" applyProtection="1">
      <alignment horizontal="right" wrapText="1"/>
      <protection locked="0"/>
    </xf>
    <xf numFmtId="0" fontId="10" fillId="0" borderId="3" xfId="13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0" xfId="11" applyFont="1" applyFill="1" applyBorder="1" applyAlignment="1" applyProtection="1">
      <alignment vertical="center"/>
    </xf>
    <xf numFmtId="0" fontId="4" fillId="0" borderId="21" xfId="0" applyFont="1" applyBorder="1" applyAlignment="1">
      <alignment vertical="center"/>
    </xf>
    <xf numFmtId="0" fontId="4" fillId="0" borderId="3" xfId="0" applyFont="1" applyFill="1" applyBorder="1"/>
    <xf numFmtId="0" fontId="9" fillId="0" borderId="21" xfId="0" applyFont="1" applyBorder="1" applyAlignment="1">
      <alignment horizontal="righ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25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left" vertical="center" indent="1"/>
    </xf>
    <xf numFmtId="0" fontId="21" fillId="0" borderId="19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 indent="1"/>
    </xf>
    <xf numFmtId="0" fontId="21" fillId="0" borderId="21" xfId="0" applyFont="1" applyFill="1" applyBorder="1" applyAlignment="1">
      <alignment horizontal="left" indent="1"/>
    </xf>
    <xf numFmtId="38" fontId="21" fillId="0" borderId="22" xfId="0" applyNumberFormat="1" applyFont="1" applyFill="1" applyBorder="1" applyAlignment="1" applyProtection="1">
      <alignment horizontal="right"/>
      <protection locked="0"/>
    </xf>
    <xf numFmtId="0" fontId="21" fillId="0" borderId="24" xfId="0" applyFont="1" applyFill="1" applyBorder="1" applyAlignment="1">
      <alignment horizontal="left" vertical="center" indent="1"/>
    </xf>
    <xf numFmtId="0" fontId="22" fillId="0" borderId="25" xfId="0" applyFont="1" applyFill="1" applyBorder="1" applyAlignment="1"/>
    <xf numFmtId="0" fontId="4" fillId="0" borderId="59" xfId="0" applyFont="1" applyBorder="1"/>
    <xf numFmtId="0" fontId="23" fillId="0" borderId="2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4" fillId="0" borderId="60" xfId="0" applyFont="1" applyBorder="1"/>
    <xf numFmtId="0" fontId="7" fillId="0" borderId="18" xfId="9" applyFont="1" applyFill="1" applyBorder="1" applyAlignment="1" applyProtection="1">
      <alignment horizontal="center" vertical="center"/>
      <protection locked="0"/>
    </xf>
    <xf numFmtId="0" fontId="15" fillId="3" borderId="5" xfId="9" applyFont="1" applyFill="1" applyBorder="1" applyAlignment="1" applyProtection="1">
      <alignment horizontal="center" vertical="center" wrapText="1"/>
      <protection locked="0"/>
    </xf>
    <xf numFmtId="165" fontId="7" fillId="3" borderId="20" xfId="2" applyNumberFormat="1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horizontal="center" vertical="center"/>
      <protection locked="0"/>
    </xf>
    <xf numFmtId="0" fontId="7" fillId="0" borderId="0" xfId="13" applyFont="1" applyBorder="1" applyAlignment="1" applyProtection="1">
      <alignment wrapText="1"/>
      <protection locked="0"/>
    </xf>
    <xf numFmtId="0" fontId="7" fillId="0" borderId="21" xfId="9" applyFont="1" applyFill="1" applyBorder="1" applyAlignment="1" applyProtection="1">
      <alignment horizontal="center" vertical="center" wrapText="1"/>
      <protection locked="0"/>
    </xf>
    <xf numFmtId="0" fontId="7" fillId="0" borderId="24" xfId="9" applyFont="1" applyFill="1" applyBorder="1" applyAlignment="1" applyProtection="1">
      <alignment horizontal="center" vertical="center" wrapText="1"/>
      <protection locked="0"/>
    </xf>
    <xf numFmtId="0" fontId="15" fillId="36" borderId="25" xfId="13" applyFont="1" applyFill="1" applyBorder="1" applyAlignment="1" applyProtection="1">
      <alignment vertical="center" wrapText="1"/>
      <protection locked="0"/>
    </xf>
    <xf numFmtId="0" fontId="26" fillId="0" borderId="21" xfId="0" applyFont="1" applyBorder="1" applyAlignment="1">
      <alignment horizontal="center"/>
    </xf>
    <xf numFmtId="167" fontId="26" fillId="0" borderId="68" xfId="0" applyNumberFormat="1" applyFont="1" applyBorder="1" applyAlignment="1">
      <alignment horizontal="center"/>
    </xf>
    <xf numFmtId="167" fontId="26" fillId="0" borderId="66" xfId="0" applyNumberFormat="1" applyFont="1" applyBorder="1" applyAlignment="1">
      <alignment horizontal="center"/>
    </xf>
    <xf numFmtId="167" fontId="20" fillId="0" borderId="66" xfId="0" applyNumberFormat="1" applyFont="1" applyBorder="1" applyAlignment="1">
      <alignment horizontal="center"/>
    </xf>
    <xf numFmtId="167" fontId="26" fillId="0" borderId="69" xfId="0" applyNumberFormat="1" applyFont="1" applyBorder="1" applyAlignment="1">
      <alignment horizontal="center"/>
    </xf>
    <xf numFmtId="167" fontId="25" fillId="36" borderId="61" xfId="0" applyNumberFormat="1" applyFont="1" applyFill="1" applyBorder="1" applyAlignment="1">
      <alignment horizontal="center"/>
    </xf>
    <xf numFmtId="167" fontId="26" fillId="0" borderId="65" xfId="0" applyNumberFormat="1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5" fillId="36" borderId="62" xfId="0" applyFont="1" applyFill="1" applyBorder="1" applyAlignment="1">
      <alignment wrapText="1"/>
    </xf>
    <xf numFmtId="167" fontId="25" fillId="36" borderId="6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70" xfId="0" applyFont="1" applyBorder="1"/>
    <xf numFmtId="0" fontId="4" fillId="0" borderId="19" xfId="0" applyFont="1" applyBorder="1"/>
    <xf numFmtId="0" fontId="4" fillId="0" borderId="24" xfId="0" applyFont="1" applyBorder="1"/>
    <xf numFmtId="0" fontId="7" fillId="3" borderId="22" xfId="13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/>
    <xf numFmtId="0" fontId="7" fillId="3" borderId="21" xfId="5" applyFont="1" applyFill="1" applyBorder="1" applyAlignment="1" applyProtection="1">
      <alignment horizontal="right" vertical="center"/>
      <protection locked="0"/>
    </xf>
    <xf numFmtId="0" fontId="15" fillId="3" borderId="25" xfId="16" applyFont="1" applyFill="1" applyBorder="1" applyAlignment="1" applyProtection="1">
      <protection locked="0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0" borderId="25" xfId="0" applyFont="1" applyBorder="1"/>
    <xf numFmtId="0" fontId="15" fillId="0" borderId="59" xfId="8" applyFont="1" applyFill="1" applyBorder="1" applyAlignment="1" applyProtection="1">
      <protection locked="0"/>
    </xf>
    <xf numFmtId="0" fontId="7" fillId="0" borderId="20" xfId="5" applyFont="1" applyFill="1" applyBorder="1" applyAlignment="1" applyProtection="1">
      <alignment horizontal="center"/>
      <protection locked="0"/>
    </xf>
    <xf numFmtId="0" fontId="7" fillId="3" borderId="21" xfId="15" applyFont="1" applyFill="1" applyBorder="1" applyAlignment="1" applyProtection="1">
      <alignment horizontal="left" vertical="center"/>
      <protection locked="0"/>
    </xf>
    <xf numFmtId="0" fontId="7" fillId="3" borderId="22" xfId="5" applyFont="1" applyFill="1" applyBorder="1" applyAlignment="1" applyProtection="1">
      <alignment horizontal="center" vertical="center" wrapText="1"/>
      <protection locked="0"/>
    </xf>
    <xf numFmtId="0" fontId="7" fillId="3" borderId="21" xfId="9" applyFont="1" applyFill="1" applyBorder="1" applyAlignment="1" applyProtection="1">
      <alignment horizontal="right" vertical="center"/>
      <protection locked="0"/>
    </xf>
    <xf numFmtId="0" fontId="7" fillId="3" borderId="24" xfId="9" applyFont="1" applyFill="1" applyBorder="1" applyAlignment="1" applyProtection="1">
      <alignment horizontal="right" vertical="center"/>
      <protection locked="0"/>
    </xf>
    <xf numFmtId="0" fontId="9" fillId="3" borderId="21" xfId="5" applyFont="1" applyFill="1" applyBorder="1" applyAlignment="1" applyProtection="1">
      <alignment horizontal="left" vertical="center"/>
      <protection locked="0"/>
    </xf>
    <xf numFmtId="0" fontId="9" fillId="3" borderId="22" xfId="13" applyFont="1" applyFill="1" applyBorder="1" applyAlignment="1" applyProtection="1">
      <alignment horizontal="center" vertical="center" wrapText="1"/>
      <protection locked="0"/>
    </xf>
    <xf numFmtId="0" fontId="9" fillId="3" borderId="21" xfId="5" applyFont="1" applyFill="1" applyBorder="1" applyAlignment="1" applyProtection="1">
      <alignment horizontal="right" vertical="center"/>
      <protection locked="0"/>
    </xf>
    <xf numFmtId="3" fontId="9" fillId="36" borderId="22" xfId="5" applyNumberFormat="1" applyFont="1" applyFill="1" applyBorder="1" applyProtection="1">
      <protection locked="0"/>
    </xf>
    <xf numFmtId="0" fontId="9" fillId="3" borderId="24" xfId="9" applyFont="1" applyFill="1" applyBorder="1" applyAlignment="1" applyProtection="1">
      <alignment horizontal="right" vertical="center"/>
      <protection locked="0"/>
    </xf>
    <xf numFmtId="0" fontId="10" fillId="3" borderId="25" xfId="16" applyFont="1" applyFill="1" applyBorder="1" applyAlignment="1" applyProtection="1">
      <protection locked="0"/>
    </xf>
    <xf numFmtId="3" fontId="10" fillId="36" borderId="25" xfId="16" applyNumberFormat="1" applyFont="1" applyFill="1" applyBorder="1" applyAlignment="1" applyProtection="1">
      <protection locked="0"/>
    </xf>
    <xf numFmtId="165" fontId="10" fillId="36" borderId="26" xfId="1" applyNumberFormat="1" applyFont="1" applyFill="1" applyBorder="1" applyAlignment="1" applyProtection="1">
      <protection locked="0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3" borderId="3" xfId="13" applyFont="1" applyFill="1" applyBorder="1" applyAlignment="1" applyProtection="1">
      <alignment horizontal="left" vertical="center"/>
      <protection locked="0"/>
    </xf>
    <xf numFmtId="0" fontId="7" fillId="3" borderId="3" xfId="13" applyFont="1" applyFill="1" applyBorder="1" applyAlignment="1" applyProtection="1">
      <alignment horizontal="left" vertical="center" wrapText="1" indent="3"/>
      <protection locked="0"/>
    </xf>
    <xf numFmtId="0" fontId="4" fillId="0" borderId="22" xfId="0" applyFont="1" applyBorder="1" applyAlignment="1">
      <alignment horizontal="center" vertical="center"/>
    </xf>
    <xf numFmtId="14" fontId="7" fillId="3" borderId="3" xfId="8" quotePrefix="1" applyNumberFormat="1" applyFont="1" applyFill="1" applyBorder="1" applyAlignment="1" applyProtection="1">
      <alignment horizontal="left" vertical="center" wrapText="1" indent="3"/>
      <protection locked="0"/>
    </xf>
    <xf numFmtId="0" fontId="23" fillId="0" borderId="3" xfId="0" applyFont="1" applyFill="1" applyBorder="1" applyAlignment="1">
      <alignment horizontal="left" vertical="center" wrapText="1" indent="2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/>
    <xf numFmtId="0" fontId="9" fillId="3" borderId="3" xfId="20960" applyFont="1" applyFill="1" applyBorder="1" applyAlignment="1" applyProtection="1">
      <alignment horizontal="left" wrapText="1" indent="1"/>
    </xf>
    <xf numFmtId="0" fontId="9" fillId="0" borderId="3" xfId="20960" applyFont="1" applyFill="1" applyBorder="1" applyAlignment="1" applyProtection="1">
      <alignment horizontal="left" wrapText="1" indent="1"/>
    </xf>
    <xf numFmtId="0" fontId="105" fillId="0" borderId="3" xfId="20960" applyFont="1" applyFill="1" applyBorder="1" applyAlignment="1" applyProtection="1">
      <alignment horizontal="center" vertical="center"/>
    </xf>
    <xf numFmtId="0" fontId="106" fillId="0" borderId="0" xfId="0" applyFont="1" applyBorder="1" applyAlignment="1">
      <alignment wrapText="1"/>
    </xf>
    <xf numFmtId="0" fontId="11" fillId="0" borderId="3" xfId="17" applyFill="1" applyBorder="1" applyAlignment="1" applyProtection="1"/>
    <xf numFmtId="0" fontId="11" fillId="0" borderId="3" xfId="17" applyFill="1" applyBorder="1" applyAlignment="1" applyProtection="1">
      <alignment horizontal="left" vertical="center" wrapText="1"/>
    </xf>
    <xf numFmtId="0" fontId="11" fillId="0" borderId="3" xfId="17" applyFill="1" applyBorder="1" applyAlignment="1" applyProtection="1">
      <alignment horizontal="left" vertical="center"/>
    </xf>
    <xf numFmtId="0" fontId="9" fillId="0" borderId="2" xfId="20960" applyFont="1" applyFill="1" applyBorder="1" applyAlignment="1" applyProtection="1">
      <alignment horizontal="left" wrapText="1" indent="1"/>
    </xf>
    <xf numFmtId="0" fontId="15" fillId="0" borderId="19" xfId="11" applyFont="1" applyFill="1" applyBorder="1" applyAlignment="1" applyProtection="1">
      <alignment horizontal="center" vertical="center"/>
    </xf>
    <xf numFmtId="0" fontId="4" fillId="0" borderId="58" xfId="0" applyFont="1" applyFill="1" applyBorder="1" applyAlignment="1">
      <alignment horizontal="center" vertical="center" wrapText="1"/>
    </xf>
    <xf numFmtId="0" fontId="9" fillId="0" borderId="0" xfId="11" applyFont="1" applyFill="1" applyBorder="1" applyAlignment="1" applyProtection="1">
      <alignment horizontal="left"/>
    </xf>
    <xf numFmtId="0" fontId="19" fillId="0" borderId="0" xfId="11" applyFont="1" applyFill="1" applyBorder="1" applyAlignment="1" applyProtection="1">
      <alignment horizontal="right"/>
    </xf>
    <xf numFmtId="0" fontId="0" fillId="0" borderId="18" xfId="0" applyBorder="1" applyAlignment="1">
      <alignment horizontal="center" vertical="center"/>
    </xf>
    <xf numFmtId="0" fontId="6" fillId="36" borderId="30" xfId="0" applyFont="1" applyFill="1" applyBorder="1" applyAlignment="1">
      <alignment wrapText="1"/>
    </xf>
    <xf numFmtId="0" fontId="4" fillId="0" borderId="9" xfId="0" applyFont="1" applyFill="1" applyBorder="1" applyAlignment="1">
      <alignment vertical="center" wrapText="1"/>
    </xf>
    <xf numFmtId="0" fontId="6" fillId="36" borderId="9" xfId="0" applyFont="1" applyFill="1" applyBorder="1" applyAlignment="1">
      <alignment wrapText="1"/>
    </xf>
    <xf numFmtId="0" fontId="6" fillId="36" borderId="75" xfId="0" applyFont="1" applyFill="1" applyBorder="1" applyAlignment="1">
      <alignment wrapText="1"/>
    </xf>
    <xf numFmtId="0" fontId="15" fillId="0" borderId="0" xfId="1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4" fillId="0" borderId="9" xfId="0" applyFont="1" applyBorder="1" applyAlignment="1">
      <alignment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10" fillId="0" borderId="0" xfId="11" applyFont="1" applyFill="1" applyBorder="1" applyAlignment="1" applyProtection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 indent="1"/>
    </xf>
    <xf numFmtId="0" fontId="12" fillId="0" borderId="0" xfId="0" applyFont="1" applyAlignment="1">
      <alignment horizontal="left" indent="1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7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19" fillId="0" borderId="10" xfId="0" applyFont="1" applyFill="1" applyBorder="1" applyAlignment="1" applyProtection="1">
      <alignment horizontal="left" vertical="center" indent="1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0" fillId="0" borderId="3" xfId="0" applyBorder="1"/>
    <xf numFmtId="0" fontId="7" fillId="0" borderId="7" xfId="11" applyFont="1" applyFill="1" applyBorder="1" applyAlignment="1" applyProtection="1">
      <alignment vertical="center"/>
    </xf>
    <xf numFmtId="0" fontId="9" fillId="0" borderId="1" xfId="11" applyFont="1" applyFill="1" applyBorder="1" applyAlignment="1" applyProtection="1"/>
    <xf numFmtId="0" fontId="15" fillId="0" borderId="1" xfId="11" applyFont="1" applyFill="1" applyBorder="1" applyAlignment="1" applyProtection="1">
      <alignment horizontal="left" vertical="center"/>
    </xf>
    <xf numFmtId="0" fontId="6" fillId="36" borderId="28" xfId="0" applyFont="1" applyFill="1" applyBorder="1" applyAlignment="1">
      <alignment vertical="center" wrapText="1"/>
    </xf>
    <xf numFmtId="0" fontId="0" fillId="0" borderId="28" xfId="0" applyBorder="1"/>
    <xf numFmtId="0" fontId="7" fillId="3" borderId="3" xfId="20960" applyFont="1" applyFill="1" applyBorder="1" applyAlignment="1" applyProtection="1"/>
    <xf numFmtId="0" fontId="7" fillId="3" borderId="3" xfId="20960" applyFont="1" applyFill="1" applyBorder="1" applyAlignment="1" applyProtection="1">
      <alignment horizontal="right" indent="1"/>
    </xf>
    <xf numFmtId="0" fontId="7" fillId="3" borderId="2" xfId="20960" applyFont="1" applyFill="1" applyBorder="1" applyAlignment="1" applyProtection="1">
      <alignment horizontal="right" indent="1"/>
    </xf>
    <xf numFmtId="0" fontId="15" fillId="0" borderId="20" xfId="11" applyFont="1" applyFill="1" applyBorder="1" applyAlignment="1" applyProtection="1">
      <alignment horizontal="center" vertical="center"/>
    </xf>
    <xf numFmtId="0" fontId="9" fillId="0" borderId="7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9" fillId="76" borderId="66" xfId="0" applyNumberFormat="1" applyFont="1" applyFill="1" applyBorder="1" applyAlignment="1">
      <alignment horizontal="center"/>
    </xf>
    <xf numFmtId="193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193" fontId="7" fillId="0" borderId="3" xfId="0" applyNumberFormat="1" applyFont="1" applyFill="1" applyBorder="1" applyAlignment="1" applyProtection="1">
      <alignment vertical="center" wrapText="1"/>
      <protection locked="0"/>
    </xf>
    <xf numFmtId="193" fontId="4" fillId="0" borderId="3" xfId="0" applyNumberFormat="1" applyFont="1" applyFill="1" applyBorder="1" applyAlignment="1" applyProtection="1">
      <alignment vertical="center" wrapText="1"/>
      <protection locked="0"/>
    </xf>
    <xf numFmtId="193" fontId="4" fillId="0" borderId="22" xfId="0" applyNumberFormat="1" applyFont="1" applyFill="1" applyBorder="1" applyAlignment="1" applyProtection="1">
      <alignment vertical="center" wrapText="1"/>
      <protection locked="0"/>
    </xf>
    <xf numFmtId="193" fontId="15" fillId="0" borderId="3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Border="1" applyAlignment="1">
      <alignment vertical="center" wrapText="1"/>
    </xf>
    <xf numFmtId="3" fontId="24" fillId="0" borderId="22" xfId="0" applyNumberFormat="1" applyFont="1" applyBorder="1" applyAlignment="1">
      <alignment vertical="center" wrapText="1"/>
    </xf>
    <xf numFmtId="3" fontId="24" fillId="0" borderId="3" xfId="0" applyNumberFormat="1" applyFont="1" applyFill="1" applyBorder="1" applyAlignment="1">
      <alignment vertical="center" wrapText="1"/>
    </xf>
    <xf numFmtId="193" fontId="7" fillId="3" borderId="22" xfId="2" applyNumberFormat="1" applyFont="1" applyFill="1" applyBorder="1" applyAlignment="1" applyProtection="1">
      <alignment vertical="top"/>
      <protection locked="0"/>
    </xf>
    <xf numFmtId="193" fontId="7" fillId="3" borderId="22" xfId="2" applyNumberFormat="1" applyFont="1" applyFill="1" applyBorder="1" applyAlignment="1" applyProtection="1">
      <alignment vertical="top" wrapText="1"/>
      <protection locked="0"/>
    </xf>
    <xf numFmtId="193" fontId="26" fillId="0" borderId="34" xfId="0" applyNumberFormat="1" applyFont="1" applyBorder="1" applyAlignment="1">
      <alignment vertical="center"/>
    </xf>
    <xf numFmtId="193" fontId="26" fillId="0" borderId="13" xfId="0" applyNumberFormat="1" applyFont="1" applyBorder="1" applyAlignment="1">
      <alignment vertical="center"/>
    </xf>
    <xf numFmtId="193" fontId="20" fillId="0" borderId="13" xfId="0" applyNumberFormat="1" applyFont="1" applyBorder="1" applyAlignment="1">
      <alignment vertical="center"/>
    </xf>
    <xf numFmtId="193" fontId="26" fillId="0" borderId="14" xfId="0" applyNumberFormat="1" applyFont="1" applyBorder="1" applyAlignment="1">
      <alignment vertical="center"/>
    </xf>
    <xf numFmtId="193" fontId="25" fillId="36" borderId="16" xfId="0" applyNumberFormat="1" applyFont="1" applyFill="1" applyBorder="1" applyAlignment="1">
      <alignment vertical="center"/>
    </xf>
    <xf numFmtId="193" fontId="26" fillId="0" borderId="17" xfId="0" applyNumberFormat="1" applyFont="1" applyBorder="1" applyAlignment="1">
      <alignment vertical="center"/>
    </xf>
    <xf numFmtId="193" fontId="25" fillId="36" borderId="63" xfId="0" applyNumberFormat="1" applyFont="1" applyFill="1" applyBorder="1" applyAlignment="1">
      <alignment vertical="center"/>
    </xf>
    <xf numFmtId="193" fontId="4" fillId="0" borderId="3" xfId="0" applyNumberFormat="1" applyFont="1" applyBorder="1" applyAlignment="1"/>
    <xf numFmtId="193" fontId="4" fillId="0" borderId="21" xfId="0" applyNumberFormat="1" applyFont="1" applyBorder="1" applyAlignment="1"/>
    <xf numFmtId="193" fontId="4" fillId="0" borderId="22" xfId="0" applyNumberFormat="1" applyFont="1" applyBorder="1" applyAlignment="1"/>
    <xf numFmtId="193" fontId="4" fillId="0" borderId="3" xfId="0" applyNumberFormat="1" applyFont="1" applyBorder="1"/>
    <xf numFmtId="193" fontId="4" fillId="0" borderId="3" xfId="0" applyNumberFormat="1" applyFont="1" applyFill="1" applyBorder="1"/>
    <xf numFmtId="193" fontId="104" fillId="0" borderId="3" xfId="8" applyNumberFormat="1" applyFont="1" applyFill="1" applyBorder="1" applyAlignment="1">
      <alignment horizontal="right" wrapText="1"/>
    </xf>
    <xf numFmtId="193" fontId="7" fillId="0" borderId="3" xfId="8" applyNumberFormat="1" applyFont="1" applyFill="1" applyBorder="1" applyAlignment="1" applyProtection="1">
      <alignment horizontal="right" wrapText="1"/>
      <protection locked="0"/>
    </xf>
    <xf numFmtId="193" fontId="7" fillId="0" borderId="0" xfId="5" applyNumberFormat="1" applyFont="1" applyFill="1" applyBorder="1" applyProtection="1">
      <protection locked="0"/>
    </xf>
    <xf numFmtId="193" fontId="15" fillId="36" borderId="25" xfId="16" applyNumberFormat="1" applyFont="1" applyFill="1" applyBorder="1" applyAlignment="1" applyProtection="1">
      <protection locked="0"/>
    </xf>
    <xf numFmtId="193" fontId="9" fillId="36" borderId="3" xfId="5" applyNumberFormat="1" applyFont="1" applyFill="1" applyBorder="1" applyProtection="1">
      <protection locked="0"/>
    </xf>
    <xf numFmtId="193" fontId="9" fillId="3" borderId="3" xfId="5" applyNumberFormat="1" applyFont="1" applyFill="1" applyBorder="1" applyProtection="1">
      <protection locked="0"/>
    </xf>
    <xf numFmtId="193" fontId="10" fillId="36" borderId="25" xfId="16" applyNumberFormat="1" applyFont="1" applyFill="1" applyBorder="1" applyAlignment="1" applyProtection="1">
      <protection locked="0"/>
    </xf>
    <xf numFmtId="193" fontId="9" fillId="36" borderId="3" xfId="1" applyNumberFormat="1" applyFont="1" applyFill="1" applyBorder="1" applyProtection="1">
      <protection locked="0"/>
    </xf>
    <xf numFmtId="193" fontId="9" fillId="0" borderId="3" xfId="1" applyNumberFormat="1" applyFont="1" applyFill="1" applyBorder="1" applyProtection="1">
      <protection locked="0"/>
    </xf>
    <xf numFmtId="193" fontId="10" fillId="36" borderId="25" xfId="1" applyNumberFormat="1" applyFont="1" applyFill="1" applyBorder="1" applyAlignment="1" applyProtection="1">
      <protection locked="0"/>
    </xf>
    <xf numFmtId="193" fontId="9" fillId="3" borderId="25" xfId="5" applyNumberFormat="1" applyFont="1" applyFill="1" applyBorder="1" applyProtection="1">
      <protection locked="0"/>
    </xf>
    <xf numFmtId="193" fontId="26" fillId="0" borderId="0" xfId="0" applyNumberFormat="1" applyFont="1"/>
    <xf numFmtId="0" fontId="4" fillId="0" borderId="29" xfId="0" applyFont="1" applyBorder="1" applyAlignment="1">
      <alignment horizontal="center" vertical="center"/>
    </xf>
    <xf numFmtId="193" fontId="4" fillId="0" borderId="8" xfId="0" applyNumberFormat="1" applyFont="1" applyBorder="1" applyAlignment="1"/>
    <xf numFmtId="0" fontId="4" fillId="0" borderId="29" xfId="0" applyFont="1" applyBorder="1" applyAlignment="1">
      <alignment wrapText="1"/>
    </xf>
    <xf numFmtId="193" fontId="4" fillId="0" borderId="8" xfId="0" applyNumberFormat="1" applyFont="1" applyBorder="1"/>
    <xf numFmtId="193" fontId="4" fillId="0" borderId="23" xfId="0" applyNumberFormat="1" applyFont="1" applyBorder="1" applyAlignment="1"/>
    <xf numFmtId="193" fontId="4" fillId="0" borderId="23" xfId="0" applyNumberFormat="1" applyFon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9" fontId="107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3" xfId="13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/>
    </xf>
    <xf numFmtId="167" fontId="4" fillId="0" borderId="22" xfId="0" applyNumberFormat="1" applyFont="1" applyBorder="1" applyAlignment="1"/>
    <xf numFmtId="0" fontId="7" fillId="0" borderId="19" xfId="8" applyFont="1" applyFill="1" applyBorder="1" applyAlignment="1" applyProtection="1">
      <alignment horizontal="center"/>
      <protection locked="0"/>
    </xf>
    <xf numFmtId="165" fontId="7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3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108" fillId="0" borderId="3" xfId="0" applyFont="1" applyBorder="1"/>
    <xf numFmtId="0" fontId="109" fillId="0" borderId="3" xfId="17" applyFont="1" applyBorder="1" applyAlignment="1" applyProtection="1"/>
    <xf numFmtId="0" fontId="110" fillId="0" borderId="0" xfId="0" applyFont="1"/>
    <xf numFmtId="179" fontId="110" fillId="0" borderId="0" xfId="0" applyNumberFormat="1" applyFont="1" applyAlignment="1">
      <alignment horizontal="left"/>
    </xf>
    <xf numFmtId="0" fontId="10" fillId="0" borderId="0" xfId="11" applyFont="1" applyFill="1" applyBorder="1" applyProtection="1"/>
    <xf numFmtId="10" fontId="7" fillId="0" borderId="3" xfId="20961" applyNumberFormat="1" applyFont="1" applyBorder="1" applyAlignment="1" applyProtection="1">
      <alignment vertical="center" wrapText="1"/>
      <protection locked="0"/>
    </xf>
    <xf numFmtId="10" fontId="4" fillId="0" borderId="3" xfId="20961" applyNumberFormat="1" applyFont="1" applyBorder="1" applyAlignment="1" applyProtection="1">
      <alignment vertical="center" wrapText="1"/>
      <protection locked="0"/>
    </xf>
    <xf numFmtId="10" fontId="4" fillId="0" borderId="22" xfId="20961" applyNumberFormat="1" applyFont="1" applyBorder="1" applyAlignment="1" applyProtection="1">
      <alignment vertical="center" wrapText="1"/>
      <protection locked="0"/>
    </xf>
    <xf numFmtId="10" fontId="15" fillId="0" borderId="3" xfId="20961" applyNumberFormat="1" applyFont="1" applyFill="1" applyBorder="1" applyAlignment="1" applyProtection="1">
      <alignment vertical="center" wrapText="1"/>
      <protection locked="0"/>
    </xf>
    <xf numFmtId="10" fontId="4" fillId="0" borderId="3" xfId="20961" applyNumberFormat="1" applyFont="1" applyFill="1" applyBorder="1" applyAlignment="1" applyProtection="1">
      <alignment vertical="center" wrapText="1"/>
      <protection locked="0"/>
    </xf>
    <xf numFmtId="10" fontId="4" fillId="0" borderId="22" xfId="20961" applyNumberFormat="1" applyFont="1" applyFill="1" applyBorder="1" applyAlignment="1" applyProtection="1">
      <alignment vertical="center" wrapText="1"/>
      <protection locked="0"/>
    </xf>
    <xf numFmtId="10" fontId="15" fillId="0" borderId="3" xfId="20961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20961" applyNumberFormat="1" applyFont="1" applyFill="1" applyBorder="1" applyAlignment="1" applyProtection="1">
      <alignment horizontal="center" vertical="center" wrapText="1"/>
      <protection locked="0"/>
    </xf>
    <xf numFmtId="10" fontId="4" fillId="0" borderId="22" xfId="20961" applyNumberFormat="1" applyFont="1" applyFill="1" applyBorder="1" applyAlignment="1" applyProtection="1">
      <alignment horizontal="center" vertical="center" wrapText="1"/>
      <protection locked="0"/>
    </xf>
    <xf numFmtId="10" fontId="9" fillId="2" borderId="3" xfId="20961" applyNumberFormat="1" applyFont="1" applyFill="1" applyBorder="1" applyAlignment="1" applyProtection="1">
      <alignment vertical="center"/>
      <protection locked="0"/>
    </xf>
    <xf numFmtId="10" fontId="18" fillId="2" borderId="3" xfId="20961" applyNumberFormat="1" applyFont="1" applyFill="1" applyBorder="1" applyAlignment="1" applyProtection="1">
      <alignment vertical="center"/>
      <protection locked="0"/>
    </xf>
    <xf numFmtId="10" fontId="18" fillId="2" borderId="22" xfId="20961" applyNumberFormat="1" applyFont="1" applyFill="1" applyBorder="1" applyAlignment="1" applyProtection="1">
      <alignment vertical="center"/>
      <protection locked="0"/>
    </xf>
    <xf numFmtId="10" fontId="9" fillId="2" borderId="25" xfId="20961" applyNumberFormat="1" applyFont="1" applyFill="1" applyBorder="1" applyAlignment="1" applyProtection="1">
      <alignment vertical="center"/>
      <protection locked="0"/>
    </xf>
    <xf numFmtId="10" fontId="18" fillId="2" borderId="25" xfId="20961" applyNumberFormat="1" applyFont="1" applyFill="1" applyBorder="1" applyAlignment="1" applyProtection="1">
      <alignment vertical="center"/>
      <protection locked="0"/>
    </xf>
    <xf numFmtId="10" fontId="18" fillId="2" borderId="26" xfId="20961" applyNumberFormat="1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11" fillId="0" borderId="0" xfId="0" applyFont="1" applyFill="1" applyBorder="1" applyProtection="1">
      <protection locked="0"/>
    </xf>
    <xf numFmtId="0" fontId="22" fillId="0" borderId="22" xfId="0" applyFont="1" applyFill="1" applyBorder="1" applyAlignment="1">
      <alignment horizontal="center" vertical="center" wrapText="1"/>
    </xf>
    <xf numFmtId="0" fontId="111" fillId="0" borderId="0" xfId="0" applyFont="1" applyFill="1"/>
    <xf numFmtId="0" fontId="1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9" fontId="4" fillId="0" borderId="23" xfId="20961" applyNumberFormat="1" applyFont="1" applyBorder="1" applyAlignment="1"/>
    <xf numFmtId="0" fontId="9" fillId="0" borderId="21" xfId="0" applyFont="1" applyFill="1" applyBorder="1" applyAlignment="1">
      <alignment vertical="center"/>
    </xf>
    <xf numFmtId="0" fontId="112" fillId="0" borderId="7" xfId="0" applyFont="1" applyBorder="1" applyAlignment="1">
      <alignment horizontal="center" vertical="center" wrapText="1"/>
    </xf>
    <xf numFmtId="0" fontId="112" fillId="0" borderId="71" xfId="0" applyFont="1" applyBorder="1" applyAlignment="1">
      <alignment horizontal="center" vertical="center" wrapText="1"/>
    </xf>
    <xf numFmtId="3" fontId="113" fillId="36" borderId="3" xfId="0" applyNumberFormat="1" applyFont="1" applyFill="1" applyBorder="1" applyAlignment="1">
      <alignment vertical="center" wrapText="1"/>
    </xf>
    <xf numFmtId="3" fontId="113" fillId="36" borderId="22" xfId="0" applyNumberFormat="1" applyFont="1" applyFill="1" applyBorder="1" applyAlignment="1">
      <alignment vertical="center" wrapText="1"/>
    </xf>
    <xf numFmtId="3" fontId="113" fillId="36" borderId="25" xfId="0" applyNumberFormat="1" applyFont="1" applyFill="1" applyBorder="1" applyAlignment="1">
      <alignment vertical="center" wrapText="1"/>
    </xf>
    <xf numFmtId="3" fontId="113" fillId="36" borderId="26" xfId="0" applyNumberFormat="1" applyFont="1" applyFill="1" applyBorder="1" applyAlignment="1">
      <alignment vertical="center" wrapText="1"/>
    </xf>
    <xf numFmtId="38" fontId="3" fillId="36" borderId="20" xfId="7" applyNumberFormat="1" applyFont="1" applyFill="1" applyBorder="1" applyAlignment="1">
      <alignment horizontal="right" vertical="center"/>
    </xf>
    <xf numFmtId="38" fontId="0" fillId="0" borderId="22" xfId="7" applyNumberFormat="1" applyFont="1" applyBorder="1" applyAlignment="1">
      <alignment horizontal="right"/>
    </xf>
    <xf numFmtId="38" fontId="0" fillId="0" borderId="22" xfId="7" applyNumberFormat="1" applyFont="1" applyBorder="1" applyAlignment="1">
      <alignment horizontal="right" wrapText="1"/>
    </xf>
    <xf numFmtId="38" fontId="3" fillId="36" borderId="22" xfId="7" applyNumberFormat="1" applyFont="1" applyFill="1" applyBorder="1" applyAlignment="1">
      <alignment horizontal="right" vertical="center" wrapText="1"/>
    </xf>
    <xf numFmtId="38" fontId="3" fillId="36" borderId="26" xfId="7" applyNumberFormat="1" applyFont="1" applyFill="1" applyBorder="1" applyAlignment="1">
      <alignment horizontal="right" vertical="center" wrapText="1"/>
    </xf>
    <xf numFmtId="193" fontId="15" fillId="36" borderId="22" xfId="2" applyNumberFormat="1" applyFont="1" applyFill="1" applyBorder="1" applyAlignment="1" applyProtection="1">
      <alignment vertical="top"/>
    </xf>
    <xf numFmtId="193" fontId="15" fillId="36" borderId="22" xfId="2" applyNumberFormat="1" applyFont="1" applyFill="1" applyBorder="1" applyAlignment="1" applyProtection="1">
      <alignment vertical="top" wrapText="1"/>
    </xf>
    <xf numFmtId="193" fontId="15" fillId="36" borderId="22" xfId="2" applyNumberFormat="1" applyFont="1" applyFill="1" applyBorder="1" applyAlignment="1" applyProtection="1">
      <alignment vertical="top" wrapText="1"/>
      <protection locked="0"/>
    </xf>
    <xf numFmtId="193" fontId="15" fillId="36" borderId="26" xfId="2" applyNumberFormat="1" applyFont="1" applyFill="1" applyBorder="1" applyAlignment="1" applyProtection="1">
      <alignment vertical="top" wrapText="1"/>
    </xf>
    <xf numFmtId="193" fontId="25" fillId="36" borderId="13" xfId="0" applyNumberFormat="1" applyFont="1" applyFill="1" applyBorder="1" applyAlignment="1">
      <alignment vertical="center"/>
    </xf>
    <xf numFmtId="193" fontId="6" fillId="36" borderId="25" xfId="0" applyNumberFormat="1" applyFont="1" applyFill="1" applyBorder="1"/>
    <xf numFmtId="194" fontId="6" fillId="36" borderId="26" xfId="7" applyNumberFormat="1" applyFont="1" applyFill="1" applyBorder="1"/>
    <xf numFmtId="193" fontId="6" fillId="36" borderId="24" xfId="0" applyNumberFormat="1" applyFont="1" applyFill="1" applyBorder="1"/>
    <xf numFmtId="193" fontId="6" fillId="36" borderId="26" xfId="0" applyNumberFormat="1" applyFont="1" applyFill="1" applyBorder="1"/>
    <xf numFmtId="193" fontId="6" fillId="36" borderId="57" xfId="0" applyNumberFormat="1" applyFont="1" applyFill="1" applyBorder="1"/>
    <xf numFmtId="193" fontId="6" fillId="36" borderId="56" xfId="0" applyNumberFormat="1" applyFont="1" applyFill="1" applyBorder="1" applyAlignment="1"/>
    <xf numFmtId="9" fontId="4" fillId="0" borderId="22" xfId="20961" applyFont="1" applyBorder="1" applyAlignment="1">
      <alignment horizontal="right"/>
    </xf>
    <xf numFmtId="9" fontId="6" fillId="36" borderId="25" xfId="20961" applyFont="1" applyFill="1" applyBorder="1" applyAlignment="1">
      <alignment horizontal="right"/>
    </xf>
    <xf numFmtId="193" fontId="15" fillId="36" borderId="22" xfId="1" applyNumberFormat="1" applyFont="1" applyFill="1" applyBorder="1" applyProtection="1">
      <protection locked="0"/>
    </xf>
    <xf numFmtId="193" fontId="15" fillId="36" borderId="26" xfId="1" applyNumberFormat="1" applyFont="1" applyFill="1" applyBorder="1" applyProtection="1">
      <protection locked="0"/>
    </xf>
    <xf numFmtId="3" fontId="1" fillId="3" borderId="3" xfId="5" applyNumberFormat="1" applyFont="1" applyFill="1" applyBorder="1" applyProtection="1">
      <protection locked="0"/>
    </xf>
    <xf numFmtId="0" fontId="9" fillId="0" borderId="18" xfId="0" applyFont="1" applyFill="1" applyBorder="1"/>
    <xf numFmtId="0" fontId="4" fillId="0" borderId="23" xfId="0" applyFont="1" applyFill="1" applyBorder="1" applyAlignment="1"/>
    <xf numFmtId="193" fontId="0" fillId="0" borderId="0" xfId="0" applyNumberFormat="1"/>
    <xf numFmtId="10" fontId="4" fillId="0" borderId="23" xfId="20961" applyNumberFormat="1" applyFont="1" applyFill="1" applyBorder="1" applyAlignment="1"/>
    <xf numFmtId="0" fontId="9" fillId="0" borderId="24" xfId="0" applyFont="1" applyFill="1" applyBorder="1"/>
    <xf numFmtId="0" fontId="13" fillId="0" borderId="27" xfId="0" applyFont="1" applyFill="1" applyBorder="1" applyAlignment="1">
      <alignment wrapText="1"/>
    </xf>
    <xf numFmtId="10" fontId="4" fillId="0" borderId="42" xfId="20961" applyNumberFormat="1" applyFont="1" applyFill="1" applyBorder="1" applyAlignment="1"/>
    <xf numFmtId="38" fontId="0" fillId="0" borderId="0" xfId="0" applyNumberFormat="1"/>
    <xf numFmtId="193" fontId="12" fillId="0" borderId="0" xfId="0" applyNumberFormat="1" applyFont="1"/>
    <xf numFmtId="0" fontId="106" fillId="0" borderId="73" xfId="0" applyFont="1" applyBorder="1" applyAlignment="1">
      <alignment horizontal="left" wrapText="1"/>
    </xf>
    <xf numFmtId="0" fontId="106" fillId="0" borderId="72" xfId="0" applyFont="1" applyBorder="1" applyAlignment="1">
      <alignment horizontal="left" wrapText="1"/>
    </xf>
    <xf numFmtId="0" fontId="10" fillId="0" borderId="29" xfId="0" applyFont="1" applyFill="1" applyBorder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/>
    </xf>
    <xf numFmtId="0" fontId="10" fillId="0" borderId="32" xfId="0" applyFont="1" applyFill="1" applyBorder="1" applyAlignment="1" applyProtection="1">
      <alignment horizontal="center"/>
    </xf>
    <xf numFmtId="0" fontId="10" fillId="0" borderId="31" xfId="0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9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29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/>
    </xf>
    <xf numFmtId="0" fontId="13" fillId="0" borderId="3" xfId="0" applyFont="1" applyBorder="1" applyAlignment="1">
      <alignment wrapText="1"/>
    </xf>
    <xf numFmtId="0" fontId="4" fillId="0" borderId="22" xfId="0" applyFont="1" applyBorder="1" applyAlignment="1"/>
    <xf numFmtId="0" fontId="10" fillId="0" borderId="8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104" fillId="3" borderId="74" xfId="13" applyFont="1" applyFill="1" applyBorder="1" applyAlignment="1" applyProtection="1">
      <alignment horizontal="center" vertical="center" wrapText="1"/>
      <protection locked="0"/>
    </xf>
    <xf numFmtId="0" fontId="104" fillId="3" borderId="71" xfId="13" applyFont="1" applyFill="1" applyBorder="1" applyAlignment="1" applyProtection="1">
      <alignment horizontal="center" vertical="center" wrapText="1"/>
      <protection locked="0"/>
    </xf>
    <xf numFmtId="9" fontId="4" fillId="0" borderId="8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15" fillId="3" borderId="18" xfId="1" applyNumberFormat="1" applyFont="1" applyFill="1" applyBorder="1" applyAlignment="1" applyProtection="1">
      <alignment horizontal="center"/>
      <protection locked="0"/>
    </xf>
    <xf numFmtId="165" fontId="15" fillId="3" borderId="19" xfId="1" applyNumberFormat="1" applyFont="1" applyFill="1" applyBorder="1" applyAlignment="1" applyProtection="1">
      <alignment horizontal="center"/>
      <protection locked="0"/>
    </xf>
    <xf numFmtId="165" fontId="15" fillId="3" borderId="20" xfId="1" applyNumberFormat="1" applyFont="1" applyFill="1" applyBorder="1" applyAlignment="1" applyProtection="1">
      <alignment horizontal="center"/>
      <protection locked="0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165" fontId="15" fillId="0" borderId="77" xfId="1" applyNumberFormat="1" applyFont="1" applyFill="1" applyBorder="1" applyAlignment="1" applyProtection="1">
      <alignment horizontal="center" vertical="center" wrapText="1"/>
      <protection locked="0"/>
    </xf>
    <xf numFmtId="165" fontId="15" fillId="0" borderId="7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38" fontId="9" fillId="0" borderId="3" xfId="7" applyNumberFormat="1" applyFont="1" applyFill="1" applyBorder="1" applyAlignment="1" applyProtection="1">
      <alignment horizontal="right"/>
    </xf>
    <xf numFmtId="38" fontId="10" fillId="36" borderId="3" xfId="7" applyNumberFormat="1" applyFont="1" applyFill="1" applyBorder="1" applyAlignment="1" applyProtection="1">
      <alignment horizontal="right"/>
    </xf>
    <xf numFmtId="38" fontId="9" fillId="0" borderId="10" xfId="7" applyNumberFormat="1" applyFont="1" applyFill="1" applyBorder="1" applyAlignment="1" applyProtection="1">
      <alignment horizontal="right"/>
    </xf>
    <xf numFmtId="38" fontId="10" fillId="36" borderId="22" xfId="7" applyNumberFormat="1" applyFont="1" applyFill="1" applyBorder="1" applyAlignment="1" applyProtection="1">
      <alignment horizontal="right"/>
    </xf>
    <xf numFmtId="38" fontId="9" fillId="0" borderId="3" xfId="7" applyNumberFormat="1" applyFont="1" applyFill="1" applyBorder="1" applyAlignment="1" applyProtection="1">
      <alignment horizontal="right"/>
      <protection locked="0"/>
    </xf>
    <xf numFmtId="38" fontId="9" fillId="0" borderId="10" xfId="7" applyNumberFormat="1" applyFont="1" applyFill="1" applyBorder="1" applyAlignment="1" applyProtection="1">
      <alignment horizontal="right"/>
      <protection locked="0"/>
    </xf>
    <xf numFmtId="38" fontId="9" fillId="0" borderId="22" xfId="7" applyNumberFormat="1" applyFont="1" applyFill="1" applyBorder="1" applyAlignment="1" applyProtection="1">
      <alignment horizontal="right"/>
    </xf>
    <xf numFmtId="38" fontId="10" fillId="36" borderId="25" xfId="7" applyNumberFormat="1" applyFont="1" applyFill="1" applyBorder="1" applyAlignment="1" applyProtection="1">
      <alignment horizontal="right"/>
    </xf>
    <xf numFmtId="38" fontId="10" fillId="36" borderId="26" xfId="7" applyNumberFormat="1" applyFont="1" applyFill="1" applyBorder="1" applyAlignment="1" applyProtection="1">
      <alignment horizontal="right"/>
    </xf>
    <xf numFmtId="38" fontId="10" fillId="0" borderId="3" xfId="7" applyNumberFormat="1" applyFont="1" applyFill="1" applyBorder="1" applyAlignment="1" applyProtection="1">
      <alignment horizontal="right"/>
    </xf>
    <xf numFmtId="38" fontId="10" fillId="0" borderId="10" xfId="7" applyNumberFormat="1" applyFont="1" applyFill="1" applyBorder="1" applyAlignment="1" applyProtection="1">
      <alignment horizontal="right"/>
    </xf>
    <xf numFmtId="38" fontId="21" fillId="0" borderId="3" xfId="7" applyNumberFormat="1" applyFont="1" applyFill="1" applyBorder="1" applyAlignment="1" applyProtection="1">
      <alignment horizontal="right"/>
      <protection locked="0"/>
    </xf>
    <xf numFmtId="38" fontId="22" fillId="36" borderId="3" xfId="7" applyNumberFormat="1" applyFont="1" applyFill="1" applyBorder="1" applyAlignment="1">
      <alignment horizontal="right"/>
    </xf>
    <xf numFmtId="38" fontId="22" fillId="36" borderId="3" xfId="0" applyNumberFormat="1" applyFont="1" applyFill="1" applyBorder="1" applyAlignment="1">
      <alignment horizontal="right"/>
    </xf>
    <xf numFmtId="38" fontId="22" fillId="0" borderId="3" xfId="7" applyNumberFormat="1" applyFont="1" applyFill="1" applyBorder="1" applyAlignment="1">
      <alignment horizontal="center"/>
    </xf>
    <xf numFmtId="38" fontId="22" fillId="0" borderId="3" xfId="0" applyNumberFormat="1" applyFont="1" applyFill="1" applyBorder="1" applyAlignment="1">
      <alignment horizontal="center"/>
    </xf>
    <xf numFmtId="38" fontId="22" fillId="0" borderId="22" xfId="0" applyNumberFormat="1" applyFont="1" applyFill="1" applyBorder="1" applyAlignment="1">
      <alignment horizontal="center"/>
    </xf>
    <xf numFmtId="38" fontId="22" fillId="36" borderId="3" xfId="7" applyNumberFormat="1" applyFont="1" applyFill="1" applyBorder="1" applyAlignment="1" applyProtection="1">
      <alignment horizontal="right"/>
    </xf>
    <xf numFmtId="38" fontId="22" fillId="36" borderId="3" xfId="0" applyNumberFormat="1" applyFont="1" applyFill="1" applyBorder="1" applyAlignment="1" applyProtection="1">
      <alignment horizontal="right"/>
    </xf>
    <xf numFmtId="38" fontId="10" fillId="36" borderId="3" xfId="7" applyNumberFormat="1" applyFont="1" applyFill="1" applyBorder="1" applyAlignment="1" applyProtection="1"/>
    <xf numFmtId="38" fontId="10" fillId="36" borderId="22" xfId="7" applyNumberFormat="1" applyFont="1" applyFill="1" applyBorder="1" applyAlignment="1" applyProtection="1"/>
    <xf numFmtId="38" fontId="21" fillId="0" borderId="3" xfId="7" applyNumberFormat="1" applyFont="1" applyFill="1" applyBorder="1" applyAlignment="1" applyProtection="1">
      <alignment horizontal="right" vertical="center"/>
      <protection locked="0"/>
    </xf>
    <xf numFmtId="38" fontId="21" fillId="0" borderId="3" xfId="0" applyNumberFormat="1" applyFont="1" applyFill="1" applyBorder="1" applyAlignment="1" applyProtection="1">
      <alignment horizontal="right" vertical="center"/>
      <protection locked="0"/>
    </xf>
    <xf numFmtId="38" fontId="22" fillId="36" borderId="25" xfId="7" applyNumberFormat="1" applyFont="1" applyFill="1" applyBorder="1" applyAlignment="1">
      <alignment horizontal="right"/>
    </xf>
    <xf numFmtId="38" fontId="22" fillId="36" borderId="25" xfId="0" applyNumberFormat="1" applyFont="1" applyFill="1" applyBorder="1" applyAlignment="1">
      <alignment horizontal="right"/>
    </xf>
    <xf numFmtId="38" fontId="10" fillId="36" borderId="3" xfId="0" applyNumberFormat="1" applyFont="1" applyFill="1" applyBorder="1" applyAlignment="1" applyProtection="1">
      <alignment horizontal="right"/>
    </xf>
    <xf numFmtId="38" fontId="10" fillId="36" borderId="22" xfId="0" applyNumberFormat="1" applyFont="1" applyFill="1" applyBorder="1" applyAlignment="1" applyProtection="1">
      <alignment horizontal="right"/>
    </xf>
    <xf numFmtId="38" fontId="9" fillId="0" borderId="3" xfId="0" applyNumberFormat="1" applyFont="1" applyFill="1" applyBorder="1" applyAlignment="1" applyProtection="1">
      <alignment horizontal="right"/>
    </xf>
    <xf numFmtId="38" fontId="10" fillId="77" borderId="3" xfId="0" applyNumberFormat="1" applyFont="1" applyFill="1" applyBorder="1" applyAlignment="1" applyProtection="1">
      <alignment horizontal="right"/>
    </xf>
    <xf numFmtId="38" fontId="10" fillId="36" borderId="25" xfId="0" applyNumberFormat="1" applyFont="1" applyFill="1" applyBorder="1" applyAlignment="1" applyProtection="1">
      <alignment horizontal="right"/>
    </xf>
    <xf numFmtId="38" fontId="10" fillId="36" borderId="26" xfId="0" applyNumberFormat="1" applyFont="1" applyFill="1" applyBorder="1" applyAlignment="1" applyProtection="1">
      <alignment horizontal="right"/>
    </xf>
    <xf numFmtId="38" fontId="4" fillId="0" borderId="3" xfId="0" applyNumberFormat="1" applyFont="1" applyBorder="1" applyAlignment="1">
      <alignment horizontal="center" vertical="center"/>
    </xf>
    <xf numFmtId="38" fontId="4" fillId="0" borderId="8" xfId="0" applyNumberFormat="1" applyFont="1" applyBorder="1" applyAlignment="1">
      <alignment horizontal="center" vertical="center"/>
    </xf>
    <xf numFmtId="38" fontId="0" fillId="0" borderId="22" xfId="0" applyNumberFormat="1" applyFill="1" applyBorder="1" applyAlignment="1">
      <alignment horizontal="center"/>
    </xf>
    <xf numFmtId="38" fontId="14" fillId="0" borderId="3" xfId="0" applyNumberFormat="1" applyFont="1" applyBorder="1" applyAlignment="1">
      <alignment horizontal="center" vertical="center"/>
    </xf>
    <xf numFmtId="38" fontId="6" fillId="36" borderId="25" xfId="0" applyNumberFormat="1" applyFont="1" applyFill="1" applyBorder="1" applyAlignment="1">
      <alignment horizontal="center" vertical="center"/>
    </xf>
  </cellXfs>
  <cellStyles count="20962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1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3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3" name="Straight Connector 2"/>
        <xdr:cNvCxnSpPr/>
      </xdr:nvCxnSpPr>
      <xdr:spPr>
        <a:xfrm>
          <a:off x="704850" y="819150"/>
          <a:ext cx="6324600" cy="1152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4"/>
  <cols>
    <col min="1" max="1" width="10.33203125" style="2" customWidth="1"/>
    <col min="2" max="2" width="134.6640625" bestFit="1" customWidth="1"/>
    <col min="3" max="3" width="39.44140625" customWidth="1"/>
    <col min="7" max="7" width="25" customWidth="1"/>
  </cols>
  <sheetData>
    <row r="1" spans="1:3">
      <c r="A1" s="10"/>
      <c r="B1" s="209" t="s">
        <v>270</v>
      </c>
      <c r="C1" s="96"/>
    </row>
    <row r="2" spans="1:3" s="206" customFormat="1">
      <c r="A2" s="262">
        <v>1</v>
      </c>
      <c r="B2" s="207" t="s">
        <v>271</v>
      </c>
      <c r="C2" s="323" t="s">
        <v>400</v>
      </c>
    </row>
    <row r="3" spans="1:3" s="206" customFormat="1">
      <c r="A3" s="262">
        <v>2</v>
      </c>
      <c r="B3" s="208" t="s">
        <v>272</v>
      </c>
      <c r="C3" s="323" t="s">
        <v>401</v>
      </c>
    </row>
    <row r="4" spans="1:3" s="206" customFormat="1">
      <c r="A4" s="262">
        <v>3</v>
      </c>
      <c r="B4" s="208" t="s">
        <v>273</v>
      </c>
      <c r="C4" s="323" t="s">
        <v>402</v>
      </c>
    </row>
    <row r="5" spans="1:3" s="206" customFormat="1">
      <c r="A5" s="263">
        <v>4</v>
      </c>
      <c r="B5" s="214" t="s">
        <v>274</v>
      </c>
      <c r="C5" s="324" t="s">
        <v>403</v>
      </c>
    </row>
    <row r="6" spans="1:3" s="210" customFormat="1" ht="65.25" customHeight="1">
      <c r="A6" s="393" t="s">
        <v>420</v>
      </c>
      <c r="B6" s="394"/>
      <c r="C6" s="394"/>
    </row>
    <row r="7" spans="1:3">
      <c r="A7" s="261" t="s">
        <v>346</v>
      </c>
      <c r="B7" s="209" t="s">
        <v>275</v>
      </c>
    </row>
    <row r="8" spans="1:3">
      <c r="A8" s="10">
        <v>1</v>
      </c>
      <c r="B8" s="211" t="s">
        <v>235</v>
      </c>
    </row>
    <row r="9" spans="1:3">
      <c r="A9" s="10">
        <v>2</v>
      </c>
      <c r="B9" s="211" t="s">
        <v>276</v>
      </c>
    </row>
    <row r="10" spans="1:3">
      <c r="A10" s="10">
        <v>3</v>
      </c>
      <c r="B10" s="211" t="s">
        <v>277</v>
      </c>
    </row>
    <row r="11" spans="1:3">
      <c r="A11" s="10">
        <v>4</v>
      </c>
      <c r="B11" s="211" t="s">
        <v>278</v>
      </c>
      <c r="C11" s="205"/>
    </row>
    <row r="12" spans="1:3">
      <c r="A12" s="10">
        <v>5</v>
      </c>
      <c r="B12" s="211" t="s">
        <v>196</v>
      </c>
    </row>
    <row r="13" spans="1:3">
      <c r="A13" s="10">
        <v>6</v>
      </c>
      <c r="B13" s="212" t="s">
        <v>157</v>
      </c>
    </row>
    <row r="14" spans="1:3">
      <c r="A14" s="10">
        <v>7</v>
      </c>
      <c r="B14" s="211" t="s">
        <v>280</v>
      </c>
    </row>
    <row r="15" spans="1:3">
      <c r="A15" s="10">
        <v>8</v>
      </c>
      <c r="B15" s="211" t="s">
        <v>284</v>
      </c>
    </row>
    <row r="16" spans="1:3">
      <c r="A16" s="10">
        <v>9</v>
      </c>
      <c r="B16" s="211" t="s">
        <v>95</v>
      </c>
    </row>
    <row r="17" spans="1:2">
      <c r="A17" s="10">
        <v>10</v>
      </c>
      <c r="B17" s="211" t="s">
        <v>288</v>
      </c>
    </row>
    <row r="18" spans="1:2">
      <c r="A18" s="10">
        <v>11</v>
      </c>
      <c r="B18" s="212" t="s">
        <v>264</v>
      </c>
    </row>
    <row r="19" spans="1:2">
      <c r="A19" s="10">
        <v>12</v>
      </c>
      <c r="B19" s="212" t="s">
        <v>261</v>
      </c>
    </row>
    <row r="20" spans="1:2">
      <c r="A20" s="10">
        <v>13</v>
      </c>
      <c r="B20" s="213" t="s">
        <v>385</v>
      </c>
    </row>
    <row r="21" spans="1:2">
      <c r="A21" s="10">
        <v>14</v>
      </c>
      <c r="B21" s="212" t="s">
        <v>77</v>
      </c>
    </row>
    <row r="22" spans="1:2">
      <c r="A22" s="130">
        <v>15</v>
      </c>
      <c r="B22" s="212" t="s">
        <v>84</v>
      </c>
    </row>
    <row r="23" spans="1:2">
      <c r="A23" s="5"/>
      <c r="B23" s="3"/>
    </row>
    <row r="24" spans="1:2">
      <c r="A24" s="5"/>
      <c r="B24" s="3"/>
    </row>
    <row r="25" spans="1:2">
      <c r="A25" s="5"/>
      <c r="B25" s="3"/>
    </row>
  </sheetData>
  <mergeCells count="1">
    <mergeCell ref="A6:C6"/>
  </mergeCells>
  <hyperlinks>
    <hyperlink ref="B8" location="'1. key ratios'!A1" display="ცხრილი 1: ძირითადი მაჩვენებლები"/>
    <hyperlink ref="B9" location="'2. RC'!A1" display="ცხრილი 2: საბალანსო უწყისი"/>
    <hyperlink ref="B10" location="'3. PL'!A1" display="ცხრილი 3: მოგება-ზარალის ანგარიშგება"/>
    <hyperlink ref="B11" location="'4. Off-Balance'!A1" display="ბალანსგარეშე ანგარიშების უწყისი "/>
    <hyperlink ref="B12" location="'5. RWA'!A1" display="ცხრილი 5: რისკის მიხედვით შეწონილი რისკის პოზიციები"/>
    <hyperlink ref="B14" location="'7. LI1'!A1" display="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"/>
    <hyperlink ref="B13" location="'6. Administrators-shareholders'!A1" display="ინფორმაცია ბანკის სამეთვალყურეო საბჭოს, დირექტორატის და აქციონერთა შესახებ"/>
    <hyperlink ref="B15" location="'8. LI2'!A1" display="ცხრილი 8: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"/>
    <hyperlink ref="B16" location="'9. Capital'!A1" display="ცხრილი 9: საზედამხედველო კაპიტალი"/>
    <hyperlink ref="B17" location="'10. CC2'!A1" display="ცხრილი 10: კავშირი საზედამხედველო კაპიტალსა და ფინანსური მდგომარეობის ანგარიშგებას შორის"/>
    <hyperlink ref="B19" location="'12. CRM'!A1" display="საკრედიტო რისკის მიტიგაცია"/>
    <hyperlink ref="B18" location="'11. CRWA'!A1" display="საკრედიტო რისკის მიხედვით შეწონილი რისკის პოზიციები"/>
    <hyperlink ref="B20" location="'13. CRME'!A1" display="სტანდარტიზებული მიდგომა - საკრედიტო რისკი საკრედიტო რისკის მიტიგაციის ეფექტი"/>
    <hyperlink ref="B21" location="'14. CICR'!A1" display="სავალუტო კურსის ცვლილებით გამოწვეული საკრედიტო რისკის მიხედვით შეწონილი რისკის პოზიციები"/>
    <hyperlink ref="B22" location="'15. CCR'!A1" display="კონტრაგენტთან დაკავშირებული საკრედიტო რისკის მიხედვით შეწონილი რისკის პოზიციები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5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/>
  <cols>
    <col min="1" max="1" width="9.5546875" style="5" bestFit="1" customWidth="1"/>
    <col min="2" max="2" width="132.44140625" style="2" customWidth="1"/>
    <col min="3" max="3" width="18.44140625" style="2" customWidth="1"/>
  </cols>
  <sheetData>
    <row r="1" spans="1:6">
      <c r="A1" s="327" t="s">
        <v>199</v>
      </c>
      <c r="B1" s="345" t="str">
        <f>'1. key ratios'!B1</f>
        <v>სს იშბანკი საქართველო</v>
      </c>
      <c r="D1" s="2"/>
      <c r="E1" s="2"/>
      <c r="F1" s="2"/>
    </row>
    <row r="2" spans="1:6" s="20" customFormat="1" ht="15.75" customHeight="1">
      <c r="A2" s="25" t="s">
        <v>200</v>
      </c>
      <c r="B2" s="326">
        <f>'1. key ratios'!B2</f>
        <v>43008</v>
      </c>
    </row>
    <row r="3" spans="1:6" s="20" customFormat="1" ht="15.75" customHeight="1"/>
    <row r="4" spans="1:6" ht="15" thickBot="1">
      <c r="A4" s="5" t="s">
        <v>355</v>
      </c>
      <c r="B4" s="58" t="s">
        <v>95</v>
      </c>
    </row>
    <row r="5" spans="1:6">
      <c r="A5" s="149" t="s">
        <v>29</v>
      </c>
      <c r="B5" s="150"/>
      <c r="C5" s="151" t="s">
        <v>30</v>
      </c>
    </row>
    <row r="6" spans="1:6">
      <c r="A6" s="152">
        <v>1</v>
      </c>
      <c r="B6" s="85" t="s">
        <v>31</v>
      </c>
      <c r="C6" s="368">
        <f>SUM(C7:C11)</f>
        <v>33661528.575274922</v>
      </c>
    </row>
    <row r="7" spans="1:6">
      <c r="A7" s="152">
        <v>2</v>
      </c>
      <c r="B7" s="82" t="s">
        <v>32</v>
      </c>
      <c r="C7" s="279">
        <v>30000000</v>
      </c>
    </row>
    <row r="8" spans="1:6">
      <c r="A8" s="152">
        <v>3</v>
      </c>
      <c r="B8" s="76" t="s">
        <v>33</v>
      </c>
      <c r="C8" s="279"/>
    </row>
    <row r="9" spans="1:6">
      <c r="A9" s="152">
        <v>4</v>
      </c>
      <c r="B9" s="76" t="s">
        <v>34</v>
      </c>
      <c r="C9" s="279"/>
    </row>
    <row r="10" spans="1:6">
      <c r="A10" s="152">
        <v>5</v>
      </c>
      <c r="B10" s="76" t="s">
        <v>35</v>
      </c>
      <c r="C10" s="279"/>
    </row>
    <row r="11" spans="1:6">
      <c r="A11" s="152">
        <v>6</v>
      </c>
      <c r="B11" s="83" t="s">
        <v>36</v>
      </c>
      <c r="C11" s="279">
        <v>3661528.5752749201</v>
      </c>
    </row>
    <row r="12" spans="1:6" s="4" customFormat="1">
      <c r="A12" s="152">
        <v>7</v>
      </c>
      <c r="B12" s="85" t="s">
        <v>37</v>
      </c>
      <c r="C12" s="369">
        <f>SUM(C13:C27)</f>
        <v>357163</v>
      </c>
    </row>
    <row r="13" spans="1:6" s="4" customFormat="1">
      <c r="A13" s="152">
        <v>8</v>
      </c>
      <c r="B13" s="84" t="s">
        <v>38</v>
      </c>
      <c r="C13" s="280"/>
    </row>
    <row r="14" spans="1:6" s="4" customFormat="1" ht="27.6">
      <c r="A14" s="152">
        <v>9</v>
      </c>
      <c r="B14" s="77" t="s">
        <v>39</v>
      </c>
      <c r="C14" s="280"/>
    </row>
    <row r="15" spans="1:6" s="4" customFormat="1">
      <c r="A15" s="152">
        <v>10</v>
      </c>
      <c r="B15" s="78" t="s">
        <v>40</v>
      </c>
      <c r="C15" s="280">
        <v>357163</v>
      </c>
    </row>
    <row r="16" spans="1:6" s="4" customFormat="1">
      <c r="A16" s="152">
        <v>11</v>
      </c>
      <c r="B16" s="79" t="s">
        <v>41</v>
      </c>
      <c r="C16" s="280"/>
    </row>
    <row r="17" spans="1:3" s="4" customFormat="1">
      <c r="A17" s="152">
        <v>12</v>
      </c>
      <c r="B17" s="78" t="s">
        <v>42</v>
      </c>
      <c r="C17" s="280"/>
    </row>
    <row r="18" spans="1:3" s="4" customFormat="1">
      <c r="A18" s="152">
        <v>13</v>
      </c>
      <c r="B18" s="78" t="s">
        <v>43</v>
      </c>
      <c r="C18" s="280"/>
    </row>
    <row r="19" spans="1:3" s="4" customFormat="1">
      <c r="A19" s="152">
        <v>14</v>
      </c>
      <c r="B19" s="78" t="s">
        <v>44</v>
      </c>
      <c r="C19" s="280"/>
    </row>
    <row r="20" spans="1:3" s="4" customFormat="1" ht="27.6">
      <c r="A20" s="152">
        <v>15</v>
      </c>
      <c r="B20" s="78" t="s">
        <v>45</v>
      </c>
      <c r="C20" s="280">
        <v>0</v>
      </c>
    </row>
    <row r="21" spans="1:3" s="4" customFormat="1" ht="27.6">
      <c r="A21" s="152">
        <v>16</v>
      </c>
      <c r="B21" s="77" t="s">
        <v>46</v>
      </c>
      <c r="C21" s="280"/>
    </row>
    <row r="22" spans="1:3" s="4" customFormat="1">
      <c r="A22" s="152">
        <v>17</v>
      </c>
      <c r="B22" s="153" t="s">
        <v>47</v>
      </c>
      <c r="C22" s="280"/>
    </row>
    <row r="23" spans="1:3" s="4" customFormat="1" ht="27.6">
      <c r="A23" s="152">
        <v>18</v>
      </c>
      <c r="B23" s="77" t="s">
        <v>48</v>
      </c>
      <c r="C23" s="280">
        <v>0</v>
      </c>
    </row>
    <row r="24" spans="1:3" s="4" customFormat="1" ht="27.6">
      <c r="A24" s="152">
        <v>19</v>
      </c>
      <c r="B24" s="77" t="s">
        <v>49</v>
      </c>
      <c r="C24" s="280">
        <v>0</v>
      </c>
    </row>
    <row r="25" spans="1:3" s="4" customFormat="1" ht="27.6">
      <c r="A25" s="152">
        <v>20</v>
      </c>
      <c r="B25" s="80" t="s">
        <v>50</v>
      </c>
      <c r="C25" s="280">
        <v>0</v>
      </c>
    </row>
    <row r="26" spans="1:3" s="4" customFormat="1">
      <c r="A26" s="152">
        <v>21</v>
      </c>
      <c r="B26" s="80" t="s">
        <v>51</v>
      </c>
      <c r="C26" s="280">
        <v>0</v>
      </c>
    </row>
    <row r="27" spans="1:3" s="4" customFormat="1" ht="27.6">
      <c r="A27" s="152">
        <v>22</v>
      </c>
      <c r="B27" s="80" t="s">
        <v>52</v>
      </c>
      <c r="C27" s="280">
        <v>0</v>
      </c>
    </row>
    <row r="28" spans="1:3" s="4" customFormat="1">
      <c r="A28" s="152">
        <v>23</v>
      </c>
      <c r="B28" s="86" t="s">
        <v>26</v>
      </c>
      <c r="C28" s="369">
        <f>C6-C12</f>
        <v>33304365.575274922</v>
      </c>
    </row>
    <row r="29" spans="1:3" s="4" customFormat="1">
      <c r="A29" s="154"/>
      <c r="B29" s="81"/>
      <c r="C29" s="280"/>
    </row>
    <row r="30" spans="1:3" s="4" customFormat="1">
      <c r="A30" s="154">
        <v>24</v>
      </c>
      <c r="B30" s="86" t="s">
        <v>53</v>
      </c>
      <c r="C30" s="369">
        <f>C31+C34</f>
        <v>0</v>
      </c>
    </row>
    <row r="31" spans="1:3" s="4" customFormat="1">
      <c r="A31" s="154">
        <v>25</v>
      </c>
      <c r="B31" s="76" t="s">
        <v>54</v>
      </c>
      <c r="C31" s="370">
        <f>C32+C33</f>
        <v>0</v>
      </c>
    </row>
    <row r="32" spans="1:3" s="4" customFormat="1">
      <c r="A32" s="154">
        <v>26</v>
      </c>
      <c r="B32" s="200" t="s">
        <v>55</v>
      </c>
      <c r="C32" s="280"/>
    </row>
    <row r="33" spans="1:3" s="4" customFormat="1">
      <c r="A33" s="154">
        <v>27</v>
      </c>
      <c r="B33" s="200" t="s">
        <v>56</v>
      </c>
      <c r="C33" s="280"/>
    </row>
    <row r="34" spans="1:3" s="4" customFormat="1">
      <c r="A34" s="154">
        <v>28</v>
      </c>
      <c r="B34" s="76" t="s">
        <v>57</v>
      </c>
      <c r="C34" s="280"/>
    </row>
    <row r="35" spans="1:3" s="4" customFormat="1">
      <c r="A35" s="154">
        <v>29</v>
      </c>
      <c r="B35" s="86" t="s">
        <v>58</v>
      </c>
      <c r="C35" s="369">
        <f>SUM(C36:C40)</f>
        <v>0</v>
      </c>
    </row>
    <row r="36" spans="1:3" s="4" customFormat="1">
      <c r="A36" s="154">
        <v>30</v>
      </c>
      <c r="B36" s="77" t="s">
        <v>59</v>
      </c>
      <c r="C36" s="280"/>
    </row>
    <row r="37" spans="1:3" s="4" customFormat="1">
      <c r="A37" s="154">
        <v>31</v>
      </c>
      <c r="B37" s="78" t="s">
        <v>60</v>
      </c>
      <c r="C37" s="280"/>
    </row>
    <row r="38" spans="1:3" s="4" customFormat="1" ht="27.6">
      <c r="A38" s="154">
        <v>32</v>
      </c>
      <c r="B38" s="77" t="s">
        <v>61</v>
      </c>
      <c r="C38" s="280"/>
    </row>
    <row r="39" spans="1:3" s="4" customFormat="1" ht="27.6">
      <c r="A39" s="154">
        <v>33</v>
      </c>
      <c r="B39" s="77" t="s">
        <v>49</v>
      </c>
      <c r="C39" s="280"/>
    </row>
    <row r="40" spans="1:3" s="4" customFormat="1" ht="27.6">
      <c r="A40" s="154">
        <v>34</v>
      </c>
      <c r="B40" s="80" t="s">
        <v>62</v>
      </c>
      <c r="C40" s="280"/>
    </row>
    <row r="41" spans="1:3" s="4" customFormat="1">
      <c r="A41" s="154">
        <v>35</v>
      </c>
      <c r="B41" s="86" t="s">
        <v>27</v>
      </c>
      <c r="C41" s="369">
        <f>C30-C35</f>
        <v>0</v>
      </c>
    </row>
    <row r="42" spans="1:3" s="4" customFormat="1">
      <c r="A42" s="154"/>
      <c r="B42" s="81"/>
      <c r="C42" s="280"/>
    </row>
    <row r="43" spans="1:3" s="4" customFormat="1">
      <c r="A43" s="154">
        <v>36</v>
      </c>
      <c r="B43" s="87" t="s">
        <v>63</v>
      </c>
      <c r="C43" s="369">
        <f>SUM(C44:C46)</f>
        <v>41748658.3134</v>
      </c>
    </row>
    <row r="44" spans="1:3" s="4" customFormat="1">
      <c r="A44" s="154">
        <v>37</v>
      </c>
      <c r="B44" s="76" t="s">
        <v>64</v>
      </c>
      <c r="C44" s="280">
        <v>39627200</v>
      </c>
    </row>
    <row r="45" spans="1:3" s="4" customFormat="1">
      <c r="A45" s="154">
        <v>38</v>
      </c>
      <c r="B45" s="76" t="s">
        <v>65</v>
      </c>
      <c r="C45" s="280"/>
    </row>
    <row r="46" spans="1:3" s="4" customFormat="1">
      <c r="A46" s="154">
        <v>39</v>
      </c>
      <c r="B46" s="76" t="s">
        <v>66</v>
      </c>
      <c r="C46" s="280">
        <v>2121458.3133999994</v>
      </c>
    </row>
    <row r="47" spans="1:3" s="4" customFormat="1">
      <c r="A47" s="154">
        <v>40</v>
      </c>
      <c r="B47" s="87" t="s">
        <v>67</v>
      </c>
      <c r="C47" s="369">
        <f>SUM(C48:C51)</f>
        <v>0</v>
      </c>
    </row>
    <row r="48" spans="1:3" s="4" customFormat="1">
      <c r="A48" s="154">
        <v>41</v>
      </c>
      <c r="B48" s="77" t="s">
        <v>68</v>
      </c>
      <c r="C48" s="280"/>
    </row>
    <row r="49" spans="1:3" s="4" customFormat="1">
      <c r="A49" s="154">
        <v>42</v>
      </c>
      <c r="B49" s="78" t="s">
        <v>69</v>
      </c>
      <c r="C49" s="280"/>
    </row>
    <row r="50" spans="1:3" s="4" customFormat="1" ht="27.6">
      <c r="A50" s="154">
        <v>43</v>
      </c>
      <c r="B50" s="77" t="s">
        <v>70</v>
      </c>
      <c r="C50" s="280"/>
    </row>
    <row r="51" spans="1:3" s="4" customFormat="1" ht="27.6">
      <c r="A51" s="154">
        <v>44</v>
      </c>
      <c r="B51" s="77" t="s">
        <v>49</v>
      </c>
      <c r="C51" s="280"/>
    </row>
    <row r="52" spans="1:3" s="4" customFormat="1" ht="15" thickBot="1">
      <c r="A52" s="155">
        <v>45</v>
      </c>
      <c r="B52" s="156" t="s">
        <v>28</v>
      </c>
      <c r="C52" s="371">
        <f>C43-C47</f>
        <v>41748658.3134</v>
      </c>
    </row>
    <row r="55" spans="1:3">
      <c r="B55" s="2" t="s">
        <v>237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  <ignoredErrors>
    <ignoredError sqref="C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4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/>
  <cols>
    <col min="1" max="1" width="10.6640625" style="72" customWidth="1"/>
    <col min="2" max="2" width="91.88671875" style="72" customWidth="1"/>
    <col min="3" max="3" width="53.109375" style="72" customWidth="1"/>
    <col min="4" max="4" width="32.33203125" style="72" customWidth="1"/>
    <col min="5" max="6" width="11" bestFit="1" customWidth="1"/>
  </cols>
  <sheetData>
    <row r="1" spans="1:6">
      <c r="A1" s="327" t="s">
        <v>199</v>
      </c>
      <c r="B1" s="345" t="str">
        <f>'1. key ratios'!B1</f>
        <v>სს იშბანკი საქართველო</v>
      </c>
      <c r="E1" s="2"/>
      <c r="F1" s="2"/>
    </row>
    <row r="2" spans="1:6" s="20" customFormat="1" ht="15.75" customHeight="1">
      <c r="A2" s="25" t="s">
        <v>200</v>
      </c>
      <c r="B2" s="326">
        <f>'1. key ratios'!B2</f>
        <v>43008</v>
      </c>
    </row>
    <row r="3" spans="1:6" s="20" customFormat="1" ht="15.75" customHeight="1">
      <c r="A3" s="25"/>
    </row>
    <row r="4" spans="1:6" s="20" customFormat="1" ht="15.75" customHeight="1" thickBot="1">
      <c r="A4" s="20" t="s">
        <v>356</v>
      </c>
      <c r="B4" s="230" t="s">
        <v>288</v>
      </c>
      <c r="D4" s="232" t="s">
        <v>101</v>
      </c>
    </row>
    <row r="5" spans="1:6" ht="41.4">
      <c r="A5" s="167" t="s">
        <v>29</v>
      </c>
      <c r="B5" s="168" t="s">
        <v>244</v>
      </c>
      <c r="C5" s="169" t="s">
        <v>250</v>
      </c>
      <c r="D5" s="231" t="s">
        <v>289</v>
      </c>
    </row>
    <row r="6" spans="1:6">
      <c r="A6" s="157">
        <v>1</v>
      </c>
      <c r="B6" s="88" t="s">
        <v>162</v>
      </c>
      <c r="C6" s="281">
        <v>4700935.07</v>
      </c>
      <c r="D6" s="158"/>
      <c r="E6" s="8"/>
    </row>
    <row r="7" spans="1:6">
      <c r="A7" s="157">
        <v>2</v>
      </c>
      <c r="B7" s="89" t="s">
        <v>163</v>
      </c>
      <c r="C7" s="282">
        <v>33807364.43</v>
      </c>
      <c r="D7" s="159"/>
      <c r="E7" s="8"/>
    </row>
    <row r="8" spans="1:6">
      <c r="A8" s="157">
        <v>3</v>
      </c>
      <c r="B8" s="89" t="s">
        <v>164</v>
      </c>
      <c r="C8" s="282">
        <v>88092721.686501011</v>
      </c>
      <c r="D8" s="159"/>
      <c r="E8" s="8"/>
    </row>
    <row r="9" spans="1:6">
      <c r="A9" s="157">
        <v>4</v>
      </c>
      <c r="B9" s="89" t="s">
        <v>193</v>
      </c>
      <c r="C9" s="282">
        <v>0</v>
      </c>
      <c r="D9" s="159"/>
      <c r="E9" s="8"/>
    </row>
    <row r="10" spans="1:6">
      <c r="A10" s="157">
        <v>5</v>
      </c>
      <c r="B10" s="89" t="s">
        <v>165</v>
      </c>
      <c r="C10" s="282">
        <v>22520444.027858675</v>
      </c>
      <c r="D10" s="159"/>
      <c r="E10" s="8"/>
    </row>
    <row r="11" spans="1:6">
      <c r="A11" s="157">
        <v>6.1</v>
      </c>
      <c r="B11" s="89" t="s">
        <v>166</v>
      </c>
      <c r="C11" s="283">
        <v>120069798.13</v>
      </c>
      <c r="D11" s="160"/>
      <c r="E11" s="9"/>
    </row>
    <row r="12" spans="1:6">
      <c r="A12" s="157">
        <v>6.2</v>
      </c>
      <c r="B12" s="90" t="s">
        <v>167</v>
      </c>
      <c r="C12" s="283">
        <v>-5670112.3993999995</v>
      </c>
      <c r="D12" s="160"/>
      <c r="E12" s="9"/>
    </row>
    <row r="13" spans="1:6">
      <c r="A13" s="157" t="s">
        <v>393</v>
      </c>
      <c r="B13" s="91" t="s">
        <v>394</v>
      </c>
      <c r="C13" s="283">
        <v>2121458.3133999994</v>
      </c>
      <c r="D13" s="268" t="s">
        <v>396</v>
      </c>
      <c r="E13" s="9"/>
    </row>
    <row r="14" spans="1:6">
      <c r="A14" s="157">
        <v>6</v>
      </c>
      <c r="B14" s="89" t="s">
        <v>168</v>
      </c>
      <c r="C14" s="372">
        <f>C11+C12</f>
        <v>114399685.7306</v>
      </c>
      <c r="D14" s="160"/>
      <c r="E14" s="8"/>
    </row>
    <row r="15" spans="1:6">
      <c r="A15" s="157">
        <v>7</v>
      </c>
      <c r="B15" s="89" t="s">
        <v>169</v>
      </c>
      <c r="C15" s="282">
        <v>4588250.3301919997</v>
      </c>
      <c r="D15" s="159"/>
      <c r="E15" s="8"/>
    </row>
    <row r="16" spans="1:6">
      <c r="A16" s="157">
        <v>8</v>
      </c>
      <c r="B16" s="89" t="s">
        <v>170</v>
      </c>
      <c r="C16" s="282">
        <v>0</v>
      </c>
      <c r="D16" s="159"/>
      <c r="E16" s="8"/>
    </row>
    <row r="17" spans="1:6">
      <c r="A17" s="157">
        <v>9</v>
      </c>
      <c r="B17" s="89" t="s">
        <v>171</v>
      </c>
      <c r="C17" s="282">
        <v>0</v>
      </c>
      <c r="D17" s="159"/>
      <c r="E17" s="8"/>
    </row>
    <row r="18" spans="1:6">
      <c r="A18" s="157">
        <v>9.1</v>
      </c>
      <c r="B18" s="91" t="s">
        <v>260</v>
      </c>
      <c r="C18" s="283"/>
      <c r="D18" s="159"/>
      <c r="E18" s="8"/>
    </row>
    <row r="19" spans="1:6">
      <c r="A19" s="157">
        <v>9.1999999999999993</v>
      </c>
      <c r="B19" s="91" t="s">
        <v>249</v>
      </c>
      <c r="C19" s="283"/>
      <c r="D19" s="159"/>
      <c r="E19" s="8"/>
    </row>
    <row r="20" spans="1:6">
      <c r="A20" s="157">
        <v>9.3000000000000007</v>
      </c>
      <c r="B20" s="91" t="s">
        <v>248</v>
      </c>
      <c r="C20" s="283"/>
      <c r="D20" s="159"/>
      <c r="E20" s="8"/>
    </row>
    <row r="21" spans="1:6">
      <c r="A21" s="157">
        <v>10</v>
      </c>
      <c r="B21" s="89" t="s">
        <v>172</v>
      </c>
      <c r="C21" s="282">
        <v>2001971.5999999996</v>
      </c>
      <c r="D21" s="159"/>
      <c r="E21" s="8"/>
    </row>
    <row r="22" spans="1:6">
      <c r="A22" s="157">
        <v>10.1</v>
      </c>
      <c r="B22" s="91" t="s">
        <v>247</v>
      </c>
      <c r="C22" s="282">
        <v>357163</v>
      </c>
      <c r="D22" s="268" t="s">
        <v>366</v>
      </c>
      <c r="E22" s="8"/>
    </row>
    <row r="23" spans="1:6">
      <c r="A23" s="157">
        <v>11</v>
      </c>
      <c r="B23" s="92" t="s">
        <v>173</v>
      </c>
      <c r="C23" s="284">
        <v>2768910.6499999994</v>
      </c>
      <c r="D23" s="161"/>
      <c r="E23" s="8"/>
    </row>
    <row r="24" spans="1:6">
      <c r="A24" s="157">
        <v>12</v>
      </c>
      <c r="B24" s="94" t="s">
        <v>174</v>
      </c>
      <c r="C24" s="285">
        <f>SUM(C6:C10,C14:C17,C21,C23)</f>
        <v>272880283.52515167</v>
      </c>
      <c r="D24" s="162"/>
      <c r="E24" s="7"/>
    </row>
    <row r="25" spans="1:6">
      <c r="A25" s="157">
        <v>13</v>
      </c>
      <c r="B25" s="89" t="s">
        <v>175</v>
      </c>
      <c r="C25" s="286">
        <v>87689289.979999989</v>
      </c>
      <c r="D25" s="163"/>
      <c r="E25" s="8"/>
      <c r="F25" s="6"/>
    </row>
    <row r="26" spans="1:6">
      <c r="A26" s="157">
        <v>14</v>
      </c>
      <c r="B26" s="89" t="s">
        <v>176</v>
      </c>
      <c r="C26" s="282">
        <v>16453051.959999995</v>
      </c>
      <c r="D26" s="159"/>
      <c r="E26" s="8"/>
      <c r="F26" s="6"/>
    </row>
    <row r="27" spans="1:6">
      <c r="A27" s="157">
        <v>15</v>
      </c>
      <c r="B27" s="89" t="s">
        <v>177</v>
      </c>
      <c r="C27" s="282">
        <v>0</v>
      </c>
      <c r="D27" s="159"/>
      <c r="E27" s="8"/>
      <c r="F27" s="6"/>
    </row>
    <row r="28" spans="1:6">
      <c r="A28" s="157">
        <v>16</v>
      </c>
      <c r="B28" s="89" t="s">
        <v>178</v>
      </c>
      <c r="C28" s="282">
        <v>72415814.780000001</v>
      </c>
      <c r="D28" s="159"/>
      <c r="E28" s="8"/>
      <c r="F28" s="6"/>
    </row>
    <row r="29" spans="1:6">
      <c r="A29" s="157">
        <v>17</v>
      </c>
      <c r="B29" s="89" t="s">
        <v>179</v>
      </c>
      <c r="C29" s="282">
        <v>0</v>
      </c>
      <c r="D29" s="159"/>
      <c r="E29" s="8"/>
      <c r="F29" s="6"/>
    </row>
    <row r="30" spans="1:6">
      <c r="A30" s="157">
        <v>18</v>
      </c>
      <c r="B30" s="89" t="s">
        <v>180</v>
      </c>
      <c r="C30" s="282">
        <v>14863934.948943999</v>
      </c>
      <c r="D30" s="159"/>
      <c r="E30" s="8"/>
      <c r="F30" s="6"/>
    </row>
    <row r="31" spans="1:6">
      <c r="A31" s="157">
        <v>19</v>
      </c>
      <c r="B31" s="89" t="s">
        <v>181</v>
      </c>
      <c r="C31" s="282">
        <v>5839828.4100000001</v>
      </c>
      <c r="D31" s="159"/>
      <c r="E31" s="8"/>
      <c r="F31" s="6"/>
    </row>
    <row r="32" spans="1:6">
      <c r="A32" s="157">
        <v>20</v>
      </c>
      <c r="B32" s="89" t="s">
        <v>103</v>
      </c>
      <c r="C32" s="282">
        <v>2329635.4921999997</v>
      </c>
      <c r="D32" s="159"/>
      <c r="E32" s="8"/>
      <c r="F32" s="6"/>
    </row>
    <row r="33" spans="1:6">
      <c r="A33" s="157">
        <v>20.100000000000001</v>
      </c>
      <c r="B33" s="93" t="s">
        <v>392</v>
      </c>
      <c r="C33" s="284">
        <v>194073.95219999997</v>
      </c>
      <c r="D33" s="161"/>
      <c r="E33" s="8"/>
      <c r="F33" s="6"/>
    </row>
    <row r="34" spans="1:6">
      <c r="A34" s="157">
        <v>21</v>
      </c>
      <c r="B34" s="92" t="s">
        <v>182</v>
      </c>
      <c r="C34" s="284">
        <v>39627200</v>
      </c>
      <c r="D34" s="268" t="s">
        <v>397</v>
      </c>
      <c r="E34" s="8"/>
    </row>
    <row r="35" spans="1:6">
      <c r="A35" s="157">
        <v>21.1</v>
      </c>
      <c r="B35" s="93" t="s">
        <v>246</v>
      </c>
      <c r="C35" s="284">
        <v>39627200</v>
      </c>
      <c r="D35" s="268" t="s">
        <v>397</v>
      </c>
      <c r="E35" s="8"/>
    </row>
    <row r="36" spans="1:6">
      <c r="A36" s="157">
        <v>22</v>
      </c>
      <c r="B36" s="94" t="s">
        <v>183</v>
      </c>
      <c r="C36" s="285">
        <f>SUM(C25:C32,C34)</f>
        <v>239218755.57114395</v>
      </c>
      <c r="D36" s="162"/>
      <c r="E36" s="7"/>
    </row>
    <row r="37" spans="1:6">
      <c r="A37" s="157">
        <v>23</v>
      </c>
      <c r="B37" s="92" t="s">
        <v>184</v>
      </c>
      <c r="C37" s="282">
        <v>30000000</v>
      </c>
      <c r="D37" s="268" t="s">
        <v>398</v>
      </c>
      <c r="E37" s="8"/>
    </row>
    <row r="38" spans="1:6">
      <c r="A38" s="157">
        <v>24</v>
      </c>
      <c r="B38" s="92" t="s">
        <v>185</v>
      </c>
      <c r="C38" s="282">
        <v>0</v>
      </c>
      <c r="D38" s="159"/>
      <c r="E38" s="8"/>
    </row>
    <row r="39" spans="1:6">
      <c r="A39" s="157">
        <v>25</v>
      </c>
      <c r="B39" s="92" t="s">
        <v>245</v>
      </c>
      <c r="C39" s="282">
        <v>0</v>
      </c>
      <c r="D39" s="159"/>
      <c r="E39" s="8"/>
    </row>
    <row r="40" spans="1:6">
      <c r="A40" s="157">
        <v>26</v>
      </c>
      <c r="B40" s="92" t="s">
        <v>187</v>
      </c>
      <c r="C40" s="282">
        <v>0</v>
      </c>
      <c r="D40" s="159"/>
      <c r="E40" s="8"/>
    </row>
    <row r="41" spans="1:6">
      <c r="A41" s="157">
        <v>27</v>
      </c>
      <c r="B41" s="92" t="s">
        <v>188</v>
      </c>
      <c r="C41" s="282">
        <v>0</v>
      </c>
      <c r="D41" s="159"/>
      <c r="E41" s="8"/>
    </row>
    <row r="42" spans="1:6">
      <c r="A42" s="157">
        <v>28</v>
      </c>
      <c r="B42" s="92" t="s">
        <v>189</v>
      </c>
      <c r="C42" s="282">
        <v>3661528.5752749201</v>
      </c>
      <c r="D42" s="268" t="s">
        <v>399</v>
      </c>
      <c r="E42" s="8"/>
    </row>
    <row r="43" spans="1:6">
      <c r="A43" s="157">
        <v>29</v>
      </c>
      <c r="B43" s="92" t="s">
        <v>38</v>
      </c>
      <c r="C43" s="282">
        <v>0</v>
      </c>
      <c r="D43" s="159"/>
      <c r="E43" s="8"/>
    </row>
    <row r="44" spans="1:6" ht="15" thickBot="1">
      <c r="A44" s="164">
        <v>30</v>
      </c>
      <c r="B44" s="165" t="s">
        <v>190</v>
      </c>
      <c r="C44" s="287">
        <f>SUM(C37:C43)</f>
        <v>33661528.575274922</v>
      </c>
      <c r="D44" s="166"/>
      <c r="E44" s="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S22"/>
  <sheetViews>
    <sheetView showGridLines="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10.5546875" style="2" bestFit="1" customWidth="1"/>
    <col min="2" max="2" width="95" style="2" customWidth="1"/>
    <col min="3" max="3" width="10.33203125" style="2" bestFit="1" customWidth="1"/>
    <col min="4" max="4" width="13.33203125" style="2" bestFit="1" customWidth="1"/>
    <col min="5" max="5" width="9.44140625" style="2" bestFit="1" customWidth="1"/>
    <col min="6" max="6" width="13.33203125" style="2" bestFit="1" customWidth="1"/>
    <col min="7" max="7" width="9.44140625" style="2" bestFit="1" customWidth="1"/>
    <col min="8" max="8" width="13.33203125" style="2" bestFit="1" customWidth="1"/>
    <col min="9" max="9" width="9.44140625" style="2" bestFit="1" customWidth="1"/>
    <col min="10" max="10" width="13.33203125" style="2" bestFit="1" customWidth="1"/>
    <col min="11" max="11" width="9.44140625" style="2" bestFit="1" customWidth="1"/>
    <col min="12" max="12" width="13.33203125" style="2" bestFit="1" customWidth="1"/>
    <col min="13" max="13" width="11.33203125" style="2" bestFit="1" customWidth="1"/>
    <col min="14" max="14" width="13.33203125" style="2" bestFit="1" customWidth="1"/>
    <col min="15" max="15" width="9.44140625" style="2" bestFit="1" customWidth="1"/>
    <col min="16" max="16" width="13.33203125" style="2" bestFit="1" customWidth="1"/>
    <col min="17" max="17" width="9.44140625" style="2" bestFit="1" customWidth="1"/>
    <col min="18" max="18" width="13.33203125" style="2" bestFit="1" customWidth="1"/>
    <col min="19" max="19" width="31.5546875" style="2" bestFit="1" customWidth="1"/>
    <col min="20" max="16384" width="9.109375" style="12"/>
  </cols>
  <sheetData>
    <row r="1" spans="1:19">
      <c r="A1" s="327" t="s">
        <v>199</v>
      </c>
      <c r="B1" s="345" t="str">
        <f>'1. key ratios'!B1</f>
        <v>სს იშბანკი საქართველო</v>
      </c>
    </row>
    <row r="2" spans="1:19">
      <c r="A2" s="25" t="s">
        <v>200</v>
      </c>
      <c r="B2" s="326">
        <f>'1. key ratios'!B2</f>
        <v>43008</v>
      </c>
    </row>
    <row r="4" spans="1:19" ht="28.2" thickBot="1">
      <c r="A4" s="71" t="s">
        <v>357</v>
      </c>
      <c r="B4" s="314" t="s">
        <v>382</v>
      </c>
    </row>
    <row r="5" spans="1:19">
      <c r="A5" s="144"/>
      <c r="B5" s="148"/>
      <c r="C5" s="125" t="s">
        <v>0</v>
      </c>
      <c r="D5" s="125" t="s">
        <v>1</v>
      </c>
      <c r="E5" s="125" t="s">
        <v>2</v>
      </c>
      <c r="F5" s="125" t="s">
        <v>3</v>
      </c>
      <c r="G5" s="125" t="s">
        <v>4</v>
      </c>
      <c r="H5" s="125" t="s">
        <v>6</v>
      </c>
      <c r="I5" s="125" t="s">
        <v>251</v>
      </c>
      <c r="J5" s="125" t="s">
        <v>252</v>
      </c>
      <c r="K5" s="125" t="s">
        <v>253</v>
      </c>
      <c r="L5" s="125" t="s">
        <v>254</v>
      </c>
      <c r="M5" s="125" t="s">
        <v>255</v>
      </c>
      <c r="N5" s="125" t="s">
        <v>256</v>
      </c>
      <c r="O5" s="125" t="s">
        <v>369</v>
      </c>
      <c r="P5" s="125" t="s">
        <v>370</v>
      </c>
      <c r="Q5" s="125" t="s">
        <v>371</v>
      </c>
      <c r="R5" s="305" t="s">
        <v>372</v>
      </c>
      <c r="S5" s="126" t="s">
        <v>373</v>
      </c>
    </row>
    <row r="6" spans="1:19" ht="46.5" customHeight="1">
      <c r="A6" s="171"/>
      <c r="B6" s="422" t="s">
        <v>374</v>
      </c>
      <c r="C6" s="420">
        <v>0</v>
      </c>
      <c r="D6" s="421"/>
      <c r="E6" s="420">
        <v>0.2</v>
      </c>
      <c r="F6" s="421"/>
      <c r="G6" s="420">
        <v>0.35</v>
      </c>
      <c r="H6" s="421"/>
      <c r="I6" s="420">
        <v>0.5</v>
      </c>
      <c r="J6" s="421"/>
      <c r="K6" s="420">
        <v>0.75</v>
      </c>
      <c r="L6" s="421"/>
      <c r="M6" s="420">
        <v>1</v>
      </c>
      <c r="N6" s="421"/>
      <c r="O6" s="420">
        <v>1.5</v>
      </c>
      <c r="P6" s="421"/>
      <c r="Q6" s="420">
        <v>2.5</v>
      </c>
      <c r="R6" s="421"/>
      <c r="S6" s="418" t="s">
        <v>265</v>
      </c>
    </row>
    <row r="7" spans="1:19">
      <c r="A7" s="171"/>
      <c r="B7" s="423"/>
      <c r="C7" s="313" t="s">
        <v>367</v>
      </c>
      <c r="D7" s="313" t="s">
        <v>368</v>
      </c>
      <c r="E7" s="313" t="s">
        <v>367</v>
      </c>
      <c r="F7" s="313" t="s">
        <v>368</v>
      </c>
      <c r="G7" s="313" t="s">
        <v>367</v>
      </c>
      <c r="H7" s="313" t="s">
        <v>368</v>
      </c>
      <c r="I7" s="313" t="s">
        <v>367</v>
      </c>
      <c r="J7" s="313" t="s">
        <v>368</v>
      </c>
      <c r="K7" s="313" t="s">
        <v>367</v>
      </c>
      <c r="L7" s="313" t="s">
        <v>368</v>
      </c>
      <c r="M7" s="313" t="s">
        <v>367</v>
      </c>
      <c r="N7" s="313" t="s">
        <v>368</v>
      </c>
      <c r="O7" s="313" t="s">
        <v>367</v>
      </c>
      <c r="P7" s="313" t="s">
        <v>368</v>
      </c>
      <c r="Q7" s="313" t="s">
        <v>367</v>
      </c>
      <c r="R7" s="313" t="s">
        <v>368</v>
      </c>
      <c r="S7" s="419"/>
    </row>
    <row r="8" spans="1:19" s="175" customFormat="1">
      <c r="A8" s="129">
        <v>1</v>
      </c>
      <c r="B8" s="199" t="s">
        <v>228</v>
      </c>
      <c r="C8" s="288">
        <v>11728268.66</v>
      </c>
      <c r="D8" s="288"/>
      <c r="E8" s="288"/>
      <c r="F8" s="306"/>
      <c r="G8" s="288"/>
      <c r="H8" s="288"/>
      <c r="I8" s="288"/>
      <c r="J8" s="288"/>
      <c r="K8" s="288"/>
      <c r="L8" s="288"/>
      <c r="M8" s="288">
        <v>43681431.769999996</v>
      </c>
      <c r="N8" s="288"/>
      <c r="O8" s="288"/>
      <c r="P8" s="288"/>
      <c r="Q8" s="288"/>
      <c r="R8" s="306"/>
      <c r="S8" s="318">
        <f>$C$6*SUM(C8:D8)+$E$6*SUM(E8:F8)+$G$6*SUM(G8:H8)+$I$6*SUM(I8:J8)+$K$6*SUM(K8:L8)+$M$6*SUM(M8:N8)+$O$6*SUM(O8:P8)+$Q$6*SUM(Q8:R8)</f>
        <v>43681431.769999996</v>
      </c>
    </row>
    <row r="9" spans="1:19" s="175" customFormat="1">
      <c r="A9" s="129">
        <v>2</v>
      </c>
      <c r="B9" s="199" t="s">
        <v>229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306"/>
      <c r="S9" s="318">
        <f t="shared" ref="S9:S21" si="0">$C$6*SUM(C9:D9)+$E$6*SUM(E9:F9)+$G$6*SUM(G9:H9)+$I$6*SUM(I9:J9)+$K$6*SUM(K9:L9)+$M$6*SUM(M9:N9)+$O$6*SUM(O9:P9)+$Q$6*SUM(Q9:R9)</f>
        <v>0</v>
      </c>
    </row>
    <row r="10" spans="1:19" s="175" customFormat="1">
      <c r="A10" s="129">
        <v>3</v>
      </c>
      <c r="B10" s="199" t="s">
        <v>230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306"/>
      <c r="S10" s="318">
        <f t="shared" si="0"/>
        <v>0</v>
      </c>
    </row>
    <row r="11" spans="1:19" s="175" customFormat="1">
      <c r="A11" s="129">
        <v>4</v>
      </c>
      <c r="B11" s="199" t="s">
        <v>231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306"/>
      <c r="S11" s="318">
        <f t="shared" si="0"/>
        <v>0</v>
      </c>
    </row>
    <row r="12" spans="1:19" s="175" customFormat="1">
      <c r="A12" s="129">
        <v>5</v>
      </c>
      <c r="B12" s="199" t="s">
        <v>232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306"/>
      <c r="S12" s="318">
        <f t="shared" si="0"/>
        <v>0</v>
      </c>
    </row>
    <row r="13" spans="1:19" s="175" customFormat="1">
      <c r="A13" s="129">
        <v>6</v>
      </c>
      <c r="B13" s="199" t="s">
        <v>233</v>
      </c>
      <c r="C13" s="288"/>
      <c r="E13" s="288">
        <v>6001385.79</v>
      </c>
      <c r="F13" s="288"/>
      <c r="G13" s="288"/>
      <c r="H13" s="288"/>
      <c r="I13" s="288"/>
      <c r="J13" s="288"/>
      <c r="K13" s="288"/>
      <c r="L13" s="288"/>
      <c r="M13" s="288">
        <v>82091335.896501005</v>
      </c>
      <c r="N13" s="288"/>
      <c r="O13" s="288"/>
      <c r="P13" s="288"/>
      <c r="Q13" s="288"/>
      <c r="R13" s="306"/>
      <c r="S13" s="318">
        <f>$C$6*SUM(C13:E13)+$E$6*SUM(E13:F13)+$G$6*SUM(G13:H13)+$I$6*SUM(I13:J13)+$K$6*SUM(K13:L13)+$M$6*SUM(M13:N13)+$O$6*SUM(O13:P13)+$Q$6*SUM(Q13:R13)</f>
        <v>83291613.054501012</v>
      </c>
    </row>
    <row r="14" spans="1:19" s="175" customFormat="1">
      <c r="A14" s="129">
        <v>7</v>
      </c>
      <c r="B14" s="199" t="s">
        <v>78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>
        <v>116773251</v>
      </c>
      <c r="N14" s="288">
        <v>9762568.0700000003</v>
      </c>
      <c r="O14" s="288">
        <v>1150000</v>
      </c>
      <c r="P14" s="288"/>
      <c r="Q14" s="288"/>
      <c r="R14" s="306"/>
      <c r="S14" s="318">
        <f t="shared" si="0"/>
        <v>128260819.06999999</v>
      </c>
    </row>
    <row r="15" spans="1:19" s="175" customFormat="1">
      <c r="A15" s="129">
        <v>8</v>
      </c>
      <c r="B15" s="199" t="s">
        <v>79</v>
      </c>
      <c r="C15" s="288"/>
      <c r="D15" s="288"/>
      <c r="E15" s="288"/>
      <c r="F15" s="288"/>
      <c r="G15" s="288"/>
      <c r="H15" s="288"/>
      <c r="I15" s="288" t="s">
        <v>5</v>
      </c>
      <c r="J15" s="288"/>
      <c r="K15" s="288"/>
      <c r="L15" s="288"/>
      <c r="M15" s="288"/>
      <c r="N15" s="288"/>
      <c r="O15" s="288"/>
      <c r="P15" s="288"/>
      <c r="Q15" s="288"/>
      <c r="R15" s="306"/>
      <c r="S15" s="318">
        <f t="shared" si="0"/>
        <v>0</v>
      </c>
    </row>
    <row r="16" spans="1:19" s="175" customFormat="1">
      <c r="A16" s="129">
        <v>9</v>
      </c>
      <c r="B16" s="199" t="s">
        <v>80</v>
      </c>
      <c r="C16" s="288"/>
      <c r="D16" s="288"/>
      <c r="E16" s="288"/>
      <c r="F16" s="288"/>
      <c r="G16" s="288">
        <v>2556012.9294932783</v>
      </c>
      <c r="H16" s="288"/>
      <c r="I16" s="288"/>
      <c r="J16" s="288"/>
      <c r="K16" s="288"/>
      <c r="L16" s="288"/>
      <c r="M16" s="288">
        <v>365408.42050672043</v>
      </c>
      <c r="N16" s="288"/>
      <c r="O16" s="288"/>
      <c r="P16" s="288"/>
      <c r="Q16" s="288"/>
      <c r="R16" s="306"/>
      <c r="S16" s="318">
        <f t="shared" si="0"/>
        <v>1260012.9458293677</v>
      </c>
    </row>
    <row r="17" spans="1:19" s="175" customFormat="1">
      <c r="A17" s="129">
        <v>10</v>
      </c>
      <c r="B17" s="199" t="s">
        <v>72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>
        <v>1267831.6809999999</v>
      </c>
      <c r="O17" s="288">
        <v>146890.05300000001</v>
      </c>
      <c r="P17" s="288"/>
      <c r="Q17" s="288"/>
      <c r="R17" s="306"/>
      <c r="S17" s="318">
        <f>$C$6*SUM(C17:D17)+$E$6*SUM(E17:F17)+$G$6*SUM(G17:H17)+$I$6*SUM(I17:J17)+$K$6*SUM(K17:L17)+$M$6*SUM(M17:N17)+$O$6*SUM(O17:P17)+$Q$6*SUM(Q17:R17)</f>
        <v>1488166.7604999999</v>
      </c>
    </row>
    <row r="18" spans="1:19" s="175" customFormat="1">
      <c r="A18" s="129">
        <v>11</v>
      </c>
      <c r="B18" s="199" t="s">
        <v>73</v>
      </c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306"/>
      <c r="S18" s="318">
        <f t="shared" si="0"/>
        <v>0</v>
      </c>
    </row>
    <row r="19" spans="1:19" s="175" customFormat="1">
      <c r="A19" s="129">
        <v>12</v>
      </c>
      <c r="B19" s="199" t="s">
        <v>74</v>
      </c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306"/>
      <c r="S19" s="318">
        <f t="shared" si="0"/>
        <v>0</v>
      </c>
    </row>
    <row r="20" spans="1:19" s="175" customFormat="1">
      <c r="A20" s="129">
        <v>13</v>
      </c>
      <c r="B20" s="199" t="s">
        <v>75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306"/>
      <c r="S20" s="318">
        <f t="shared" si="0"/>
        <v>0</v>
      </c>
    </row>
    <row r="21" spans="1:19" s="175" customFormat="1">
      <c r="A21" s="129">
        <v>14</v>
      </c>
      <c r="B21" s="199" t="s">
        <v>263</v>
      </c>
      <c r="C21" s="288">
        <v>4700935.07</v>
      </c>
      <c r="D21" s="288"/>
      <c r="E21" s="288"/>
      <c r="F21" s="288"/>
      <c r="G21" s="288"/>
      <c r="H21" s="288"/>
      <c r="I21" s="288"/>
      <c r="J21" s="288"/>
      <c r="K21" s="288"/>
      <c r="L21" s="288"/>
      <c r="M21" s="288">
        <v>4770882.25</v>
      </c>
      <c r="N21" s="288"/>
      <c r="O21" s="288">
        <v>0</v>
      </c>
      <c r="P21" s="288"/>
      <c r="Q21" s="288"/>
      <c r="R21" s="306"/>
      <c r="S21" s="318">
        <f t="shared" si="0"/>
        <v>4770882.25</v>
      </c>
    </row>
    <row r="22" spans="1:19" ht="14.4" thickBot="1">
      <c r="A22" s="106"/>
      <c r="B22" s="177" t="s">
        <v>71</v>
      </c>
      <c r="C22" s="373">
        <f>SUM(C8:C21)</f>
        <v>16429203.73</v>
      </c>
      <c r="D22" s="373">
        <f t="shared" ref="D22:S22" si="1">SUM(D8:D21)</f>
        <v>0</v>
      </c>
      <c r="E22" s="373">
        <f t="shared" si="1"/>
        <v>6001385.79</v>
      </c>
      <c r="F22" s="373">
        <f t="shared" si="1"/>
        <v>0</v>
      </c>
      <c r="G22" s="373">
        <f t="shared" si="1"/>
        <v>2556012.9294932783</v>
      </c>
      <c r="H22" s="373">
        <f t="shared" si="1"/>
        <v>0</v>
      </c>
      <c r="I22" s="373">
        <f t="shared" si="1"/>
        <v>0</v>
      </c>
      <c r="J22" s="373">
        <f t="shared" si="1"/>
        <v>0</v>
      </c>
      <c r="K22" s="373">
        <f t="shared" si="1"/>
        <v>0</v>
      </c>
      <c r="L22" s="373">
        <f t="shared" si="1"/>
        <v>0</v>
      </c>
      <c r="M22" s="373">
        <f t="shared" si="1"/>
        <v>248950141.0180077</v>
      </c>
      <c r="N22" s="373">
        <f t="shared" si="1"/>
        <v>9762568.0700000003</v>
      </c>
      <c r="O22" s="373">
        <f t="shared" si="1"/>
        <v>1296890.0530000001</v>
      </c>
      <c r="P22" s="373">
        <f t="shared" si="1"/>
        <v>0</v>
      </c>
      <c r="Q22" s="373">
        <f t="shared" si="1"/>
        <v>0</v>
      </c>
      <c r="R22" s="373">
        <f t="shared" si="1"/>
        <v>0</v>
      </c>
      <c r="S22" s="374">
        <f t="shared" si="1"/>
        <v>262752925.85083038</v>
      </c>
    </row>
  </sheetData>
  <mergeCells count="10">
    <mergeCell ref="S6:S7"/>
    <mergeCell ref="O6:P6"/>
    <mergeCell ref="Q6:R6"/>
    <mergeCell ref="B6:B7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V28"/>
  <sheetViews>
    <sheetView showGridLines="0" zoomScale="85" zoomScaleNormal="85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10.5546875" style="2" bestFit="1" customWidth="1"/>
    <col min="2" max="2" width="74.5546875" style="2" customWidth="1"/>
    <col min="3" max="3" width="19" style="2" customWidth="1"/>
    <col min="4" max="4" width="19.5546875" style="2" customWidth="1"/>
    <col min="5" max="5" width="31.109375" style="2" customWidth="1"/>
    <col min="6" max="6" width="29.109375" style="2" customWidth="1"/>
    <col min="7" max="7" width="28.5546875" style="2" customWidth="1"/>
    <col min="8" max="8" width="26.44140625" style="2" customWidth="1"/>
    <col min="9" max="9" width="23.6640625" style="2" customWidth="1"/>
    <col min="10" max="10" width="21.5546875" style="2" customWidth="1"/>
    <col min="11" max="11" width="15.6640625" style="2" customWidth="1"/>
    <col min="12" max="12" width="13.33203125" style="2" customWidth="1"/>
    <col min="13" max="13" width="20.88671875" style="2" customWidth="1"/>
    <col min="14" max="14" width="19.33203125" style="2" customWidth="1"/>
    <col min="15" max="15" width="18.44140625" style="2" customWidth="1"/>
    <col min="16" max="16" width="19" style="2" customWidth="1"/>
    <col min="17" max="17" width="20.33203125" style="2" customWidth="1"/>
    <col min="18" max="18" width="18" style="2" customWidth="1"/>
    <col min="19" max="19" width="36" style="2" customWidth="1"/>
    <col min="20" max="20" width="19.44140625" style="2" customWidth="1"/>
    <col min="21" max="21" width="19.109375" style="2" customWidth="1"/>
    <col min="22" max="22" width="20" style="2" customWidth="1"/>
    <col min="23" max="16384" width="9.109375" style="12"/>
  </cols>
  <sheetData>
    <row r="1" spans="1:22">
      <c r="A1" s="327" t="s">
        <v>199</v>
      </c>
      <c r="B1" s="345" t="str">
        <f>'1. key ratios'!B1</f>
        <v>სს იშბანკი საქართველო</v>
      </c>
    </row>
    <row r="2" spans="1:22">
      <c r="A2" s="25" t="s">
        <v>200</v>
      </c>
      <c r="B2" s="326">
        <f>'1. key ratios'!B2</f>
        <v>43008</v>
      </c>
    </row>
    <row r="4" spans="1:22" ht="28.2" thickBot="1">
      <c r="A4" s="2" t="s">
        <v>358</v>
      </c>
      <c r="B4" s="315" t="s">
        <v>383</v>
      </c>
      <c r="V4" s="232" t="s">
        <v>101</v>
      </c>
    </row>
    <row r="5" spans="1:22">
      <c r="A5" s="104"/>
      <c r="B5" s="105"/>
      <c r="C5" s="424" t="s">
        <v>210</v>
      </c>
      <c r="D5" s="425"/>
      <c r="E5" s="425"/>
      <c r="F5" s="425"/>
      <c r="G5" s="425"/>
      <c r="H5" s="425"/>
      <c r="I5" s="425"/>
      <c r="J5" s="425"/>
      <c r="K5" s="425"/>
      <c r="L5" s="426"/>
      <c r="M5" s="424" t="s">
        <v>211</v>
      </c>
      <c r="N5" s="425"/>
      <c r="O5" s="425"/>
      <c r="P5" s="425"/>
      <c r="Q5" s="425"/>
      <c r="R5" s="425"/>
      <c r="S5" s="426"/>
      <c r="T5" s="429" t="s">
        <v>381</v>
      </c>
      <c r="U5" s="429" t="s">
        <v>380</v>
      </c>
      <c r="V5" s="427" t="s">
        <v>212</v>
      </c>
    </row>
    <row r="6" spans="1:22" s="71" customFormat="1" ht="151.80000000000001">
      <c r="A6" s="127"/>
      <c r="B6" s="201"/>
      <c r="C6" s="102" t="s">
        <v>213</v>
      </c>
      <c r="D6" s="101" t="s">
        <v>214</v>
      </c>
      <c r="E6" s="98" t="s">
        <v>215</v>
      </c>
      <c r="F6" s="316" t="s">
        <v>375</v>
      </c>
      <c r="G6" s="101" t="s">
        <v>216</v>
      </c>
      <c r="H6" s="101" t="s">
        <v>217</v>
      </c>
      <c r="I6" s="101" t="s">
        <v>218</v>
      </c>
      <c r="J6" s="101" t="s">
        <v>262</v>
      </c>
      <c r="K6" s="101" t="s">
        <v>219</v>
      </c>
      <c r="L6" s="103" t="s">
        <v>220</v>
      </c>
      <c r="M6" s="102" t="s">
        <v>221</v>
      </c>
      <c r="N6" s="101" t="s">
        <v>222</v>
      </c>
      <c r="O6" s="101" t="s">
        <v>223</v>
      </c>
      <c r="P6" s="101" t="s">
        <v>224</v>
      </c>
      <c r="Q6" s="101" t="s">
        <v>225</v>
      </c>
      <c r="R6" s="101" t="s">
        <v>226</v>
      </c>
      <c r="S6" s="103" t="s">
        <v>227</v>
      </c>
      <c r="T6" s="430"/>
      <c r="U6" s="430"/>
      <c r="V6" s="428"/>
    </row>
    <row r="7" spans="1:22" s="175" customFormat="1">
      <c r="A7" s="176">
        <v>1</v>
      </c>
      <c r="B7" s="174" t="s">
        <v>228</v>
      </c>
      <c r="C7" s="289"/>
      <c r="D7" s="288"/>
      <c r="E7" s="288"/>
      <c r="F7" s="288"/>
      <c r="G7" s="288"/>
      <c r="H7" s="288"/>
      <c r="I7" s="288"/>
      <c r="J7" s="288"/>
      <c r="K7" s="288"/>
      <c r="L7" s="290"/>
      <c r="M7" s="289"/>
      <c r="N7" s="288"/>
      <c r="O7" s="288"/>
      <c r="P7" s="288"/>
      <c r="Q7" s="288"/>
      <c r="R7" s="288"/>
      <c r="S7" s="290"/>
      <c r="T7" s="310"/>
      <c r="U7" s="309"/>
      <c r="V7" s="378">
        <f>SUM(C7:S7)</f>
        <v>0</v>
      </c>
    </row>
    <row r="8" spans="1:22" s="175" customFormat="1">
      <c r="A8" s="176">
        <v>2</v>
      </c>
      <c r="B8" s="174" t="s">
        <v>229</v>
      </c>
      <c r="C8" s="289"/>
      <c r="D8" s="288"/>
      <c r="E8" s="288"/>
      <c r="F8" s="288"/>
      <c r="G8" s="288"/>
      <c r="H8" s="288"/>
      <c r="I8" s="288"/>
      <c r="J8" s="288"/>
      <c r="K8" s="288"/>
      <c r="L8" s="290"/>
      <c r="M8" s="289"/>
      <c r="N8" s="288"/>
      <c r="O8" s="288"/>
      <c r="P8" s="288"/>
      <c r="Q8" s="288"/>
      <c r="R8" s="288"/>
      <c r="S8" s="290"/>
      <c r="T8" s="309"/>
      <c r="U8" s="309"/>
      <c r="V8" s="378">
        <f t="shared" ref="V8:V20" si="0">SUM(C8:S8)</f>
        <v>0</v>
      </c>
    </row>
    <row r="9" spans="1:22" s="175" customFormat="1">
      <c r="A9" s="176">
        <v>3</v>
      </c>
      <c r="B9" s="174" t="s">
        <v>230</v>
      </c>
      <c r="C9" s="289"/>
      <c r="D9" s="288"/>
      <c r="E9" s="288"/>
      <c r="F9" s="288"/>
      <c r="G9" s="288"/>
      <c r="H9" s="288"/>
      <c r="I9" s="288"/>
      <c r="J9" s="288"/>
      <c r="K9" s="288"/>
      <c r="L9" s="290"/>
      <c r="M9" s="289"/>
      <c r="N9" s="288"/>
      <c r="O9" s="288"/>
      <c r="P9" s="288"/>
      <c r="Q9" s="288"/>
      <c r="R9" s="288"/>
      <c r="S9" s="290"/>
      <c r="T9" s="309"/>
      <c r="U9" s="309"/>
      <c r="V9" s="378">
        <f>SUM(C9:S9)</f>
        <v>0</v>
      </c>
    </row>
    <row r="10" spans="1:22" s="175" customFormat="1">
      <c r="A10" s="176">
        <v>4</v>
      </c>
      <c r="B10" s="174" t="s">
        <v>231</v>
      </c>
      <c r="C10" s="289"/>
      <c r="D10" s="288"/>
      <c r="E10" s="288"/>
      <c r="F10" s="288"/>
      <c r="G10" s="288"/>
      <c r="H10" s="288"/>
      <c r="I10" s="288"/>
      <c r="J10" s="288"/>
      <c r="K10" s="288"/>
      <c r="L10" s="290"/>
      <c r="M10" s="289"/>
      <c r="N10" s="288"/>
      <c r="O10" s="288"/>
      <c r="P10" s="288"/>
      <c r="Q10" s="288"/>
      <c r="R10" s="288"/>
      <c r="S10" s="290"/>
      <c r="T10" s="309"/>
      <c r="U10" s="309"/>
      <c r="V10" s="378">
        <f t="shared" si="0"/>
        <v>0</v>
      </c>
    </row>
    <row r="11" spans="1:22" s="175" customFormat="1">
      <c r="A11" s="176">
        <v>5</v>
      </c>
      <c r="B11" s="174" t="s">
        <v>232</v>
      </c>
      <c r="C11" s="289"/>
      <c r="D11" s="288"/>
      <c r="E11" s="288"/>
      <c r="F11" s="288"/>
      <c r="G11" s="288"/>
      <c r="H11" s="288"/>
      <c r="I11" s="288"/>
      <c r="J11" s="288"/>
      <c r="K11" s="288"/>
      <c r="L11" s="290"/>
      <c r="M11" s="289"/>
      <c r="N11" s="288"/>
      <c r="O11" s="288"/>
      <c r="P11" s="288"/>
      <c r="Q11" s="288"/>
      <c r="R11" s="288"/>
      <c r="S11" s="290"/>
      <c r="T11" s="309"/>
      <c r="U11" s="309"/>
      <c r="V11" s="378">
        <f t="shared" si="0"/>
        <v>0</v>
      </c>
    </row>
    <row r="12" spans="1:22" s="175" customFormat="1">
      <c r="A12" s="176">
        <v>6</v>
      </c>
      <c r="B12" s="174" t="s">
        <v>233</v>
      </c>
      <c r="C12" s="289"/>
      <c r="D12" s="288"/>
      <c r="E12" s="288"/>
      <c r="F12" s="288"/>
      <c r="G12" s="288"/>
      <c r="H12" s="288"/>
      <c r="I12" s="288"/>
      <c r="J12" s="288"/>
      <c r="K12" s="288"/>
      <c r="L12" s="290"/>
      <c r="M12" s="289"/>
      <c r="N12" s="288"/>
      <c r="O12" s="288"/>
      <c r="P12" s="288"/>
      <c r="Q12" s="288"/>
      <c r="R12" s="288"/>
      <c r="S12" s="290"/>
      <c r="T12" s="309"/>
      <c r="U12" s="309"/>
      <c r="V12" s="378">
        <f t="shared" si="0"/>
        <v>0</v>
      </c>
    </row>
    <row r="13" spans="1:22" s="175" customFormat="1">
      <c r="A13" s="176">
        <v>7</v>
      </c>
      <c r="B13" s="174" t="s">
        <v>78</v>
      </c>
      <c r="C13" s="289"/>
      <c r="D13" s="288">
        <v>50236296.696676999</v>
      </c>
      <c r="E13" s="288"/>
      <c r="F13" s="288"/>
      <c r="G13" s="288"/>
      <c r="H13" s="288"/>
      <c r="I13" s="288"/>
      <c r="J13" s="288"/>
      <c r="K13" s="288"/>
      <c r="L13" s="290"/>
      <c r="M13" s="289"/>
      <c r="N13" s="288"/>
      <c r="O13" s="288"/>
      <c r="P13" s="288"/>
      <c r="Q13" s="288"/>
      <c r="R13" s="288"/>
      <c r="S13" s="290"/>
      <c r="T13" s="309">
        <v>49133290.696676999</v>
      </c>
      <c r="U13" s="309">
        <v>1103006</v>
      </c>
      <c r="V13" s="378">
        <f t="shared" si="0"/>
        <v>50236296.696676999</v>
      </c>
    </row>
    <row r="14" spans="1:22" s="175" customFormat="1">
      <c r="A14" s="176">
        <v>8</v>
      </c>
      <c r="B14" s="174" t="s">
        <v>79</v>
      </c>
      <c r="C14" s="289"/>
      <c r="D14" s="288"/>
      <c r="E14" s="288"/>
      <c r="F14" s="288"/>
      <c r="G14" s="288"/>
      <c r="H14" s="288"/>
      <c r="I14" s="288"/>
      <c r="J14" s="288"/>
      <c r="K14" s="288"/>
      <c r="L14" s="290"/>
      <c r="M14" s="289"/>
      <c r="N14" s="288"/>
      <c r="O14" s="288"/>
      <c r="P14" s="288"/>
      <c r="Q14" s="288"/>
      <c r="R14" s="288"/>
      <c r="S14" s="290"/>
      <c r="T14" s="309"/>
      <c r="U14" s="309"/>
      <c r="V14" s="378">
        <f t="shared" si="0"/>
        <v>0</v>
      </c>
    </row>
    <row r="15" spans="1:22" s="175" customFormat="1">
      <c r="A15" s="176">
        <v>9</v>
      </c>
      <c r="B15" s="174" t="s">
        <v>80</v>
      </c>
      <c r="C15" s="289"/>
      <c r="D15" s="288"/>
      <c r="E15" s="288"/>
      <c r="F15" s="288"/>
      <c r="G15" s="288"/>
      <c r="H15" s="288"/>
      <c r="I15" s="288"/>
      <c r="J15" s="288"/>
      <c r="K15" s="288"/>
      <c r="L15" s="290"/>
      <c r="M15" s="289"/>
      <c r="N15" s="288"/>
      <c r="O15" s="288"/>
      <c r="P15" s="288"/>
      <c r="Q15" s="288"/>
      <c r="R15" s="288"/>
      <c r="S15" s="290"/>
      <c r="T15" s="309"/>
      <c r="U15" s="309"/>
      <c r="V15" s="378">
        <f t="shared" si="0"/>
        <v>0</v>
      </c>
    </row>
    <row r="16" spans="1:22" s="175" customFormat="1">
      <c r="A16" s="176">
        <v>10</v>
      </c>
      <c r="B16" s="174" t="s">
        <v>72</v>
      </c>
      <c r="C16" s="289"/>
      <c r="D16" s="288"/>
      <c r="E16" s="288"/>
      <c r="F16" s="288"/>
      <c r="G16" s="288"/>
      <c r="H16" s="288"/>
      <c r="I16" s="288"/>
      <c r="J16" s="288"/>
      <c r="K16" s="288"/>
      <c r="L16" s="290"/>
      <c r="M16" s="289"/>
      <c r="N16" s="288"/>
      <c r="O16" s="288"/>
      <c r="P16" s="288"/>
      <c r="Q16" s="288"/>
      <c r="R16" s="288"/>
      <c r="S16" s="290"/>
      <c r="T16" s="309"/>
      <c r="U16" s="309"/>
      <c r="V16" s="378">
        <f t="shared" si="0"/>
        <v>0</v>
      </c>
    </row>
    <row r="17" spans="1:22" s="175" customFormat="1">
      <c r="A17" s="176">
        <v>11</v>
      </c>
      <c r="B17" s="174" t="s">
        <v>73</v>
      </c>
      <c r="C17" s="289"/>
      <c r="D17" s="288"/>
      <c r="E17" s="288"/>
      <c r="F17" s="288"/>
      <c r="G17" s="288"/>
      <c r="H17" s="288"/>
      <c r="I17" s="288"/>
      <c r="J17" s="288"/>
      <c r="K17" s="288"/>
      <c r="L17" s="290"/>
      <c r="M17" s="289"/>
      <c r="N17" s="288"/>
      <c r="O17" s="288"/>
      <c r="P17" s="288"/>
      <c r="Q17" s="288"/>
      <c r="R17" s="288"/>
      <c r="S17" s="290"/>
      <c r="T17" s="309"/>
      <c r="U17" s="309"/>
      <c r="V17" s="378">
        <f t="shared" si="0"/>
        <v>0</v>
      </c>
    </row>
    <row r="18" spans="1:22" s="175" customFormat="1">
      <c r="A18" s="176">
        <v>12</v>
      </c>
      <c r="B18" s="174" t="s">
        <v>74</v>
      </c>
      <c r="C18" s="289"/>
      <c r="D18" s="288"/>
      <c r="E18" s="288"/>
      <c r="F18" s="288"/>
      <c r="G18" s="288"/>
      <c r="H18" s="288"/>
      <c r="I18" s="288"/>
      <c r="J18" s="288"/>
      <c r="K18" s="288"/>
      <c r="L18" s="290"/>
      <c r="M18" s="289"/>
      <c r="N18" s="288"/>
      <c r="O18" s="288"/>
      <c r="P18" s="288"/>
      <c r="Q18" s="288"/>
      <c r="R18" s="288"/>
      <c r="S18" s="290"/>
      <c r="T18" s="309"/>
      <c r="U18" s="309"/>
      <c r="V18" s="378">
        <f t="shared" si="0"/>
        <v>0</v>
      </c>
    </row>
    <row r="19" spans="1:22" s="175" customFormat="1">
      <c r="A19" s="176">
        <v>13</v>
      </c>
      <c r="B19" s="174" t="s">
        <v>75</v>
      </c>
      <c r="C19" s="289"/>
      <c r="D19" s="288"/>
      <c r="E19" s="288"/>
      <c r="F19" s="288"/>
      <c r="G19" s="288"/>
      <c r="H19" s="288"/>
      <c r="I19" s="288"/>
      <c r="J19" s="288"/>
      <c r="K19" s="288"/>
      <c r="L19" s="290"/>
      <c r="M19" s="289"/>
      <c r="N19" s="288"/>
      <c r="O19" s="288"/>
      <c r="P19" s="288"/>
      <c r="Q19" s="288"/>
      <c r="R19" s="288"/>
      <c r="S19" s="290"/>
      <c r="T19" s="309"/>
      <c r="U19" s="309"/>
      <c r="V19" s="378">
        <f t="shared" si="0"/>
        <v>0</v>
      </c>
    </row>
    <row r="20" spans="1:22" s="175" customFormat="1">
      <c r="A20" s="176">
        <v>14</v>
      </c>
      <c r="B20" s="174" t="s">
        <v>263</v>
      </c>
      <c r="C20" s="289"/>
      <c r="D20" s="288"/>
      <c r="E20" s="288"/>
      <c r="F20" s="288"/>
      <c r="G20" s="288"/>
      <c r="H20" s="288"/>
      <c r="I20" s="288"/>
      <c r="J20" s="288"/>
      <c r="K20" s="288"/>
      <c r="L20" s="290"/>
      <c r="M20" s="289"/>
      <c r="N20" s="288"/>
      <c r="O20" s="288"/>
      <c r="P20" s="288"/>
      <c r="Q20" s="288"/>
      <c r="R20" s="288"/>
      <c r="S20" s="290"/>
      <c r="T20" s="309"/>
      <c r="U20" s="309"/>
      <c r="V20" s="378">
        <f t="shared" si="0"/>
        <v>0</v>
      </c>
    </row>
    <row r="21" spans="1:22" ht="14.4" thickBot="1">
      <c r="A21" s="106"/>
      <c r="B21" s="107" t="s">
        <v>71</v>
      </c>
      <c r="C21" s="375">
        <f>SUM(C7:C20)</f>
        <v>0</v>
      </c>
      <c r="D21" s="373">
        <f t="shared" ref="D21:V21" si="1">SUM(D7:D20)</f>
        <v>50236296.696676999</v>
      </c>
      <c r="E21" s="373">
        <f t="shared" si="1"/>
        <v>0</v>
      </c>
      <c r="F21" s="373">
        <f t="shared" si="1"/>
        <v>0</v>
      </c>
      <c r="G21" s="373">
        <f t="shared" si="1"/>
        <v>0</v>
      </c>
      <c r="H21" s="373">
        <f t="shared" si="1"/>
        <v>0</v>
      </c>
      <c r="I21" s="373">
        <f t="shared" si="1"/>
        <v>0</v>
      </c>
      <c r="J21" s="373">
        <f t="shared" si="1"/>
        <v>0</v>
      </c>
      <c r="K21" s="373">
        <f t="shared" si="1"/>
        <v>0</v>
      </c>
      <c r="L21" s="376">
        <f t="shared" si="1"/>
        <v>0</v>
      </c>
      <c r="M21" s="375">
        <f t="shared" si="1"/>
        <v>0</v>
      </c>
      <c r="N21" s="373">
        <f t="shared" si="1"/>
        <v>0</v>
      </c>
      <c r="O21" s="373">
        <f t="shared" si="1"/>
        <v>0</v>
      </c>
      <c r="P21" s="373">
        <f t="shared" si="1"/>
        <v>0</v>
      </c>
      <c r="Q21" s="373">
        <f t="shared" si="1"/>
        <v>0</v>
      </c>
      <c r="R21" s="373">
        <f t="shared" si="1"/>
        <v>0</v>
      </c>
      <c r="S21" s="376">
        <f t="shared" si="1"/>
        <v>0</v>
      </c>
      <c r="T21" s="376">
        <f>SUM(T7:T20)</f>
        <v>49133290.696676999</v>
      </c>
      <c r="U21" s="376">
        <f t="shared" si="1"/>
        <v>1103006</v>
      </c>
      <c r="V21" s="377">
        <f t="shared" si="1"/>
        <v>50236296.696676999</v>
      </c>
    </row>
    <row r="23" spans="1:22">
      <c r="C23" s="320"/>
      <c r="D23" s="320"/>
      <c r="E23" s="321"/>
      <c r="F23" s="321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</row>
    <row r="24" spans="1:22">
      <c r="A24" s="17"/>
      <c r="B24" s="17"/>
      <c r="C24" s="75"/>
      <c r="D24" s="75"/>
      <c r="E24" s="75"/>
    </row>
    <row r="25" spans="1:22">
      <c r="A25" s="99"/>
      <c r="B25" s="9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22">
      <c r="A26" s="99"/>
      <c r="B26" s="100"/>
      <c r="C26" s="17"/>
      <c r="D26" s="75"/>
      <c r="E26" s="75"/>
    </row>
    <row r="27" spans="1:22">
      <c r="A27" s="99"/>
      <c r="B27" s="99"/>
      <c r="C27" s="17"/>
      <c r="D27" s="75"/>
      <c r="E27" s="75"/>
    </row>
    <row r="28" spans="1:22">
      <c r="A28" s="99"/>
      <c r="B28" s="100"/>
      <c r="C28" s="17"/>
      <c r="D28" s="75"/>
      <c r="E28" s="75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28"/>
  <sheetViews>
    <sheetView showGridLines="0" zoomScale="85" zoomScaleNormal="85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10.5546875" style="2" bestFit="1" customWidth="1"/>
    <col min="2" max="2" width="101.88671875" style="2" customWidth="1"/>
    <col min="3" max="3" width="13.6640625" style="2" customWidth="1"/>
    <col min="4" max="4" width="14.88671875" style="2" bestFit="1" customWidth="1"/>
    <col min="5" max="5" width="17.6640625" style="2" customWidth="1"/>
    <col min="6" max="6" width="15.88671875" style="2" customWidth="1"/>
    <col min="7" max="7" width="17.44140625" style="2" customWidth="1"/>
    <col min="8" max="8" width="15.33203125" style="2" customWidth="1"/>
    <col min="9" max="16384" width="9.109375" style="12"/>
  </cols>
  <sheetData>
    <row r="1" spans="1:10">
      <c r="A1" s="327" t="s">
        <v>199</v>
      </c>
      <c r="B1" s="345" t="str">
        <f>'1. key ratios'!B1</f>
        <v>სს იშბანკი საქართველო</v>
      </c>
    </row>
    <row r="2" spans="1:10">
      <c r="A2" s="25" t="s">
        <v>200</v>
      </c>
      <c r="B2" s="326">
        <f>'1. key ratios'!B2</f>
        <v>43008</v>
      </c>
    </row>
    <row r="3" spans="1:10">
      <c r="G3" s="322"/>
      <c r="H3" s="2" t="s">
        <v>5</v>
      </c>
      <c r="I3" s="12" t="s">
        <v>5</v>
      </c>
    </row>
    <row r="4" spans="1:10" ht="14.4" thickBot="1">
      <c r="A4" s="2" t="s">
        <v>359</v>
      </c>
      <c r="B4" s="312" t="s">
        <v>384</v>
      </c>
    </row>
    <row r="5" spans="1:10">
      <c r="A5" s="104"/>
      <c r="B5" s="172"/>
      <c r="C5" s="178" t="s">
        <v>0</v>
      </c>
      <c r="D5" s="178" t="s">
        <v>1</v>
      </c>
      <c r="E5" s="178" t="s">
        <v>2</v>
      </c>
      <c r="F5" s="178" t="s">
        <v>3</v>
      </c>
      <c r="G5" s="307" t="s">
        <v>4</v>
      </c>
      <c r="H5" s="179" t="s">
        <v>6</v>
      </c>
      <c r="I5" s="23"/>
    </row>
    <row r="6" spans="1:10" ht="15" customHeight="1">
      <c r="A6" s="171"/>
      <c r="B6" s="21"/>
      <c r="C6" s="431" t="s">
        <v>376</v>
      </c>
      <c r="D6" s="433" t="s">
        <v>386</v>
      </c>
      <c r="E6" s="434"/>
      <c r="F6" s="431" t="s">
        <v>387</v>
      </c>
      <c r="G6" s="431" t="s">
        <v>388</v>
      </c>
      <c r="H6" s="416" t="s">
        <v>378</v>
      </c>
      <c r="I6" s="23"/>
    </row>
    <row r="7" spans="1:10" ht="69">
      <c r="A7" s="171"/>
      <c r="B7" s="21"/>
      <c r="C7" s="432"/>
      <c r="D7" s="311" t="s">
        <v>379</v>
      </c>
      <c r="E7" s="311" t="s">
        <v>377</v>
      </c>
      <c r="F7" s="432"/>
      <c r="G7" s="432"/>
      <c r="H7" s="417"/>
      <c r="I7" s="23"/>
    </row>
    <row r="8" spans="1:10">
      <c r="A8" s="95">
        <v>1</v>
      </c>
      <c r="B8" s="77" t="s">
        <v>228</v>
      </c>
      <c r="C8" s="291">
        <v>55409700.429999992</v>
      </c>
      <c r="D8" s="292"/>
      <c r="E8" s="291"/>
      <c r="F8" s="291">
        <v>43681431.769999996</v>
      </c>
      <c r="G8" s="308">
        <v>43681431.769999996</v>
      </c>
      <c r="H8" s="379">
        <v>0.78833546167937663</v>
      </c>
      <c r="J8" s="392"/>
    </row>
    <row r="9" spans="1:10" ht="15" customHeight="1">
      <c r="A9" s="95">
        <v>2</v>
      </c>
      <c r="B9" s="77" t="s">
        <v>229</v>
      </c>
      <c r="C9" s="291">
        <v>0</v>
      </c>
      <c r="D9" s="292"/>
      <c r="E9" s="291"/>
      <c r="F9" s="291">
        <v>0</v>
      </c>
      <c r="G9" s="308">
        <v>0</v>
      </c>
      <c r="H9" s="379" t="s">
        <v>423</v>
      </c>
      <c r="J9" s="392"/>
    </row>
    <row r="10" spans="1:10">
      <c r="A10" s="95">
        <v>3</v>
      </c>
      <c r="B10" s="77" t="s">
        <v>230</v>
      </c>
      <c r="C10" s="291">
        <v>0</v>
      </c>
      <c r="D10" s="292"/>
      <c r="E10" s="291"/>
      <c r="F10" s="291">
        <v>0</v>
      </c>
      <c r="G10" s="308">
        <v>0</v>
      </c>
      <c r="H10" s="379" t="s">
        <v>423</v>
      </c>
      <c r="J10" s="392"/>
    </row>
    <row r="11" spans="1:10">
      <c r="A11" s="95">
        <v>4</v>
      </c>
      <c r="B11" s="77" t="s">
        <v>231</v>
      </c>
      <c r="C11" s="291">
        <v>0</v>
      </c>
      <c r="D11" s="292"/>
      <c r="E11" s="291"/>
      <c r="F11" s="291">
        <v>0</v>
      </c>
      <c r="G11" s="308">
        <v>0</v>
      </c>
      <c r="H11" s="379" t="s">
        <v>423</v>
      </c>
      <c r="J11" s="392"/>
    </row>
    <row r="12" spans="1:10">
      <c r="A12" s="95">
        <v>5</v>
      </c>
      <c r="B12" s="77" t="s">
        <v>232</v>
      </c>
      <c r="C12" s="291">
        <v>0</v>
      </c>
      <c r="D12" s="292"/>
      <c r="E12" s="291"/>
      <c r="F12" s="291">
        <v>0</v>
      </c>
      <c r="G12" s="308">
        <v>0</v>
      </c>
      <c r="H12" s="379" t="s">
        <v>423</v>
      </c>
      <c r="J12" s="392"/>
    </row>
    <row r="13" spans="1:10">
      <c r="A13" s="95">
        <v>6</v>
      </c>
      <c r="B13" s="77" t="s">
        <v>233</v>
      </c>
      <c r="C13" s="291">
        <v>88092721.686501011</v>
      </c>
      <c r="D13" s="292"/>
      <c r="E13" s="291"/>
      <c r="F13" s="291">
        <v>83291613.054501012</v>
      </c>
      <c r="G13" s="308">
        <v>83291613.054501012</v>
      </c>
      <c r="H13" s="379">
        <v>0.94549937225136615</v>
      </c>
      <c r="J13" s="392"/>
    </row>
    <row r="14" spans="1:10">
      <c r="A14" s="95">
        <v>7</v>
      </c>
      <c r="B14" s="77" t="s">
        <v>78</v>
      </c>
      <c r="C14" s="291">
        <v>117923251</v>
      </c>
      <c r="D14" s="292">
        <v>9821438.5299999993</v>
      </c>
      <c r="E14" s="291">
        <v>9762568.0700000003</v>
      </c>
      <c r="F14" s="291">
        <v>165228306.60232627</v>
      </c>
      <c r="G14" s="308">
        <v>114992009.9056493</v>
      </c>
      <c r="H14" s="379">
        <v>0.90058559942829919</v>
      </c>
      <c r="J14" s="392"/>
    </row>
    <row r="15" spans="1:10">
      <c r="A15" s="95">
        <v>8</v>
      </c>
      <c r="B15" s="77" t="s">
        <v>79</v>
      </c>
      <c r="C15" s="291">
        <v>0</v>
      </c>
      <c r="D15" s="292"/>
      <c r="E15" s="291"/>
      <c r="F15" s="291">
        <v>0</v>
      </c>
      <c r="G15" s="308">
        <v>0</v>
      </c>
      <c r="H15" s="379" t="s">
        <v>423</v>
      </c>
      <c r="J15" s="392"/>
    </row>
    <row r="16" spans="1:10">
      <c r="A16" s="95">
        <v>9</v>
      </c>
      <c r="B16" s="77" t="s">
        <v>80</v>
      </c>
      <c r="C16" s="291">
        <v>2921421.3499999987</v>
      </c>
      <c r="D16" s="292"/>
      <c r="E16" s="291"/>
      <c r="F16" s="291">
        <v>2273629.3733293703</v>
      </c>
      <c r="G16" s="308">
        <v>2273629.3733293703</v>
      </c>
      <c r="H16" s="379">
        <v>0.77826136696419068</v>
      </c>
      <c r="J16" s="392"/>
    </row>
    <row r="17" spans="1:10">
      <c r="A17" s="95">
        <v>10</v>
      </c>
      <c r="B17" s="77" t="s">
        <v>72</v>
      </c>
      <c r="C17" s="291">
        <v>1414721.7339999999</v>
      </c>
      <c r="D17" s="292"/>
      <c r="E17" s="291"/>
      <c r="F17" s="291">
        <v>1755008.0995</v>
      </c>
      <c r="G17" s="308">
        <v>1755008.0995</v>
      </c>
      <c r="H17" s="379">
        <v>1.2405323657097362</v>
      </c>
      <c r="J17" s="392"/>
    </row>
    <row r="18" spans="1:10">
      <c r="A18" s="95">
        <v>11</v>
      </c>
      <c r="B18" s="77" t="s">
        <v>73</v>
      </c>
      <c r="C18" s="291">
        <v>0</v>
      </c>
      <c r="D18" s="292"/>
      <c r="E18" s="291"/>
      <c r="F18" s="291">
        <v>0</v>
      </c>
      <c r="G18" s="308">
        <v>0</v>
      </c>
      <c r="H18" s="379" t="s">
        <v>423</v>
      </c>
      <c r="J18" s="392"/>
    </row>
    <row r="19" spans="1:10">
      <c r="A19" s="95">
        <v>12</v>
      </c>
      <c r="B19" s="77" t="s">
        <v>74</v>
      </c>
      <c r="C19" s="291">
        <v>0</v>
      </c>
      <c r="D19" s="292"/>
      <c r="E19" s="291"/>
      <c r="F19" s="291">
        <v>0</v>
      </c>
      <c r="G19" s="308">
        <v>0</v>
      </c>
      <c r="H19" s="379" t="s">
        <v>423</v>
      </c>
      <c r="J19" s="392"/>
    </row>
    <row r="20" spans="1:10">
      <c r="A20" s="95">
        <v>13</v>
      </c>
      <c r="B20" s="77" t="s">
        <v>75</v>
      </c>
      <c r="C20" s="291">
        <v>0</v>
      </c>
      <c r="D20" s="292"/>
      <c r="E20" s="291"/>
      <c r="F20" s="291">
        <v>0</v>
      </c>
      <c r="G20" s="308">
        <v>0</v>
      </c>
      <c r="H20" s="379" t="s">
        <v>423</v>
      </c>
      <c r="J20" s="392"/>
    </row>
    <row r="21" spans="1:10">
      <c r="A21" s="95">
        <v>14</v>
      </c>
      <c r="B21" s="77" t="s">
        <v>263</v>
      </c>
      <c r="C21" s="291">
        <v>9471817.3200000003</v>
      </c>
      <c r="D21" s="292"/>
      <c r="E21" s="291"/>
      <c r="F21" s="291">
        <v>4770882.25</v>
      </c>
      <c r="G21" s="308">
        <v>4770882.25</v>
      </c>
      <c r="H21" s="379">
        <v>0.50369238434594299</v>
      </c>
      <c r="J21" s="392"/>
    </row>
    <row r="22" spans="1:10" ht="14.4" thickBot="1">
      <c r="A22" s="173"/>
      <c r="B22" s="180" t="s">
        <v>71</v>
      </c>
      <c r="C22" s="373">
        <f>SUM(C8:C21)</f>
        <v>275233633.52050102</v>
      </c>
      <c r="D22" s="373">
        <f t="shared" ref="D22:E22" si="0">SUM(D8:D21)</f>
        <v>9821438.5299999993</v>
      </c>
      <c r="E22" s="373">
        <f t="shared" si="0"/>
        <v>9762568.0700000003</v>
      </c>
      <c r="F22" s="373">
        <v>301000871.14965665</v>
      </c>
      <c r="G22" s="373">
        <f>SUM(G8:G21)</f>
        <v>250764574.45297968</v>
      </c>
      <c r="H22" s="380">
        <f t="shared" ref="H22" si="1">IFERROR(G22/(C22+E22),"")</f>
        <v>0.87988742675698073</v>
      </c>
      <c r="J22" s="392"/>
    </row>
    <row r="28" spans="1:10" ht="10.5" customHeight="1"/>
  </sheetData>
  <mergeCells count="5">
    <mergeCell ref="C6:C7"/>
    <mergeCell ref="F6:F7"/>
    <mergeCell ref="G6:G7"/>
    <mergeCell ref="H6:H7"/>
    <mergeCell ref="D6: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D17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10.5546875" style="2" bestFit="1" customWidth="1"/>
    <col min="2" max="2" width="104.109375" style="2" customWidth="1"/>
    <col min="3" max="3" width="23.5546875" style="2" customWidth="1"/>
    <col min="4" max="4" width="24.33203125" style="2" customWidth="1"/>
    <col min="5" max="16384" width="9.109375" style="12"/>
  </cols>
  <sheetData>
    <row r="1" spans="1:4">
      <c r="A1" s="327" t="s">
        <v>199</v>
      </c>
      <c r="B1" s="345" t="str">
        <f>'1. key ratios'!B1</f>
        <v>სს იშბანკი საქართველო</v>
      </c>
    </row>
    <row r="2" spans="1:4">
      <c r="A2" s="25" t="s">
        <v>200</v>
      </c>
      <c r="B2" s="326">
        <f>'1. key ratios'!B2</f>
        <v>43008</v>
      </c>
      <c r="C2" s="5"/>
      <c r="D2" s="5"/>
    </row>
    <row r="3" spans="1:4">
      <c r="B3" s="5"/>
      <c r="C3" s="5"/>
      <c r="D3" s="5"/>
    </row>
    <row r="4" spans="1:4" ht="14.4" thickBot="1">
      <c r="A4" s="2" t="s">
        <v>360</v>
      </c>
      <c r="B4" s="109" t="s">
        <v>77</v>
      </c>
      <c r="C4" s="109"/>
      <c r="D4" s="110"/>
    </row>
    <row r="5" spans="1:4">
      <c r="A5" s="181"/>
      <c r="B5" s="148"/>
      <c r="C5" s="319" t="s">
        <v>0</v>
      </c>
      <c r="D5" s="182" t="s">
        <v>1</v>
      </c>
    </row>
    <row r="6" spans="1:4" ht="66.75" customHeight="1">
      <c r="A6" s="183"/>
      <c r="B6" s="111" t="s">
        <v>76</v>
      </c>
      <c r="C6" s="112" t="s">
        <v>82</v>
      </c>
      <c r="D6" s="184" t="s">
        <v>77</v>
      </c>
    </row>
    <row r="7" spans="1:4">
      <c r="A7" s="185">
        <v>1</v>
      </c>
      <c r="B7" s="77" t="s">
        <v>78</v>
      </c>
      <c r="C7" s="293">
        <v>95998450.687192023</v>
      </c>
      <c r="D7" s="381">
        <v>36967487.532326266</v>
      </c>
    </row>
    <row r="8" spans="1:4">
      <c r="A8" s="185">
        <v>2</v>
      </c>
      <c r="B8" s="77" t="s">
        <v>79</v>
      </c>
      <c r="C8" s="293"/>
      <c r="D8" s="381">
        <v>0</v>
      </c>
    </row>
    <row r="9" spans="1:4">
      <c r="A9" s="185">
        <v>3</v>
      </c>
      <c r="B9" s="77" t="s">
        <v>80</v>
      </c>
      <c r="C9" s="293">
        <v>1351488.5699999998</v>
      </c>
      <c r="D9" s="381">
        <v>1013616.4274999999</v>
      </c>
    </row>
    <row r="10" spans="1:4">
      <c r="A10" s="185">
        <v>4</v>
      </c>
      <c r="B10" s="77" t="s">
        <v>72</v>
      </c>
      <c r="C10" s="293">
        <v>355788.45199999999</v>
      </c>
      <c r="D10" s="381">
        <v>266841.33899999998</v>
      </c>
    </row>
    <row r="11" spans="1:4">
      <c r="A11" s="185">
        <v>5</v>
      </c>
      <c r="B11" s="77" t="s">
        <v>73</v>
      </c>
      <c r="C11" s="295"/>
      <c r="D11" s="381">
        <v>0</v>
      </c>
    </row>
    <row r="12" spans="1:4">
      <c r="A12" s="185">
        <v>6</v>
      </c>
      <c r="B12" s="77" t="s">
        <v>74</v>
      </c>
      <c r="C12" s="294"/>
      <c r="D12" s="381">
        <v>0</v>
      </c>
    </row>
    <row r="13" spans="1:4">
      <c r="A13" s="185">
        <v>7</v>
      </c>
      <c r="B13" s="113" t="s">
        <v>75</v>
      </c>
      <c r="C13" s="294"/>
      <c r="D13" s="381">
        <v>0</v>
      </c>
    </row>
    <row r="14" spans="1:4">
      <c r="A14" s="185">
        <v>8</v>
      </c>
      <c r="B14" s="113" t="s">
        <v>81</v>
      </c>
      <c r="C14" s="293"/>
      <c r="D14" s="381">
        <v>0</v>
      </c>
    </row>
    <row r="15" spans="1:4" ht="14.4" thickBot="1">
      <c r="A15" s="186">
        <v>9</v>
      </c>
      <c r="B15" s="177" t="s">
        <v>71</v>
      </c>
      <c r="C15" s="296">
        <f>SUM(C7:C14)</f>
        <v>97705727.709192023</v>
      </c>
      <c r="D15" s="382">
        <f>SUM(D7:D14)</f>
        <v>38247945.29882627</v>
      </c>
    </row>
    <row r="17" spans="2:2">
      <c r="B17" s="2" t="s">
        <v>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22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10.5546875" style="72" bestFit="1" customWidth="1"/>
    <col min="2" max="2" width="95" style="72" customWidth="1"/>
    <col min="3" max="3" width="12.5546875" style="72" bestFit="1" customWidth="1"/>
    <col min="4" max="4" width="10" style="72" bestFit="1" customWidth="1"/>
    <col min="5" max="5" width="18.33203125" style="72" bestFit="1" customWidth="1"/>
    <col min="6" max="6" width="3.5546875" style="72" bestFit="1" customWidth="1"/>
    <col min="7" max="10" width="4.5546875" style="72" bestFit="1" customWidth="1"/>
    <col min="11" max="13" width="5.5546875" style="72" bestFit="1" customWidth="1"/>
    <col min="14" max="14" width="31" style="72" bestFit="1" customWidth="1"/>
    <col min="15" max="16384" width="9.109375" style="12"/>
  </cols>
  <sheetData>
    <row r="1" spans="1:14">
      <c r="A1" s="327" t="s">
        <v>199</v>
      </c>
      <c r="B1" s="345" t="str">
        <f>'1. key ratios'!B1</f>
        <v>სს იშბანკი საქართველო</v>
      </c>
    </row>
    <row r="2" spans="1:14" ht="14.25" customHeight="1">
      <c r="A2" s="25" t="s">
        <v>200</v>
      </c>
      <c r="B2" s="326">
        <f>'1. key ratios'!B2</f>
        <v>43008</v>
      </c>
    </row>
    <row r="3" spans="1:14" ht="14.25" customHeight="1"/>
    <row r="4" spans="1:14" ht="14.4" thickBot="1">
      <c r="A4" s="2" t="s">
        <v>361</v>
      </c>
      <c r="B4" s="97" t="s">
        <v>84</v>
      </c>
    </row>
    <row r="5" spans="1:14" s="24" customFormat="1">
      <c r="A5" s="195"/>
      <c r="B5" s="196"/>
      <c r="C5" s="197" t="s">
        <v>0</v>
      </c>
      <c r="D5" s="197" t="s">
        <v>1</v>
      </c>
      <c r="E5" s="197" t="s">
        <v>2</v>
      </c>
      <c r="F5" s="197" t="s">
        <v>3</v>
      </c>
      <c r="G5" s="197" t="s">
        <v>4</v>
      </c>
      <c r="H5" s="197" t="s">
        <v>6</v>
      </c>
      <c r="I5" s="197" t="s">
        <v>251</v>
      </c>
      <c r="J5" s="197" t="s">
        <v>252</v>
      </c>
      <c r="K5" s="197" t="s">
        <v>253</v>
      </c>
      <c r="L5" s="197" t="s">
        <v>254</v>
      </c>
      <c r="M5" s="197" t="s">
        <v>255</v>
      </c>
      <c r="N5" s="198" t="s">
        <v>256</v>
      </c>
    </row>
    <row r="6" spans="1:14" ht="41.4">
      <c r="A6" s="187"/>
      <c r="B6" s="114"/>
      <c r="C6" s="115" t="s">
        <v>94</v>
      </c>
      <c r="D6" s="116" t="s">
        <v>83</v>
      </c>
      <c r="E6" s="117" t="s">
        <v>93</v>
      </c>
      <c r="F6" s="118">
        <v>0</v>
      </c>
      <c r="G6" s="118">
        <v>0.2</v>
      </c>
      <c r="H6" s="118">
        <v>0.35</v>
      </c>
      <c r="I6" s="118">
        <v>0.5</v>
      </c>
      <c r="J6" s="118">
        <v>0.75</v>
      </c>
      <c r="K6" s="118">
        <v>1</v>
      </c>
      <c r="L6" s="118">
        <v>1.5</v>
      </c>
      <c r="M6" s="118">
        <v>2.5</v>
      </c>
      <c r="N6" s="188" t="s">
        <v>84</v>
      </c>
    </row>
    <row r="7" spans="1:14">
      <c r="A7" s="189">
        <v>1</v>
      </c>
      <c r="B7" s="119" t="s">
        <v>85</v>
      </c>
      <c r="C7" s="297">
        <f>SUM(C8:C13)</f>
        <v>0</v>
      </c>
      <c r="D7" s="114"/>
      <c r="E7" s="300">
        <f>SUM(E8:E12)</f>
        <v>0</v>
      </c>
      <c r="F7" s="298"/>
      <c r="G7" s="298"/>
      <c r="H7" s="298"/>
      <c r="I7" s="298"/>
      <c r="J7" s="298"/>
      <c r="K7" s="298"/>
      <c r="L7" s="298"/>
      <c r="M7" s="298"/>
      <c r="N7" s="190"/>
    </row>
    <row r="8" spans="1:14">
      <c r="A8" s="189">
        <v>1.1000000000000001</v>
      </c>
      <c r="B8" s="120" t="s">
        <v>86</v>
      </c>
      <c r="C8" s="298"/>
      <c r="D8" s="121">
        <v>0.02</v>
      </c>
      <c r="E8" s="300">
        <f>C8*D8</f>
        <v>0</v>
      </c>
      <c r="F8" s="298"/>
      <c r="G8" s="298"/>
      <c r="H8" s="298"/>
      <c r="I8" s="298"/>
      <c r="J8" s="298"/>
      <c r="K8" s="298"/>
      <c r="L8" s="298"/>
      <c r="M8" s="298"/>
      <c r="N8" s="190"/>
    </row>
    <row r="9" spans="1:14">
      <c r="A9" s="189">
        <v>1.2</v>
      </c>
      <c r="B9" s="120" t="s">
        <v>87</v>
      </c>
      <c r="C9" s="298"/>
      <c r="D9" s="121">
        <v>0.05</v>
      </c>
      <c r="E9" s="300">
        <f t="shared" ref="E9:E12" si="0">C9*D9</f>
        <v>0</v>
      </c>
      <c r="F9" s="298"/>
      <c r="G9" s="298"/>
      <c r="H9" s="298"/>
      <c r="I9" s="298"/>
      <c r="J9" s="298"/>
      <c r="K9" s="298"/>
      <c r="L9" s="298"/>
      <c r="M9" s="298"/>
      <c r="N9" s="190"/>
    </row>
    <row r="10" spans="1:14">
      <c r="A10" s="189">
        <v>1.3</v>
      </c>
      <c r="B10" s="120" t="s">
        <v>88</v>
      </c>
      <c r="C10" s="298"/>
      <c r="D10" s="121">
        <v>0.08</v>
      </c>
      <c r="E10" s="300">
        <f t="shared" si="0"/>
        <v>0</v>
      </c>
      <c r="F10" s="298"/>
      <c r="G10" s="298"/>
      <c r="H10" s="298"/>
      <c r="I10" s="298"/>
      <c r="J10" s="298"/>
      <c r="K10" s="298"/>
      <c r="L10" s="298"/>
      <c r="M10" s="298"/>
      <c r="N10" s="190"/>
    </row>
    <row r="11" spans="1:14">
      <c r="A11" s="189">
        <v>1.4</v>
      </c>
      <c r="B11" s="120" t="s">
        <v>89</v>
      </c>
      <c r="C11" s="298"/>
      <c r="D11" s="121">
        <v>0.11</v>
      </c>
      <c r="E11" s="300">
        <f t="shared" si="0"/>
        <v>0</v>
      </c>
      <c r="F11" s="298"/>
      <c r="G11" s="298"/>
      <c r="H11" s="298"/>
      <c r="I11" s="298"/>
      <c r="J11" s="298"/>
      <c r="K11" s="298"/>
      <c r="L11" s="298"/>
      <c r="M11" s="298"/>
      <c r="N11" s="190"/>
    </row>
    <row r="12" spans="1:14">
      <c r="A12" s="189">
        <v>1.5</v>
      </c>
      <c r="B12" s="120" t="s">
        <v>90</v>
      </c>
      <c r="C12" s="298"/>
      <c r="D12" s="121">
        <v>0.14000000000000001</v>
      </c>
      <c r="E12" s="300">
        <f t="shared" si="0"/>
        <v>0</v>
      </c>
      <c r="F12" s="298"/>
      <c r="G12" s="298"/>
      <c r="H12" s="298"/>
      <c r="I12" s="298"/>
      <c r="J12" s="298"/>
      <c r="K12" s="298"/>
      <c r="L12" s="298"/>
      <c r="M12" s="298"/>
      <c r="N12" s="190"/>
    </row>
    <row r="13" spans="1:14">
      <c r="A13" s="189">
        <v>1.6</v>
      </c>
      <c r="B13" s="122" t="s">
        <v>91</v>
      </c>
      <c r="C13" s="298"/>
      <c r="D13" s="123"/>
      <c r="E13" s="298"/>
      <c r="F13" s="298"/>
      <c r="G13" s="298"/>
      <c r="H13" s="298"/>
      <c r="I13" s="298"/>
      <c r="J13" s="298"/>
      <c r="K13" s="298"/>
      <c r="L13" s="298"/>
      <c r="M13" s="298"/>
      <c r="N13" s="190"/>
    </row>
    <row r="14" spans="1:14">
      <c r="A14" s="189">
        <v>2</v>
      </c>
      <c r="B14" s="124" t="s">
        <v>92</v>
      </c>
      <c r="C14" s="297">
        <f>SUM(C15:C20)</f>
        <v>0</v>
      </c>
      <c r="D14" s="114"/>
      <c r="E14" s="300">
        <f>SUM(E15:E19)</f>
        <v>0</v>
      </c>
      <c r="F14" s="298"/>
      <c r="G14" s="298"/>
      <c r="H14" s="298"/>
      <c r="I14" s="298"/>
      <c r="J14" s="298"/>
      <c r="K14" s="298"/>
      <c r="L14" s="298"/>
      <c r="M14" s="298"/>
      <c r="N14" s="190"/>
    </row>
    <row r="15" spans="1:14">
      <c r="A15" s="189">
        <v>2.1</v>
      </c>
      <c r="B15" s="122" t="s">
        <v>86</v>
      </c>
      <c r="C15" s="298"/>
      <c r="D15" s="121">
        <v>5.0000000000000001E-3</v>
      </c>
      <c r="E15" s="300">
        <f>D15*C15</f>
        <v>0</v>
      </c>
      <c r="F15" s="298"/>
      <c r="G15" s="298"/>
      <c r="H15" s="298"/>
      <c r="I15" s="298"/>
      <c r="J15" s="298"/>
      <c r="K15" s="298"/>
      <c r="L15" s="298"/>
      <c r="M15" s="298"/>
      <c r="N15" s="190"/>
    </row>
    <row r="16" spans="1:14">
      <c r="A16" s="189">
        <v>2.2000000000000002</v>
      </c>
      <c r="B16" s="122" t="s">
        <v>87</v>
      </c>
      <c r="C16" s="298"/>
      <c r="D16" s="121">
        <v>0.01</v>
      </c>
      <c r="E16" s="300">
        <f t="shared" ref="E16:E19" si="1">D16*C16</f>
        <v>0</v>
      </c>
      <c r="F16" s="298"/>
      <c r="G16" s="298"/>
      <c r="H16" s="298"/>
      <c r="I16" s="298"/>
      <c r="J16" s="298"/>
      <c r="K16" s="298"/>
      <c r="L16" s="298"/>
      <c r="M16" s="298"/>
      <c r="N16" s="190"/>
    </row>
    <row r="17" spans="1:14">
      <c r="A17" s="189">
        <v>2.2999999999999998</v>
      </c>
      <c r="B17" s="122" t="s">
        <v>88</v>
      </c>
      <c r="C17" s="298"/>
      <c r="D17" s="121">
        <v>0.02</v>
      </c>
      <c r="E17" s="300">
        <f t="shared" si="1"/>
        <v>0</v>
      </c>
      <c r="F17" s="298"/>
      <c r="G17" s="298"/>
      <c r="H17" s="298"/>
      <c r="I17" s="298"/>
      <c r="J17" s="298"/>
      <c r="K17" s="298"/>
      <c r="L17" s="298"/>
      <c r="M17" s="298"/>
      <c r="N17" s="190"/>
    </row>
    <row r="18" spans="1:14">
      <c r="A18" s="189">
        <v>2.4</v>
      </c>
      <c r="B18" s="122" t="s">
        <v>89</v>
      </c>
      <c r="C18" s="298"/>
      <c r="D18" s="121">
        <v>0.03</v>
      </c>
      <c r="E18" s="300">
        <f t="shared" si="1"/>
        <v>0</v>
      </c>
      <c r="F18" s="298"/>
      <c r="G18" s="298"/>
      <c r="H18" s="298"/>
      <c r="I18" s="298"/>
      <c r="J18" s="298"/>
      <c r="K18" s="298"/>
      <c r="L18" s="298"/>
      <c r="M18" s="298"/>
      <c r="N18" s="190"/>
    </row>
    <row r="19" spans="1:14">
      <c r="A19" s="189">
        <v>2.5</v>
      </c>
      <c r="B19" s="122" t="s">
        <v>90</v>
      </c>
      <c r="C19" s="298"/>
      <c r="D19" s="121">
        <v>0.04</v>
      </c>
      <c r="E19" s="300">
        <f t="shared" si="1"/>
        <v>0</v>
      </c>
      <c r="F19" s="298"/>
      <c r="G19" s="298"/>
      <c r="H19" s="298"/>
      <c r="I19" s="298"/>
      <c r="J19" s="298"/>
      <c r="K19" s="298"/>
      <c r="L19" s="298"/>
      <c r="M19" s="298"/>
      <c r="N19" s="190"/>
    </row>
    <row r="20" spans="1:14">
      <c r="A20" s="189">
        <v>2.6</v>
      </c>
      <c r="B20" s="122" t="s">
        <v>91</v>
      </c>
      <c r="C20" s="298"/>
      <c r="D20" s="123"/>
      <c r="E20" s="301"/>
      <c r="F20" s="298"/>
      <c r="G20" s="298"/>
      <c r="H20" s="298"/>
      <c r="I20" s="298"/>
      <c r="J20" s="298"/>
      <c r="K20" s="298"/>
      <c r="L20" s="298"/>
      <c r="M20" s="298"/>
      <c r="N20" s="190"/>
    </row>
    <row r="21" spans="1:14" ht="14.4" thickBot="1">
      <c r="A21" s="191">
        <v>3</v>
      </c>
      <c r="B21" s="192" t="s">
        <v>71</v>
      </c>
      <c r="C21" s="299">
        <f>C7+C14</f>
        <v>0</v>
      </c>
      <c r="D21" s="193"/>
      <c r="E21" s="302">
        <f>SUM(E7+E14)</f>
        <v>0</v>
      </c>
      <c r="F21" s="303"/>
      <c r="G21" s="303"/>
      <c r="H21" s="303"/>
      <c r="I21" s="303"/>
      <c r="J21" s="303"/>
      <c r="K21" s="303"/>
      <c r="L21" s="303"/>
      <c r="M21" s="303"/>
      <c r="N21" s="194"/>
    </row>
    <row r="22" spans="1:14">
      <c r="E22" s="304"/>
      <c r="F22" s="304"/>
      <c r="G22" s="304"/>
      <c r="H22" s="304"/>
      <c r="I22" s="304"/>
      <c r="J22" s="304"/>
      <c r="K22" s="304"/>
      <c r="L22" s="304"/>
      <c r="M22" s="304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Q3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"/>
  <cols>
    <col min="1" max="1" width="9.5546875" style="18" bestFit="1" customWidth="1"/>
    <col min="2" max="2" width="86" style="15" customWidth="1"/>
    <col min="3" max="3" width="12.6640625" style="15" customWidth="1"/>
    <col min="4" max="7" width="12.6640625" style="2" customWidth="1"/>
    <col min="8" max="13" width="6.6640625" customWidth="1"/>
  </cols>
  <sheetData>
    <row r="1" spans="1:17">
      <c r="A1" s="327" t="s">
        <v>199</v>
      </c>
      <c r="B1" s="325" t="str">
        <f>Info!C2</f>
        <v>სს იშბანკი საქართველო</v>
      </c>
    </row>
    <row r="2" spans="1:17">
      <c r="A2" s="327" t="s">
        <v>200</v>
      </c>
      <c r="B2" s="326">
        <v>43008</v>
      </c>
      <c r="C2" s="28"/>
      <c r="D2" s="17"/>
      <c r="E2" s="17"/>
      <c r="F2" s="17"/>
      <c r="G2" s="17"/>
      <c r="H2" s="1"/>
    </row>
    <row r="3" spans="1:17">
      <c r="A3" s="16"/>
      <c r="C3" s="28"/>
      <c r="D3" s="17"/>
      <c r="E3" s="17"/>
      <c r="F3" s="17"/>
      <c r="G3" s="17"/>
      <c r="H3" s="1"/>
    </row>
    <row r="4" spans="1:17" ht="15" thickBot="1">
      <c r="A4" s="73" t="s">
        <v>347</v>
      </c>
      <c r="B4" s="235" t="s">
        <v>235</v>
      </c>
      <c r="C4" s="236"/>
      <c r="D4" s="237"/>
      <c r="E4" s="237"/>
      <c r="F4" s="237"/>
      <c r="G4" s="237"/>
      <c r="H4" s="1"/>
    </row>
    <row r="5" spans="1:17">
      <c r="A5" s="265" t="s">
        <v>29</v>
      </c>
      <c r="B5" s="266"/>
      <c r="C5" s="343" t="s">
        <v>421</v>
      </c>
      <c r="D5" s="343" t="s">
        <v>404</v>
      </c>
      <c r="E5" s="343" t="s">
        <v>405</v>
      </c>
      <c r="F5" s="343" t="s">
        <v>406</v>
      </c>
      <c r="G5" s="344" t="s">
        <v>407</v>
      </c>
    </row>
    <row r="6" spans="1:17">
      <c r="A6" s="132"/>
      <c r="B6" s="31" t="s">
        <v>194</v>
      </c>
      <c r="C6" s="269"/>
      <c r="D6" s="270"/>
      <c r="E6" s="270"/>
      <c r="F6" s="270"/>
      <c r="G6" s="271"/>
    </row>
    <row r="7" spans="1:17">
      <c r="A7" s="132"/>
      <c r="B7" s="32" t="s">
        <v>201</v>
      </c>
      <c r="C7" s="269"/>
      <c r="D7" s="270"/>
      <c r="E7" s="270"/>
      <c r="F7" s="270"/>
      <c r="G7" s="271"/>
    </row>
    <row r="8" spans="1:17">
      <c r="A8" s="133">
        <v>1</v>
      </c>
      <c r="B8" s="267" t="s">
        <v>26</v>
      </c>
      <c r="C8" s="272">
        <v>33304365.575274922</v>
      </c>
      <c r="D8" s="273">
        <v>29831161</v>
      </c>
      <c r="E8" s="273">
        <v>30196908.477123287</v>
      </c>
      <c r="F8" s="273">
        <v>30447466</v>
      </c>
      <c r="G8" s="274">
        <v>31702641.395379998</v>
      </c>
      <c r="N8" s="386"/>
      <c r="O8" s="386"/>
      <c r="P8" s="386"/>
      <c r="Q8" s="386"/>
    </row>
    <row r="9" spans="1:17">
      <c r="A9" s="133">
        <v>2</v>
      </c>
      <c r="B9" s="267" t="s">
        <v>96</v>
      </c>
      <c r="C9" s="272">
        <v>33304365.575274922</v>
      </c>
      <c r="D9" s="273">
        <v>29831161</v>
      </c>
      <c r="E9" s="273">
        <v>30196908.477123287</v>
      </c>
      <c r="F9" s="273">
        <v>30447466</v>
      </c>
      <c r="G9" s="274">
        <v>31702641.395379998</v>
      </c>
      <c r="N9" s="386"/>
      <c r="O9" s="386"/>
      <c r="P9" s="386"/>
      <c r="Q9" s="386"/>
    </row>
    <row r="10" spans="1:17">
      <c r="A10" s="133">
        <v>3</v>
      </c>
      <c r="B10" s="267" t="s">
        <v>95</v>
      </c>
      <c r="C10" s="272">
        <v>75053023.888674915</v>
      </c>
      <c r="D10" s="273">
        <v>70706826.032000005</v>
      </c>
      <c r="E10" s="273">
        <v>72368323.112641022</v>
      </c>
      <c r="F10" s="273">
        <v>32346801.718223091</v>
      </c>
      <c r="G10" s="274">
        <v>33216819.840281472</v>
      </c>
      <c r="N10" s="386"/>
      <c r="O10" s="386"/>
      <c r="P10" s="386"/>
      <c r="Q10" s="386"/>
    </row>
    <row r="11" spans="1:17">
      <c r="A11" s="132"/>
      <c r="B11" s="31" t="s">
        <v>195</v>
      </c>
      <c r="C11" s="269"/>
      <c r="D11" s="270"/>
      <c r="E11" s="270"/>
      <c r="F11" s="270"/>
      <c r="G11" s="271"/>
      <c r="N11" s="386"/>
      <c r="O11" s="386"/>
      <c r="P11" s="386"/>
      <c r="Q11" s="386"/>
    </row>
    <row r="12" spans="1:17" ht="15" customHeight="1">
      <c r="A12" s="133">
        <v>4</v>
      </c>
      <c r="B12" s="267" t="s">
        <v>362</v>
      </c>
      <c r="C12" s="272">
        <v>260634055.51675004</v>
      </c>
      <c r="D12" s="273">
        <v>230633569.53269121</v>
      </c>
      <c r="E12" s="273">
        <v>252581192.18097571</v>
      </c>
      <c r="F12" s="273">
        <v>160843146.94622469</v>
      </c>
      <c r="G12" s="274">
        <v>127095856.30711</v>
      </c>
      <c r="N12" s="386"/>
      <c r="O12" s="386"/>
      <c r="P12" s="386"/>
      <c r="Q12" s="386"/>
    </row>
    <row r="13" spans="1:17" ht="15" customHeight="1">
      <c r="A13" s="133">
        <v>5</v>
      </c>
      <c r="B13" s="267" t="s">
        <v>363</v>
      </c>
      <c r="C13" s="272">
        <v>162563166.10426253</v>
      </c>
      <c r="D13" s="273">
        <v>130630798.40369651</v>
      </c>
      <c r="E13" s="273">
        <v>160979707.63943878</v>
      </c>
      <c r="F13" s="273">
        <v>82950770.666166767</v>
      </c>
      <c r="G13" s="274">
        <v>81883784.736813784</v>
      </c>
      <c r="N13" s="386"/>
      <c r="O13" s="386"/>
      <c r="P13" s="386"/>
      <c r="Q13" s="386"/>
    </row>
    <row r="14" spans="1:17">
      <c r="A14" s="132"/>
      <c r="B14" s="31" t="s">
        <v>97</v>
      </c>
      <c r="C14" s="269"/>
      <c r="D14" s="270"/>
      <c r="E14" s="270"/>
      <c r="F14" s="270"/>
      <c r="G14" s="271"/>
      <c r="N14" s="386"/>
      <c r="O14" s="386"/>
      <c r="P14" s="386"/>
      <c r="Q14" s="386"/>
    </row>
    <row r="15" spans="1:17" s="3" customFormat="1">
      <c r="A15" s="133"/>
      <c r="B15" s="32" t="s">
        <v>201</v>
      </c>
      <c r="C15" s="275"/>
      <c r="D15" s="273"/>
      <c r="E15" s="273"/>
      <c r="F15" s="273"/>
      <c r="G15" s="274"/>
      <c r="N15" s="386"/>
      <c r="O15" s="386"/>
      <c r="P15" s="386"/>
      <c r="Q15" s="386"/>
    </row>
    <row r="16" spans="1:17">
      <c r="A16" s="131">
        <v>6</v>
      </c>
      <c r="B16" s="30" t="s">
        <v>257</v>
      </c>
      <c r="C16" s="328">
        <v>0.12778209474292804</v>
      </c>
      <c r="D16" s="329">
        <v>0.12934440142622677</v>
      </c>
      <c r="E16" s="329">
        <v>0.11955327400421425</v>
      </c>
      <c r="F16" s="329">
        <v>0.18929911891228801</v>
      </c>
      <c r="G16" s="330">
        <v>0.24943882764182995</v>
      </c>
      <c r="N16" s="386"/>
      <c r="O16" s="386"/>
      <c r="P16" s="386"/>
      <c r="Q16" s="386"/>
    </row>
    <row r="17" spans="1:17" ht="15" customHeight="1">
      <c r="A17" s="131">
        <v>7</v>
      </c>
      <c r="B17" s="30" t="s">
        <v>197</v>
      </c>
      <c r="C17" s="328">
        <v>0.12778209474292804</v>
      </c>
      <c r="D17" s="329">
        <v>0.12934440142622677</v>
      </c>
      <c r="E17" s="329">
        <v>0.11955327400421425</v>
      </c>
      <c r="F17" s="329">
        <v>0.18929911891228801</v>
      </c>
      <c r="G17" s="330">
        <v>0.24943882764182995</v>
      </c>
      <c r="N17" s="386"/>
      <c r="O17" s="386"/>
      <c r="P17" s="386"/>
      <c r="Q17" s="386"/>
    </row>
    <row r="18" spans="1:17">
      <c r="A18" s="131">
        <v>8</v>
      </c>
      <c r="B18" s="30" t="s">
        <v>198</v>
      </c>
      <c r="C18" s="328">
        <v>0.28796322775191407</v>
      </c>
      <c r="D18" s="329">
        <v>0.30657647182613479</v>
      </c>
      <c r="E18" s="329">
        <v>0.28651509040621181</v>
      </c>
      <c r="F18" s="329">
        <v>0.20110773963554521</v>
      </c>
      <c r="G18" s="330">
        <v>0.26135250043099362</v>
      </c>
      <c r="N18" s="386"/>
      <c r="O18" s="386"/>
      <c r="P18" s="386"/>
      <c r="Q18" s="386"/>
    </row>
    <row r="19" spans="1:17" s="3" customFormat="1">
      <c r="A19" s="133"/>
      <c r="B19" s="32" t="s">
        <v>202</v>
      </c>
      <c r="C19" s="331"/>
      <c r="D19" s="332"/>
      <c r="E19" s="332"/>
      <c r="F19" s="332"/>
      <c r="G19" s="333"/>
      <c r="N19" s="386"/>
      <c r="O19" s="386"/>
      <c r="P19" s="386"/>
      <c r="Q19" s="386"/>
    </row>
    <row r="20" spans="1:17">
      <c r="A20" s="131">
        <v>9</v>
      </c>
      <c r="B20" s="30" t="s">
        <v>266</v>
      </c>
      <c r="C20" s="328">
        <v>0.18880108419096073</v>
      </c>
      <c r="D20" s="329">
        <v>0.23474374691667099</v>
      </c>
      <c r="E20" s="329">
        <v>0.19031855619056842</v>
      </c>
      <c r="F20" s="329">
        <v>0.36100805043170103</v>
      </c>
      <c r="G20" s="330">
        <v>0.36537829920981951</v>
      </c>
      <c r="N20" s="386"/>
      <c r="O20" s="386"/>
      <c r="P20" s="386"/>
      <c r="Q20" s="386"/>
    </row>
    <row r="21" spans="1:17">
      <c r="A21" s="131">
        <v>10</v>
      </c>
      <c r="B21" s="30" t="s">
        <v>267</v>
      </c>
      <c r="C21" s="328">
        <v>0.31204713361742514</v>
      </c>
      <c r="D21" s="329">
        <v>0.35878810218261936</v>
      </c>
      <c r="E21" s="329">
        <v>0.29645573678618059</v>
      </c>
      <c r="F21" s="329">
        <v>0.38224112702825191</v>
      </c>
      <c r="G21" s="330">
        <v>0.40018916195939258</v>
      </c>
      <c r="N21" s="386"/>
      <c r="O21" s="386"/>
      <c r="P21" s="386"/>
      <c r="Q21" s="386"/>
    </row>
    <row r="22" spans="1:17">
      <c r="A22" s="132"/>
      <c r="B22" s="31" t="s">
        <v>7</v>
      </c>
      <c r="C22" s="334"/>
      <c r="D22" s="335"/>
      <c r="E22" s="335"/>
      <c r="F22" s="335"/>
      <c r="G22" s="336"/>
      <c r="N22" s="386"/>
      <c r="O22" s="386"/>
      <c r="P22" s="386"/>
      <c r="Q22" s="386"/>
    </row>
    <row r="23" spans="1:17" ht="15" customHeight="1">
      <c r="A23" s="134">
        <v>11</v>
      </c>
      <c r="B23" s="33" t="s">
        <v>8</v>
      </c>
      <c r="C23" s="337">
        <v>7.1210644235306611E-2</v>
      </c>
      <c r="D23" s="338">
        <v>7.4614027202763833E-2</v>
      </c>
      <c r="E23" s="338">
        <v>6.2667502944554587E-2</v>
      </c>
      <c r="F23" s="338">
        <v>6.4626399289003655E-2</v>
      </c>
      <c r="G23" s="339">
        <v>6.7495221983927892E-2</v>
      </c>
      <c r="N23" s="386"/>
      <c r="O23" s="386"/>
      <c r="P23" s="386"/>
      <c r="Q23" s="386"/>
    </row>
    <row r="24" spans="1:17">
      <c r="A24" s="134">
        <v>12</v>
      </c>
      <c r="B24" s="33" t="s">
        <v>9</v>
      </c>
      <c r="C24" s="337">
        <v>3.8013957253716264E-2</v>
      </c>
      <c r="D24" s="338">
        <v>3.8280406562383434E-2</v>
      </c>
      <c r="E24" s="338">
        <v>3.7391804218420158E-2</v>
      </c>
      <c r="F24" s="338">
        <v>3.4227036599608629E-2</v>
      </c>
      <c r="G24" s="339">
        <v>3.2904018834416966E-2</v>
      </c>
      <c r="N24" s="386"/>
      <c r="O24" s="386"/>
      <c r="P24" s="386"/>
      <c r="Q24" s="386"/>
    </row>
    <row r="25" spans="1:17">
      <c r="A25" s="134">
        <v>13</v>
      </c>
      <c r="B25" s="33" t="s">
        <v>10</v>
      </c>
      <c r="C25" s="337">
        <v>1.2961696224989647E-2</v>
      </c>
      <c r="D25" s="338">
        <v>1.4719059605273453E-2</v>
      </c>
      <c r="E25" s="338">
        <v>3.8949523594323434E-3</v>
      </c>
      <c r="F25" s="338">
        <v>1.0107404619480193E-2</v>
      </c>
      <c r="G25" s="339">
        <v>1.308726771709748E-2</v>
      </c>
      <c r="N25" s="386"/>
      <c r="O25" s="386"/>
      <c r="P25" s="386"/>
      <c r="Q25" s="386"/>
    </row>
    <row r="26" spans="1:17">
      <c r="A26" s="134">
        <v>14</v>
      </c>
      <c r="B26" s="33" t="s">
        <v>236</v>
      </c>
      <c r="C26" s="337">
        <v>3.3196686981590333E-2</v>
      </c>
      <c r="D26" s="338">
        <v>3.6333620640380405E-2</v>
      </c>
      <c r="E26" s="338">
        <v>2.5275698726134426E-2</v>
      </c>
      <c r="F26" s="338">
        <v>3.0399362689395033E-2</v>
      </c>
      <c r="G26" s="339">
        <v>3.4591203149510925E-2</v>
      </c>
      <c r="N26" s="386"/>
      <c r="O26" s="386"/>
      <c r="P26" s="386"/>
      <c r="Q26" s="386"/>
    </row>
    <row r="27" spans="1:17">
      <c r="A27" s="134">
        <v>15</v>
      </c>
      <c r="B27" s="33" t="s">
        <v>11</v>
      </c>
      <c r="C27" s="337">
        <v>1.2111338126306334E-2</v>
      </c>
      <c r="D27" s="338">
        <v>-5.6212533737458855E-3</v>
      </c>
      <c r="E27" s="338">
        <v>-3.953640607977039E-3</v>
      </c>
      <c r="F27" s="338">
        <v>2.8804134757515342E-3</v>
      </c>
      <c r="G27" s="339">
        <v>1.0747823071414175E-2</v>
      </c>
      <c r="N27" s="386"/>
      <c r="O27" s="386"/>
      <c r="P27" s="386"/>
      <c r="Q27" s="386"/>
    </row>
    <row r="28" spans="1:17">
      <c r="A28" s="134">
        <v>16</v>
      </c>
      <c r="B28" s="33" t="s">
        <v>12</v>
      </c>
      <c r="C28" s="337">
        <v>0.11184047276224994</v>
      </c>
      <c r="D28" s="338">
        <v>-5.4856980298019727E-2</v>
      </c>
      <c r="E28" s="338">
        <v>-3.875861851489272E-2</v>
      </c>
      <c r="F28" s="338">
        <v>2.1119268130467168E-2</v>
      </c>
      <c r="G28" s="339">
        <v>7.5159421910000662E-2</v>
      </c>
      <c r="N28" s="386"/>
      <c r="O28" s="386"/>
      <c r="P28" s="386"/>
      <c r="Q28" s="386"/>
    </row>
    <row r="29" spans="1:17">
      <c r="A29" s="132"/>
      <c r="B29" s="31" t="s">
        <v>13</v>
      </c>
      <c r="C29" s="334"/>
      <c r="D29" s="335"/>
      <c r="E29" s="335"/>
      <c r="F29" s="335"/>
      <c r="G29" s="336"/>
      <c r="N29" s="386"/>
      <c r="O29" s="386"/>
      <c r="P29" s="386"/>
      <c r="Q29" s="386"/>
    </row>
    <row r="30" spans="1:17">
      <c r="A30" s="134">
        <v>17</v>
      </c>
      <c r="B30" s="33" t="s">
        <v>14</v>
      </c>
      <c r="C30" s="337">
        <v>4.8103352632829159E-2</v>
      </c>
      <c r="D30" s="338">
        <v>1.9648482255350409E-2</v>
      </c>
      <c r="E30" s="338">
        <v>1.6705242559562763E-2</v>
      </c>
      <c r="F30" s="338">
        <v>1.7076041383218138E-2</v>
      </c>
      <c r="G30" s="339">
        <v>1.6899999999999998E-2</v>
      </c>
      <c r="N30" s="386"/>
      <c r="O30" s="386"/>
      <c r="P30" s="386"/>
      <c r="Q30" s="386"/>
    </row>
    <row r="31" spans="1:17" ht="15" customHeight="1">
      <c r="A31" s="134">
        <v>18</v>
      </c>
      <c r="B31" s="33" t="s">
        <v>15</v>
      </c>
      <c r="C31" s="337">
        <v>4.7223469079717695E-2</v>
      </c>
      <c r="D31" s="338">
        <v>5.288726173601184E-2</v>
      </c>
      <c r="E31" s="338">
        <v>3.3229624217789494E-2</v>
      </c>
      <c r="F31" s="338">
        <v>3.3258177623071275E-2</v>
      </c>
      <c r="G31" s="339">
        <v>2.8799999999999999E-2</v>
      </c>
      <c r="N31" s="386"/>
      <c r="O31" s="386"/>
      <c r="P31" s="386"/>
      <c r="Q31" s="386"/>
    </row>
    <row r="32" spans="1:17">
      <c r="A32" s="134">
        <v>19</v>
      </c>
      <c r="B32" s="33" t="s">
        <v>16</v>
      </c>
      <c r="C32" s="337">
        <v>0.79431042298196952</v>
      </c>
      <c r="D32" s="338">
        <v>0.77709208090587778</v>
      </c>
      <c r="E32" s="338">
        <v>0.81117634982626829</v>
      </c>
      <c r="F32" s="338">
        <v>0.82005541124081616</v>
      </c>
      <c r="G32" s="339">
        <v>0.88380000000000003</v>
      </c>
      <c r="N32" s="386"/>
      <c r="O32" s="386"/>
      <c r="P32" s="386"/>
      <c r="Q32" s="386"/>
    </row>
    <row r="33" spans="1:17" ht="15" customHeight="1">
      <c r="A33" s="134">
        <v>20</v>
      </c>
      <c r="B33" s="33" t="s">
        <v>17</v>
      </c>
      <c r="C33" s="337">
        <v>0.82645826564339508</v>
      </c>
      <c r="D33" s="338">
        <v>0.84471117030643139</v>
      </c>
      <c r="E33" s="338">
        <v>0.86354114682944938</v>
      </c>
      <c r="F33" s="338">
        <v>0.8597946423835594</v>
      </c>
      <c r="G33" s="339">
        <v>0.81530000000000002</v>
      </c>
      <c r="N33" s="386"/>
      <c r="O33" s="386"/>
      <c r="P33" s="386"/>
      <c r="Q33" s="386"/>
    </row>
    <row r="34" spans="1:17">
      <c r="A34" s="134">
        <v>21</v>
      </c>
      <c r="B34" s="33" t="s">
        <v>18</v>
      </c>
      <c r="C34" s="337">
        <v>-0.32488990178671701</v>
      </c>
      <c r="D34" s="338">
        <v>-7.6525747836459157E-2</v>
      </c>
      <c r="E34" s="338">
        <v>7.132490264759675E-2</v>
      </c>
      <c r="F34" s="338">
        <v>0.21779762644406858</v>
      </c>
      <c r="G34" s="339">
        <v>6.7599999999999993E-2</v>
      </c>
      <c r="N34" s="386"/>
      <c r="O34" s="386"/>
      <c r="P34" s="386"/>
      <c r="Q34" s="386"/>
    </row>
    <row r="35" spans="1:17" ht="15" customHeight="1">
      <c r="A35" s="132"/>
      <c r="B35" s="31" t="s">
        <v>19</v>
      </c>
      <c r="C35" s="334"/>
      <c r="D35" s="335"/>
      <c r="E35" s="335"/>
      <c r="F35" s="335"/>
      <c r="G35" s="336"/>
      <c r="N35" s="386"/>
      <c r="O35" s="386"/>
      <c r="P35" s="386"/>
      <c r="Q35" s="386"/>
    </row>
    <row r="36" spans="1:17">
      <c r="A36" s="134">
        <v>22</v>
      </c>
      <c r="B36" s="33" t="s">
        <v>20</v>
      </c>
      <c r="C36" s="337">
        <v>0.3616643699270819</v>
      </c>
      <c r="D36" s="338">
        <v>0.33430433684431354</v>
      </c>
      <c r="E36" s="338">
        <v>0.30121355438146324</v>
      </c>
      <c r="F36" s="338">
        <v>0.29519741642138547</v>
      </c>
      <c r="G36" s="339">
        <v>0.22259999999999999</v>
      </c>
      <c r="N36" s="386"/>
      <c r="O36" s="386"/>
      <c r="P36" s="386"/>
      <c r="Q36" s="386"/>
    </row>
    <row r="37" spans="1:17" ht="15" customHeight="1">
      <c r="A37" s="134">
        <v>23</v>
      </c>
      <c r="B37" s="33" t="s">
        <v>21</v>
      </c>
      <c r="C37" s="337">
        <v>0.95114559223378159</v>
      </c>
      <c r="D37" s="338">
        <v>0.97292739350266733</v>
      </c>
      <c r="E37" s="338">
        <v>0.97063489738154229</v>
      </c>
      <c r="F37" s="338">
        <v>0.98299767354136447</v>
      </c>
      <c r="G37" s="339">
        <v>0.95830000000000004</v>
      </c>
      <c r="N37" s="386"/>
      <c r="O37" s="386"/>
      <c r="P37" s="386"/>
      <c r="Q37" s="386"/>
    </row>
    <row r="38" spans="1:17" ht="15" thickBot="1">
      <c r="A38" s="135">
        <v>24</v>
      </c>
      <c r="B38" s="136" t="s">
        <v>22</v>
      </c>
      <c r="C38" s="340">
        <v>6.0294029848746829E-2</v>
      </c>
      <c r="D38" s="341">
        <v>4.094044620252011E-2</v>
      </c>
      <c r="E38" s="341">
        <v>7.2217268394052181E-2</v>
      </c>
      <c r="F38" s="341">
        <v>3.7551612179346605E-2</v>
      </c>
      <c r="G38" s="342">
        <v>5.7799999999999997E-2</v>
      </c>
      <c r="N38" s="386"/>
      <c r="O38" s="386"/>
      <c r="P38" s="386"/>
      <c r="Q38" s="386"/>
    </row>
    <row r="39" spans="1:17">
      <c r="A39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43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/>
  <cols>
    <col min="1" max="1" width="9.5546875" style="2" bestFit="1" customWidth="1"/>
    <col min="2" max="2" width="53.88671875" style="2" bestFit="1" customWidth="1"/>
    <col min="3" max="8" width="17.5546875" style="2" customWidth="1"/>
  </cols>
  <sheetData>
    <row r="1" spans="1:8">
      <c r="A1" s="327" t="s">
        <v>199</v>
      </c>
      <c r="B1" s="345" t="str">
        <f>'1. key ratios'!B1</f>
        <v>სს იშბანკი საქართველო</v>
      </c>
    </row>
    <row r="2" spans="1:8">
      <c r="A2" s="327" t="s">
        <v>200</v>
      </c>
      <c r="B2" s="326">
        <f>'1. key ratios'!B2</f>
        <v>43008</v>
      </c>
    </row>
    <row r="3" spans="1:8">
      <c r="A3" s="16"/>
    </row>
    <row r="4" spans="1:8" ht="15" thickBot="1">
      <c r="A4" s="34" t="s">
        <v>348</v>
      </c>
      <c r="B4" s="74" t="s">
        <v>258</v>
      </c>
      <c r="C4" s="34"/>
      <c r="D4" s="35"/>
      <c r="E4" s="35"/>
      <c r="F4" s="36"/>
      <c r="G4" s="36"/>
      <c r="H4" s="348" t="s">
        <v>101</v>
      </c>
    </row>
    <row r="5" spans="1:8">
      <c r="A5" s="37"/>
      <c r="B5" s="38"/>
      <c r="C5" s="395" t="s">
        <v>206</v>
      </c>
      <c r="D5" s="396"/>
      <c r="E5" s="397"/>
      <c r="F5" s="395" t="s">
        <v>207</v>
      </c>
      <c r="G5" s="396"/>
      <c r="H5" s="398"/>
    </row>
    <row r="6" spans="1:8">
      <c r="A6" s="39" t="s">
        <v>29</v>
      </c>
      <c r="B6" s="40" t="s">
        <v>161</v>
      </c>
      <c r="C6" s="346" t="s">
        <v>30</v>
      </c>
      <c r="D6" s="346" t="s">
        <v>102</v>
      </c>
      <c r="E6" s="346" t="s">
        <v>71</v>
      </c>
      <c r="F6" s="346" t="s">
        <v>30</v>
      </c>
      <c r="G6" s="346" t="s">
        <v>102</v>
      </c>
      <c r="H6" s="347" t="s">
        <v>71</v>
      </c>
    </row>
    <row r="7" spans="1:8">
      <c r="A7" s="39">
        <v>1</v>
      </c>
      <c r="B7" s="41" t="s">
        <v>162</v>
      </c>
      <c r="C7" s="435">
        <v>1292260.81</v>
      </c>
      <c r="D7" s="435">
        <v>3408674.26</v>
      </c>
      <c r="E7" s="436">
        <v>4700935.07</v>
      </c>
      <c r="F7" s="437">
        <v>2467548.08</v>
      </c>
      <c r="G7" s="435">
        <v>3025149.6300000004</v>
      </c>
      <c r="H7" s="438">
        <v>5492697.7100000009</v>
      </c>
    </row>
    <row r="8" spans="1:8">
      <c r="A8" s="39">
        <v>2</v>
      </c>
      <c r="B8" s="41" t="s">
        <v>163</v>
      </c>
      <c r="C8" s="435">
        <v>570595.66</v>
      </c>
      <c r="D8" s="435">
        <v>33236768.77</v>
      </c>
      <c r="E8" s="436">
        <v>33807364.43</v>
      </c>
      <c r="F8" s="437">
        <v>218376.26</v>
      </c>
      <c r="G8" s="435">
        <v>37201228.670000002</v>
      </c>
      <c r="H8" s="438">
        <v>37419604.93</v>
      </c>
    </row>
    <row r="9" spans="1:8">
      <c r="A9" s="39">
        <v>3</v>
      </c>
      <c r="B9" s="41" t="s">
        <v>164</v>
      </c>
      <c r="C9" s="435">
        <v>6001385.79</v>
      </c>
      <c r="D9" s="435">
        <v>82091335.896501005</v>
      </c>
      <c r="E9" s="436">
        <v>88092721.686501011</v>
      </c>
      <c r="F9" s="437">
        <v>18700120.949999999</v>
      </c>
      <c r="G9" s="435">
        <v>6117022.2419600002</v>
      </c>
      <c r="H9" s="438">
        <v>24817143.19196</v>
      </c>
    </row>
    <row r="10" spans="1:8">
      <c r="A10" s="39">
        <v>4</v>
      </c>
      <c r="B10" s="41" t="s">
        <v>193</v>
      </c>
      <c r="C10" s="435">
        <v>0</v>
      </c>
      <c r="D10" s="435">
        <v>0</v>
      </c>
      <c r="E10" s="436">
        <v>0</v>
      </c>
      <c r="F10" s="437">
        <v>0</v>
      </c>
      <c r="G10" s="435">
        <v>0</v>
      </c>
      <c r="H10" s="438">
        <v>0</v>
      </c>
    </row>
    <row r="11" spans="1:8">
      <c r="A11" s="39">
        <v>5</v>
      </c>
      <c r="B11" s="41" t="s">
        <v>165</v>
      </c>
      <c r="C11" s="435">
        <v>12284673.012476897</v>
      </c>
      <c r="D11" s="435">
        <v>10235771.015381778</v>
      </c>
      <c r="E11" s="436">
        <v>22520444.027858675</v>
      </c>
      <c r="F11" s="437">
        <v>0</v>
      </c>
      <c r="G11" s="435">
        <v>0</v>
      </c>
      <c r="H11" s="438">
        <v>0</v>
      </c>
    </row>
    <row r="12" spans="1:8">
      <c r="A12" s="39">
        <v>6.1</v>
      </c>
      <c r="B12" s="42" t="s">
        <v>166</v>
      </c>
      <c r="C12" s="435">
        <v>24697105.989999998</v>
      </c>
      <c r="D12" s="435">
        <v>95372692.140000001</v>
      </c>
      <c r="E12" s="436">
        <v>120069798.13</v>
      </c>
      <c r="F12" s="437">
        <v>18116600.109999999</v>
      </c>
      <c r="G12" s="435">
        <v>137798827.85999998</v>
      </c>
      <c r="H12" s="438">
        <v>155915427.96999997</v>
      </c>
    </row>
    <row r="13" spans="1:8">
      <c r="A13" s="39">
        <v>6.2</v>
      </c>
      <c r="B13" s="42" t="s">
        <v>167</v>
      </c>
      <c r="C13" s="435">
        <v>-2066443.4477999997</v>
      </c>
      <c r="D13" s="435">
        <v>-3603668.9515999993</v>
      </c>
      <c r="E13" s="436">
        <v>-5670112.3993999995</v>
      </c>
      <c r="F13" s="437">
        <v>-1552458.4484000001</v>
      </c>
      <c r="G13" s="435">
        <v>-2939086.6319999998</v>
      </c>
      <c r="H13" s="438">
        <v>-4491545.0803999994</v>
      </c>
    </row>
    <row r="14" spans="1:8">
      <c r="A14" s="39">
        <v>6</v>
      </c>
      <c r="B14" s="41" t="s">
        <v>168</v>
      </c>
      <c r="C14" s="436">
        <v>22630662.542199999</v>
      </c>
      <c r="D14" s="436">
        <v>91769023.1884</v>
      </c>
      <c r="E14" s="436">
        <v>114399685.7306</v>
      </c>
      <c r="F14" s="436">
        <v>16564141.661599999</v>
      </c>
      <c r="G14" s="436">
        <v>134859741.22799999</v>
      </c>
      <c r="H14" s="438">
        <v>151423882.88959998</v>
      </c>
    </row>
    <row r="15" spans="1:8">
      <c r="A15" s="39">
        <v>7</v>
      </c>
      <c r="B15" s="41" t="s">
        <v>169</v>
      </c>
      <c r="C15" s="435">
        <v>343296.07000000012</v>
      </c>
      <c r="D15" s="435">
        <v>4244954.2601919994</v>
      </c>
      <c r="E15" s="436">
        <v>4588250.3301919997</v>
      </c>
      <c r="F15" s="437">
        <v>82527.290000000066</v>
      </c>
      <c r="G15" s="435">
        <v>2055338.0226999999</v>
      </c>
      <c r="H15" s="438">
        <v>2137865.3127000001</v>
      </c>
    </row>
    <row r="16" spans="1:8">
      <c r="A16" s="39">
        <v>8</v>
      </c>
      <c r="B16" s="41" t="s">
        <v>170</v>
      </c>
      <c r="C16" s="435">
        <v>0</v>
      </c>
      <c r="D16" s="435" t="s">
        <v>422</v>
      </c>
      <c r="E16" s="436">
        <v>0</v>
      </c>
      <c r="F16" s="437">
        <v>0</v>
      </c>
      <c r="G16" s="435" t="s">
        <v>422</v>
      </c>
      <c r="H16" s="438">
        <v>0</v>
      </c>
    </row>
    <row r="17" spans="1:8">
      <c r="A17" s="39">
        <v>9</v>
      </c>
      <c r="B17" s="41" t="s">
        <v>171</v>
      </c>
      <c r="C17" s="435">
        <v>0</v>
      </c>
      <c r="D17" s="435">
        <v>0</v>
      </c>
      <c r="E17" s="436">
        <v>0</v>
      </c>
      <c r="F17" s="437">
        <v>0</v>
      </c>
      <c r="G17" s="435">
        <v>0</v>
      </c>
      <c r="H17" s="438">
        <v>0</v>
      </c>
    </row>
    <row r="18" spans="1:8">
      <c r="A18" s="39">
        <v>10</v>
      </c>
      <c r="B18" s="41" t="s">
        <v>172</v>
      </c>
      <c r="C18" s="435">
        <v>2001971.5999999996</v>
      </c>
      <c r="D18" s="435" t="s">
        <v>422</v>
      </c>
      <c r="E18" s="436">
        <v>2001971.5999999996</v>
      </c>
      <c r="F18" s="437">
        <v>2645498.0599999996</v>
      </c>
      <c r="G18" s="435" t="s">
        <v>422</v>
      </c>
      <c r="H18" s="438">
        <v>2645498.0599999996</v>
      </c>
    </row>
    <row r="19" spans="1:8">
      <c r="A19" s="39">
        <v>11</v>
      </c>
      <c r="B19" s="41" t="s">
        <v>173</v>
      </c>
      <c r="C19" s="435">
        <v>2231272.1899999995</v>
      </c>
      <c r="D19" s="435">
        <v>537638.46000000008</v>
      </c>
      <c r="E19" s="436">
        <v>2768910.6499999994</v>
      </c>
      <c r="F19" s="437">
        <v>1045375.82</v>
      </c>
      <c r="G19" s="435">
        <v>926603.35</v>
      </c>
      <c r="H19" s="438">
        <v>1971979.17</v>
      </c>
    </row>
    <row r="20" spans="1:8">
      <c r="A20" s="39">
        <v>12</v>
      </c>
      <c r="B20" s="43" t="s">
        <v>174</v>
      </c>
      <c r="C20" s="436">
        <v>47356117.674676895</v>
      </c>
      <c r="D20" s="436">
        <v>225524165.8504748</v>
      </c>
      <c r="E20" s="436">
        <v>272880283.52515173</v>
      </c>
      <c r="F20" s="436">
        <v>41723588.121600002</v>
      </c>
      <c r="G20" s="436">
        <v>184185083.14265999</v>
      </c>
      <c r="H20" s="438">
        <v>225908671.26425999</v>
      </c>
    </row>
    <row r="21" spans="1:8">
      <c r="A21" s="39"/>
      <c r="B21" s="40" t="s">
        <v>191</v>
      </c>
      <c r="C21" s="439"/>
      <c r="D21" s="439"/>
      <c r="E21" s="439"/>
      <c r="F21" s="440"/>
      <c r="G21" s="439"/>
      <c r="H21" s="441"/>
    </row>
    <row r="22" spans="1:8">
      <c r="A22" s="39">
        <v>13</v>
      </c>
      <c r="B22" s="41" t="s">
        <v>175</v>
      </c>
      <c r="C22" s="435">
        <v>0</v>
      </c>
      <c r="D22" s="435">
        <v>87689289.979999989</v>
      </c>
      <c r="E22" s="436">
        <v>87689289.979999989</v>
      </c>
      <c r="F22" s="437">
        <v>0</v>
      </c>
      <c r="G22" s="435">
        <v>133987571.95999998</v>
      </c>
      <c r="H22" s="438">
        <v>133987571.95999998</v>
      </c>
    </row>
    <row r="23" spans="1:8">
      <c r="A23" s="39">
        <v>14</v>
      </c>
      <c r="B23" s="41" t="s">
        <v>176</v>
      </c>
      <c r="C23" s="435">
        <v>5865731.9600000009</v>
      </c>
      <c r="D23" s="435">
        <v>10587319.999999994</v>
      </c>
      <c r="E23" s="436">
        <v>16453051.959999995</v>
      </c>
      <c r="F23" s="437">
        <v>7279282.5200000023</v>
      </c>
      <c r="G23" s="435">
        <v>5781584.0500000007</v>
      </c>
      <c r="H23" s="438">
        <v>13060866.570000004</v>
      </c>
    </row>
    <row r="24" spans="1:8">
      <c r="A24" s="39">
        <v>15</v>
      </c>
      <c r="B24" s="41" t="s">
        <v>177</v>
      </c>
      <c r="C24" s="435">
        <v>0</v>
      </c>
      <c r="D24" s="435">
        <v>0</v>
      </c>
      <c r="E24" s="436">
        <v>0</v>
      </c>
      <c r="F24" s="437">
        <v>0</v>
      </c>
      <c r="G24" s="435">
        <v>0</v>
      </c>
      <c r="H24" s="438">
        <v>0</v>
      </c>
    </row>
    <row r="25" spans="1:8">
      <c r="A25" s="39">
        <v>16</v>
      </c>
      <c r="B25" s="41" t="s">
        <v>178</v>
      </c>
      <c r="C25" s="435">
        <v>3689370.47</v>
      </c>
      <c r="D25" s="435">
        <v>68726444.310000002</v>
      </c>
      <c r="E25" s="436">
        <v>72415814.780000001</v>
      </c>
      <c r="F25" s="437">
        <v>188940</v>
      </c>
      <c r="G25" s="435">
        <v>43412013.509999998</v>
      </c>
      <c r="H25" s="438">
        <v>43600953.509999998</v>
      </c>
    </row>
    <row r="26" spans="1:8">
      <c r="A26" s="39">
        <v>17</v>
      </c>
      <c r="B26" s="41" t="s">
        <v>179</v>
      </c>
      <c r="C26" s="439"/>
      <c r="D26" s="439"/>
      <c r="E26" s="436">
        <v>0</v>
      </c>
      <c r="F26" s="440"/>
      <c r="G26" s="439"/>
      <c r="H26" s="438">
        <v>0</v>
      </c>
    </row>
    <row r="27" spans="1:8">
      <c r="A27" s="39">
        <v>18</v>
      </c>
      <c r="B27" s="41" t="s">
        <v>180</v>
      </c>
      <c r="C27" s="435">
        <v>0</v>
      </c>
      <c r="D27" s="435">
        <v>14863934.948943999</v>
      </c>
      <c r="E27" s="436">
        <v>14863934.948943999</v>
      </c>
      <c r="F27" s="437">
        <v>0</v>
      </c>
      <c r="G27" s="435">
        <v>0</v>
      </c>
      <c r="H27" s="438">
        <v>0</v>
      </c>
    </row>
    <row r="28" spans="1:8">
      <c r="A28" s="39">
        <v>19</v>
      </c>
      <c r="B28" s="41" t="s">
        <v>181</v>
      </c>
      <c r="C28" s="435">
        <v>19341.61</v>
      </c>
      <c r="D28" s="435">
        <v>5820486.7999999998</v>
      </c>
      <c r="E28" s="436">
        <v>5839828.4100000001</v>
      </c>
      <c r="F28" s="437">
        <v>755.01</v>
      </c>
      <c r="G28" s="435">
        <v>2362382.0100000002</v>
      </c>
      <c r="H28" s="438">
        <v>2363137.02</v>
      </c>
    </row>
    <row r="29" spans="1:8">
      <c r="A29" s="39">
        <v>20</v>
      </c>
      <c r="B29" s="41" t="s">
        <v>103</v>
      </c>
      <c r="C29" s="435">
        <v>2112446.59</v>
      </c>
      <c r="D29" s="435">
        <v>217188.90220000001</v>
      </c>
      <c r="E29" s="436">
        <v>2329635.4921999997</v>
      </c>
      <c r="F29" s="437">
        <v>609684.03</v>
      </c>
      <c r="G29" s="435">
        <v>117301.174338</v>
      </c>
      <c r="H29" s="438">
        <v>726985.20433800004</v>
      </c>
    </row>
    <row r="30" spans="1:8">
      <c r="A30" s="39">
        <v>21</v>
      </c>
      <c r="B30" s="41" t="s">
        <v>182</v>
      </c>
      <c r="C30" s="435">
        <v>0</v>
      </c>
      <c r="D30" s="435">
        <v>39627200</v>
      </c>
      <c r="E30" s="436">
        <v>39627200</v>
      </c>
      <c r="F30" s="437">
        <v>0</v>
      </c>
      <c r="G30" s="435">
        <v>0</v>
      </c>
      <c r="H30" s="438">
        <v>0</v>
      </c>
    </row>
    <row r="31" spans="1:8">
      <c r="A31" s="39">
        <v>22</v>
      </c>
      <c r="B31" s="43" t="s">
        <v>183</v>
      </c>
      <c r="C31" s="436">
        <v>11686890.630000001</v>
      </c>
      <c r="D31" s="436">
        <v>227531864.94114402</v>
      </c>
      <c r="E31" s="436">
        <v>239218755.57114401</v>
      </c>
      <c r="F31" s="436">
        <v>8078661.5600000024</v>
      </c>
      <c r="G31" s="436">
        <v>185660852.70433798</v>
      </c>
      <c r="H31" s="438">
        <v>193739514.26433799</v>
      </c>
    </row>
    <row r="32" spans="1:8">
      <c r="A32" s="39"/>
      <c r="B32" s="40" t="s">
        <v>192</v>
      </c>
      <c r="C32" s="439"/>
      <c r="D32" s="439"/>
      <c r="E32" s="435"/>
      <c r="F32" s="440"/>
      <c r="G32" s="439"/>
      <c r="H32" s="441"/>
    </row>
    <row r="33" spans="1:8">
      <c r="A33" s="39">
        <v>23</v>
      </c>
      <c r="B33" s="41" t="s">
        <v>184</v>
      </c>
      <c r="C33" s="435">
        <v>30000000</v>
      </c>
      <c r="D33" s="439" t="s">
        <v>422</v>
      </c>
      <c r="E33" s="436">
        <v>30000000</v>
      </c>
      <c r="F33" s="437">
        <v>30000000</v>
      </c>
      <c r="G33" s="439" t="s">
        <v>422</v>
      </c>
      <c r="H33" s="438">
        <v>30000000</v>
      </c>
    </row>
    <row r="34" spans="1:8">
      <c r="A34" s="39">
        <v>24</v>
      </c>
      <c r="B34" s="41" t="s">
        <v>185</v>
      </c>
      <c r="C34" s="435">
        <v>0</v>
      </c>
      <c r="D34" s="439" t="s">
        <v>422</v>
      </c>
      <c r="E34" s="436">
        <v>0</v>
      </c>
      <c r="F34" s="437">
        <v>0</v>
      </c>
      <c r="G34" s="439" t="s">
        <v>422</v>
      </c>
      <c r="H34" s="438">
        <v>0</v>
      </c>
    </row>
    <row r="35" spans="1:8">
      <c r="A35" s="39">
        <v>25</v>
      </c>
      <c r="B35" s="42" t="s">
        <v>186</v>
      </c>
      <c r="C35" s="435">
        <v>0</v>
      </c>
      <c r="D35" s="439" t="s">
        <v>422</v>
      </c>
      <c r="E35" s="436">
        <v>0</v>
      </c>
      <c r="F35" s="437">
        <v>0</v>
      </c>
      <c r="G35" s="439" t="s">
        <v>422</v>
      </c>
      <c r="H35" s="438">
        <v>0</v>
      </c>
    </row>
    <row r="36" spans="1:8">
      <c r="A36" s="39">
        <v>26</v>
      </c>
      <c r="B36" s="41" t="s">
        <v>187</v>
      </c>
      <c r="C36" s="435">
        <v>0</v>
      </c>
      <c r="D36" s="439" t="s">
        <v>422</v>
      </c>
      <c r="E36" s="436">
        <v>0</v>
      </c>
      <c r="F36" s="437">
        <v>0</v>
      </c>
      <c r="G36" s="439" t="s">
        <v>422</v>
      </c>
      <c r="H36" s="438">
        <v>0</v>
      </c>
    </row>
    <row r="37" spans="1:8">
      <c r="A37" s="39">
        <v>27</v>
      </c>
      <c r="B37" s="41" t="s">
        <v>188</v>
      </c>
      <c r="C37" s="435">
        <v>0</v>
      </c>
      <c r="D37" s="439" t="s">
        <v>422</v>
      </c>
      <c r="E37" s="436">
        <v>0</v>
      </c>
      <c r="F37" s="437">
        <v>0</v>
      </c>
      <c r="G37" s="439" t="s">
        <v>422</v>
      </c>
      <c r="H37" s="438">
        <v>0</v>
      </c>
    </row>
    <row r="38" spans="1:8">
      <c r="A38" s="39">
        <v>28</v>
      </c>
      <c r="B38" s="41" t="s">
        <v>189</v>
      </c>
      <c r="C38" s="435">
        <v>3661527.9540077168</v>
      </c>
      <c r="D38" s="439" t="s">
        <v>422</v>
      </c>
      <c r="E38" s="436">
        <v>3661527.9540077168</v>
      </c>
      <c r="F38" s="437">
        <v>2169156.0953799989</v>
      </c>
      <c r="G38" s="439" t="s">
        <v>422</v>
      </c>
      <c r="H38" s="438">
        <v>2169156.0953799989</v>
      </c>
    </row>
    <row r="39" spans="1:8">
      <c r="A39" s="39">
        <v>29</v>
      </c>
      <c r="B39" s="41" t="s">
        <v>208</v>
      </c>
      <c r="C39" s="435">
        <v>0</v>
      </c>
      <c r="D39" s="439" t="s">
        <v>422</v>
      </c>
      <c r="E39" s="436">
        <v>0</v>
      </c>
      <c r="F39" s="437">
        <v>0</v>
      </c>
      <c r="G39" s="439" t="s">
        <v>422</v>
      </c>
      <c r="H39" s="438">
        <v>0</v>
      </c>
    </row>
    <row r="40" spans="1:8">
      <c r="A40" s="39">
        <v>30</v>
      </c>
      <c r="B40" s="43" t="s">
        <v>190</v>
      </c>
      <c r="C40" s="444">
        <v>33661527.954007715</v>
      </c>
      <c r="D40" s="439" t="s">
        <v>422</v>
      </c>
      <c r="E40" s="436">
        <v>33661527.954007715</v>
      </c>
      <c r="F40" s="445">
        <v>32169156.095380001</v>
      </c>
      <c r="G40" s="439" t="s">
        <v>422</v>
      </c>
      <c r="H40" s="438">
        <v>32169156.095380001</v>
      </c>
    </row>
    <row r="41" spans="1:8" ht="15" thickBot="1">
      <c r="A41" s="44">
        <v>31</v>
      </c>
      <c r="B41" s="45" t="s">
        <v>209</v>
      </c>
      <c r="C41" s="442">
        <v>45348418.584007718</v>
      </c>
      <c r="D41" s="442">
        <v>227531864.94114402</v>
      </c>
      <c r="E41" s="442">
        <v>272880283.52515173</v>
      </c>
      <c r="F41" s="442">
        <v>40247817.655380003</v>
      </c>
      <c r="G41" s="442">
        <v>185660852.70433798</v>
      </c>
      <c r="H41" s="443">
        <v>225908670.35971799</v>
      </c>
    </row>
    <row r="43" spans="1:8">
      <c r="B43" s="46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67"/>
  <sheetViews>
    <sheetView showGridLines="0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4.4"/>
  <cols>
    <col min="1" max="1" width="9.5546875" style="2" bestFit="1" customWidth="1"/>
    <col min="2" max="2" width="90.6640625" style="2" bestFit="1" customWidth="1"/>
    <col min="3" max="8" width="12.6640625" style="2" customWidth="1"/>
    <col min="9" max="9" width="8.88671875" customWidth="1"/>
    <col min="10" max="16384" width="9.109375" style="12"/>
  </cols>
  <sheetData>
    <row r="1" spans="1:8">
      <c r="A1" s="327" t="s">
        <v>199</v>
      </c>
      <c r="B1" s="345" t="str">
        <f>'1. key ratios'!B1</f>
        <v>სს იშბანკი საქართველო</v>
      </c>
      <c r="C1" s="15"/>
    </row>
    <row r="2" spans="1:8">
      <c r="A2" s="327" t="s">
        <v>200</v>
      </c>
      <c r="B2" s="326">
        <f>'1. key ratios'!B2</f>
        <v>43008</v>
      </c>
      <c r="C2" s="28"/>
      <c r="D2" s="17"/>
      <c r="E2" s="17"/>
      <c r="F2" s="17"/>
      <c r="G2" s="17"/>
      <c r="H2" s="17"/>
    </row>
    <row r="3" spans="1:8">
      <c r="A3" s="16"/>
      <c r="B3" s="15"/>
      <c r="C3" s="28"/>
      <c r="D3" s="17"/>
      <c r="E3" s="17"/>
      <c r="F3" s="17"/>
      <c r="G3" s="17"/>
      <c r="H3" s="17"/>
    </row>
    <row r="4" spans="1:8" ht="15" thickBot="1">
      <c r="A4" s="47" t="s">
        <v>349</v>
      </c>
      <c r="B4" s="29" t="s">
        <v>234</v>
      </c>
      <c r="C4" s="36"/>
      <c r="D4" s="36"/>
      <c r="E4" s="36"/>
      <c r="F4" s="47"/>
      <c r="G4" s="47"/>
      <c r="H4" s="350" t="s">
        <v>101</v>
      </c>
    </row>
    <row r="5" spans="1:8">
      <c r="A5" s="137"/>
      <c r="B5" s="138"/>
      <c r="C5" s="395" t="s">
        <v>206</v>
      </c>
      <c r="D5" s="396"/>
      <c r="E5" s="397"/>
      <c r="F5" s="395" t="s">
        <v>207</v>
      </c>
      <c r="G5" s="396"/>
      <c r="H5" s="398"/>
    </row>
    <row r="6" spans="1:8" ht="27.6">
      <c r="A6" s="139" t="s">
        <v>29</v>
      </c>
      <c r="B6" s="48"/>
      <c r="C6" s="57" t="s">
        <v>30</v>
      </c>
      <c r="D6" s="57" t="s">
        <v>104</v>
      </c>
      <c r="E6" s="57" t="s">
        <v>71</v>
      </c>
      <c r="F6" s="57" t="s">
        <v>30</v>
      </c>
      <c r="G6" s="57" t="s">
        <v>104</v>
      </c>
      <c r="H6" s="349" t="s">
        <v>71</v>
      </c>
    </row>
    <row r="7" spans="1:8">
      <c r="A7" s="140"/>
      <c r="B7" s="50" t="s">
        <v>100</v>
      </c>
      <c r="C7" s="51"/>
      <c r="D7" s="51"/>
      <c r="E7" s="51"/>
      <c r="F7" s="51"/>
      <c r="G7" s="51"/>
      <c r="H7" s="141"/>
    </row>
    <row r="8" spans="1:8">
      <c r="A8" s="140">
        <v>1</v>
      </c>
      <c r="B8" s="52" t="s">
        <v>105</v>
      </c>
      <c r="C8" s="446">
        <v>210955.06000000006</v>
      </c>
      <c r="D8" s="446">
        <v>631456.27</v>
      </c>
      <c r="E8" s="436">
        <v>842411.33000000007</v>
      </c>
      <c r="F8" s="51">
        <v>1130332.25</v>
      </c>
      <c r="G8" s="51"/>
      <c r="H8" s="438">
        <v>1130332.25</v>
      </c>
    </row>
    <row r="9" spans="1:8">
      <c r="A9" s="140">
        <v>2</v>
      </c>
      <c r="B9" s="52" t="s">
        <v>106</v>
      </c>
      <c r="C9" s="447">
        <v>3254564.14</v>
      </c>
      <c r="D9" s="447">
        <v>10975014</v>
      </c>
      <c r="E9" s="436">
        <v>14229578.140000001</v>
      </c>
      <c r="F9" s="448">
        <v>10073497.82855</v>
      </c>
      <c r="G9" s="448">
        <v>0</v>
      </c>
      <c r="H9" s="438">
        <v>10073497.82855</v>
      </c>
    </row>
    <row r="10" spans="1:8">
      <c r="A10" s="140">
        <v>2.1</v>
      </c>
      <c r="B10" s="53" t="s">
        <v>107</v>
      </c>
      <c r="C10" s="446">
        <v>0</v>
      </c>
      <c r="D10" s="446">
        <v>0</v>
      </c>
      <c r="E10" s="436">
        <v>0</v>
      </c>
      <c r="F10" s="51">
        <v>0</v>
      </c>
      <c r="G10" s="51"/>
      <c r="H10" s="438">
        <v>0</v>
      </c>
    </row>
    <row r="11" spans="1:8">
      <c r="A11" s="140">
        <v>2.2000000000000002</v>
      </c>
      <c r="B11" s="53" t="s">
        <v>108</v>
      </c>
      <c r="C11" s="446">
        <v>2745746.99</v>
      </c>
      <c r="D11" s="446">
        <v>9441295</v>
      </c>
      <c r="E11" s="436">
        <v>12187041.99</v>
      </c>
      <c r="F11" s="51">
        <v>7903175.9837931031</v>
      </c>
      <c r="G11" s="51"/>
      <c r="H11" s="438">
        <v>7903175.9837931031</v>
      </c>
    </row>
    <row r="12" spans="1:8">
      <c r="A12" s="140">
        <v>2.2999999999999998</v>
      </c>
      <c r="B12" s="53" t="s">
        <v>109</v>
      </c>
      <c r="C12" s="446"/>
      <c r="D12" s="446"/>
      <c r="E12" s="436">
        <v>0</v>
      </c>
      <c r="F12" s="51"/>
      <c r="G12" s="51"/>
      <c r="H12" s="438">
        <v>0</v>
      </c>
    </row>
    <row r="13" spans="1:8">
      <c r="A13" s="140">
        <v>2.4</v>
      </c>
      <c r="B13" s="53" t="s">
        <v>110</v>
      </c>
      <c r="C13" s="446"/>
      <c r="D13" s="446"/>
      <c r="E13" s="436">
        <v>0</v>
      </c>
      <c r="F13" s="51">
        <v>47905.236206896552</v>
      </c>
      <c r="G13" s="51"/>
      <c r="H13" s="438">
        <v>47905.236206896552</v>
      </c>
    </row>
    <row r="14" spans="1:8">
      <c r="A14" s="140">
        <v>2.5</v>
      </c>
      <c r="B14" s="53" t="s">
        <v>111</v>
      </c>
      <c r="C14" s="446"/>
      <c r="D14" s="446"/>
      <c r="E14" s="436">
        <v>0</v>
      </c>
      <c r="F14" s="51"/>
      <c r="G14" s="51"/>
      <c r="H14" s="438">
        <v>0</v>
      </c>
    </row>
    <row r="15" spans="1:8">
      <c r="A15" s="140">
        <v>2.6</v>
      </c>
      <c r="B15" s="53" t="s">
        <v>112</v>
      </c>
      <c r="C15" s="446"/>
      <c r="D15" s="446"/>
      <c r="E15" s="436">
        <v>0</v>
      </c>
      <c r="F15" s="51"/>
      <c r="G15" s="51"/>
      <c r="H15" s="438">
        <v>0</v>
      </c>
    </row>
    <row r="16" spans="1:8">
      <c r="A16" s="140">
        <v>2.7</v>
      </c>
      <c r="B16" s="53" t="s">
        <v>113</v>
      </c>
      <c r="C16" s="446"/>
      <c r="D16" s="446"/>
      <c r="E16" s="436">
        <v>0</v>
      </c>
      <c r="F16" s="51"/>
      <c r="G16" s="51"/>
      <c r="H16" s="438">
        <v>0</v>
      </c>
    </row>
    <row r="17" spans="1:8">
      <c r="A17" s="140">
        <v>2.8</v>
      </c>
      <c r="B17" s="53" t="s">
        <v>114</v>
      </c>
      <c r="C17" s="446">
        <v>508817.15</v>
      </c>
      <c r="D17" s="446">
        <v>1533719</v>
      </c>
      <c r="E17" s="436">
        <v>2042536.15</v>
      </c>
      <c r="F17" s="51">
        <v>2122416.60855</v>
      </c>
      <c r="G17" s="51"/>
      <c r="H17" s="438">
        <v>2122416.60855</v>
      </c>
    </row>
    <row r="18" spans="1:8">
      <c r="A18" s="140">
        <v>2.9</v>
      </c>
      <c r="B18" s="53" t="s">
        <v>115</v>
      </c>
      <c r="C18" s="446">
        <v>0</v>
      </c>
      <c r="D18" s="446">
        <v>0</v>
      </c>
      <c r="E18" s="436">
        <v>0</v>
      </c>
      <c r="F18" s="51">
        <v>0</v>
      </c>
      <c r="G18" s="51"/>
      <c r="H18" s="438">
        <v>0</v>
      </c>
    </row>
    <row r="19" spans="1:8">
      <c r="A19" s="140">
        <v>3</v>
      </c>
      <c r="B19" s="52" t="s">
        <v>116</v>
      </c>
      <c r="C19" s="446">
        <v>141.19999999999999</v>
      </c>
      <c r="D19" s="446">
        <v>0</v>
      </c>
      <c r="E19" s="436">
        <v>141.19999999999999</v>
      </c>
      <c r="F19" s="51">
        <v>28.02</v>
      </c>
      <c r="G19" s="51"/>
      <c r="H19" s="438">
        <v>28.02</v>
      </c>
    </row>
    <row r="20" spans="1:8">
      <c r="A20" s="140">
        <v>4</v>
      </c>
      <c r="B20" s="52" t="s">
        <v>117</v>
      </c>
      <c r="C20" s="446">
        <v>279326.67</v>
      </c>
      <c r="D20" s="446">
        <v>7780.8560472952422</v>
      </c>
      <c r="E20" s="436">
        <v>287107.52604729525</v>
      </c>
      <c r="F20" s="51">
        <v>0</v>
      </c>
      <c r="G20" s="51"/>
      <c r="H20" s="438">
        <v>0</v>
      </c>
    </row>
    <row r="21" spans="1:8">
      <c r="A21" s="140">
        <v>5</v>
      </c>
      <c r="B21" s="52" t="s">
        <v>118</v>
      </c>
      <c r="C21" s="446">
        <v>0</v>
      </c>
      <c r="D21" s="446"/>
      <c r="E21" s="436">
        <v>0</v>
      </c>
      <c r="F21" s="51">
        <v>0</v>
      </c>
      <c r="G21" s="51"/>
      <c r="H21" s="438">
        <v>0</v>
      </c>
    </row>
    <row r="22" spans="1:8">
      <c r="A22" s="140">
        <v>6</v>
      </c>
      <c r="B22" s="54" t="s">
        <v>119</v>
      </c>
      <c r="C22" s="447">
        <v>3744987.0700000003</v>
      </c>
      <c r="D22" s="447">
        <v>11614251.126047295</v>
      </c>
      <c r="E22" s="436">
        <v>15359238.196047295</v>
      </c>
      <c r="F22" s="448">
        <v>11203858.098549999</v>
      </c>
      <c r="G22" s="448">
        <v>0</v>
      </c>
      <c r="H22" s="438">
        <v>11203858.098549999</v>
      </c>
    </row>
    <row r="23" spans="1:8">
      <c r="A23" s="140"/>
      <c r="B23" s="50" t="s">
        <v>98</v>
      </c>
      <c r="C23" s="446"/>
      <c r="D23" s="446"/>
      <c r="E23" s="435"/>
      <c r="F23" s="51"/>
      <c r="G23" s="51"/>
      <c r="H23" s="441"/>
    </row>
    <row r="24" spans="1:8">
      <c r="A24" s="140">
        <v>7</v>
      </c>
      <c r="B24" s="52" t="s">
        <v>120</v>
      </c>
      <c r="C24" s="446">
        <v>15449.310000000001</v>
      </c>
      <c r="D24" s="446">
        <v>0</v>
      </c>
      <c r="E24" s="436">
        <v>15449.310000000001</v>
      </c>
      <c r="F24" s="51">
        <v>31014.27</v>
      </c>
      <c r="G24" s="51"/>
      <c r="H24" s="438">
        <v>31014.27</v>
      </c>
    </row>
    <row r="25" spans="1:8">
      <c r="A25" s="140">
        <v>8</v>
      </c>
      <c r="B25" s="52" t="s">
        <v>121</v>
      </c>
      <c r="C25" s="446">
        <v>90328.709999999963</v>
      </c>
      <c r="D25" s="446">
        <v>1775807</v>
      </c>
      <c r="E25" s="436">
        <v>1866135.71</v>
      </c>
      <c r="F25" s="51">
        <v>1344683.47</v>
      </c>
      <c r="G25" s="51"/>
      <c r="H25" s="438">
        <v>1344683.47</v>
      </c>
    </row>
    <row r="26" spans="1:8">
      <c r="A26" s="140">
        <v>9</v>
      </c>
      <c r="B26" s="52" t="s">
        <v>122</v>
      </c>
      <c r="C26" s="446">
        <v>425.75</v>
      </c>
      <c r="D26" s="446">
        <v>3859463.9299999997</v>
      </c>
      <c r="E26" s="436">
        <v>3859889.6799999997</v>
      </c>
      <c r="F26" s="51">
        <v>4086199.37</v>
      </c>
      <c r="G26" s="51"/>
      <c r="H26" s="438">
        <v>4086199.37</v>
      </c>
    </row>
    <row r="27" spans="1:8">
      <c r="A27" s="140">
        <v>10</v>
      </c>
      <c r="B27" s="52" t="s">
        <v>123</v>
      </c>
      <c r="C27" s="446">
        <v>3242.6628718654165</v>
      </c>
      <c r="D27" s="446">
        <v>44128.167900515815</v>
      </c>
      <c r="E27" s="436">
        <v>47370.830772381232</v>
      </c>
      <c r="F27" s="51">
        <v>0</v>
      </c>
      <c r="G27" s="51"/>
      <c r="H27" s="438">
        <v>0</v>
      </c>
    </row>
    <row r="28" spans="1:8">
      <c r="A28" s="140">
        <v>11</v>
      </c>
      <c r="B28" s="52" t="s">
        <v>124</v>
      </c>
      <c r="C28" s="446">
        <v>0</v>
      </c>
      <c r="D28" s="446">
        <v>2410285.7999999998</v>
      </c>
      <c r="E28" s="436">
        <v>2410285.7999999998</v>
      </c>
      <c r="F28" s="51">
        <v>0</v>
      </c>
      <c r="G28" s="51"/>
      <c r="H28" s="438">
        <v>0</v>
      </c>
    </row>
    <row r="29" spans="1:8">
      <c r="A29" s="140">
        <v>12</v>
      </c>
      <c r="B29" s="52" t="s">
        <v>125</v>
      </c>
      <c r="C29" s="446">
        <v>0</v>
      </c>
      <c r="D29" s="446"/>
      <c r="E29" s="436">
        <v>0</v>
      </c>
      <c r="F29" s="51">
        <v>0</v>
      </c>
      <c r="G29" s="51"/>
      <c r="H29" s="438">
        <v>0</v>
      </c>
    </row>
    <row r="30" spans="1:8">
      <c r="A30" s="140">
        <v>13</v>
      </c>
      <c r="B30" s="55" t="s">
        <v>126</v>
      </c>
      <c r="C30" s="447">
        <v>109446.43287186537</v>
      </c>
      <c r="D30" s="447">
        <v>8089684.8979005152</v>
      </c>
      <c r="E30" s="436">
        <v>8199131.3307723803</v>
      </c>
      <c r="F30" s="448">
        <v>5461897.1100000003</v>
      </c>
      <c r="G30" s="448">
        <v>0</v>
      </c>
      <c r="H30" s="438">
        <v>5461897.1100000003</v>
      </c>
    </row>
    <row r="31" spans="1:8">
      <c r="A31" s="140">
        <v>14</v>
      </c>
      <c r="B31" s="55" t="s">
        <v>127</v>
      </c>
      <c r="C31" s="447">
        <v>3635540.6371281347</v>
      </c>
      <c r="D31" s="447">
        <v>3524566.2281467794</v>
      </c>
      <c r="E31" s="436">
        <v>7160106.8652749136</v>
      </c>
      <c r="F31" s="448">
        <v>5741960.988549999</v>
      </c>
      <c r="G31" s="448">
        <v>0</v>
      </c>
      <c r="H31" s="438">
        <v>5741960.988549999</v>
      </c>
    </row>
    <row r="32" spans="1:8">
      <c r="A32" s="140"/>
      <c r="B32" s="50"/>
      <c r="C32" s="449"/>
      <c r="D32" s="449"/>
      <c r="E32" s="449"/>
      <c r="F32" s="450"/>
      <c r="G32" s="450"/>
      <c r="H32" s="451"/>
    </row>
    <row r="33" spans="1:8">
      <c r="A33" s="140"/>
      <c r="B33" s="50" t="s">
        <v>128</v>
      </c>
      <c r="C33" s="446"/>
      <c r="D33" s="446"/>
      <c r="E33" s="435"/>
      <c r="F33" s="51"/>
      <c r="G33" s="51"/>
      <c r="H33" s="441"/>
    </row>
    <row r="34" spans="1:8">
      <c r="A34" s="140">
        <v>15</v>
      </c>
      <c r="B34" s="49" t="s">
        <v>99</v>
      </c>
      <c r="C34" s="452">
        <v>814838.98999999976</v>
      </c>
      <c r="D34" s="452">
        <v>0</v>
      </c>
      <c r="E34" s="436">
        <v>814838.98999999976</v>
      </c>
      <c r="F34" s="453">
        <v>78288.540000000037</v>
      </c>
      <c r="G34" s="453">
        <v>0</v>
      </c>
      <c r="H34" s="438">
        <v>78288.540000000037</v>
      </c>
    </row>
    <row r="35" spans="1:8">
      <c r="A35" s="140">
        <v>15.1</v>
      </c>
      <c r="B35" s="53" t="s">
        <v>129</v>
      </c>
      <c r="C35" s="446">
        <v>1474248.7299999997</v>
      </c>
      <c r="D35" s="446">
        <v>0</v>
      </c>
      <c r="E35" s="436">
        <v>1474248.7299999997</v>
      </c>
      <c r="F35" s="51">
        <v>1031141.9299999999</v>
      </c>
      <c r="G35" s="51"/>
      <c r="H35" s="438">
        <v>1031141.9299999999</v>
      </c>
    </row>
    <row r="36" spans="1:8">
      <c r="A36" s="140">
        <v>15.2</v>
      </c>
      <c r="B36" s="53" t="s">
        <v>130</v>
      </c>
      <c r="C36" s="446">
        <v>659409.74</v>
      </c>
      <c r="D36" s="446">
        <v>0</v>
      </c>
      <c r="E36" s="436">
        <v>659409.74</v>
      </c>
      <c r="F36" s="51">
        <v>952853.3899999999</v>
      </c>
      <c r="G36" s="51"/>
      <c r="H36" s="438">
        <v>952853.3899999999</v>
      </c>
    </row>
    <row r="37" spans="1:8">
      <c r="A37" s="140">
        <v>16</v>
      </c>
      <c r="B37" s="52" t="s">
        <v>131</v>
      </c>
      <c r="C37" s="446">
        <v>0</v>
      </c>
      <c r="D37" s="446"/>
      <c r="E37" s="436">
        <v>0</v>
      </c>
      <c r="F37" s="51">
        <v>0</v>
      </c>
      <c r="G37" s="51"/>
      <c r="H37" s="438">
        <v>0</v>
      </c>
    </row>
    <row r="38" spans="1:8">
      <c r="A38" s="140">
        <v>17</v>
      </c>
      <c r="B38" s="52" t="s">
        <v>132</v>
      </c>
      <c r="C38" s="446">
        <v>0</v>
      </c>
      <c r="D38" s="446"/>
      <c r="E38" s="436">
        <v>0</v>
      </c>
      <c r="F38" s="51">
        <v>0</v>
      </c>
      <c r="G38" s="51"/>
      <c r="H38" s="438">
        <v>0</v>
      </c>
    </row>
    <row r="39" spans="1:8">
      <c r="A39" s="140">
        <v>18</v>
      </c>
      <c r="B39" s="52" t="s">
        <v>133</v>
      </c>
      <c r="C39" s="446">
        <v>0</v>
      </c>
      <c r="D39" s="446"/>
      <c r="E39" s="436">
        <v>0</v>
      </c>
      <c r="F39" s="51">
        <v>0</v>
      </c>
      <c r="G39" s="51"/>
      <c r="H39" s="438">
        <v>0</v>
      </c>
    </row>
    <row r="40" spans="1:8">
      <c r="A40" s="140">
        <v>19</v>
      </c>
      <c r="B40" s="52" t="s">
        <v>134</v>
      </c>
      <c r="C40" s="446">
        <v>476504.47999999986</v>
      </c>
      <c r="D40" s="446"/>
      <c r="E40" s="436">
        <v>476504.47999999986</v>
      </c>
      <c r="F40" s="51">
        <v>644186.77</v>
      </c>
      <c r="G40" s="51"/>
      <c r="H40" s="438">
        <v>644186.77</v>
      </c>
    </row>
    <row r="41" spans="1:8">
      <c r="A41" s="140">
        <v>20</v>
      </c>
      <c r="B41" s="52" t="s">
        <v>135</v>
      </c>
      <c r="C41" s="446">
        <v>-94124.929999999702</v>
      </c>
      <c r="D41" s="446"/>
      <c r="E41" s="436">
        <v>-94124.929999999702</v>
      </c>
      <c r="F41" s="51">
        <v>3859.4199999999255</v>
      </c>
      <c r="G41" s="51"/>
      <c r="H41" s="438">
        <v>3859.4199999999255</v>
      </c>
    </row>
    <row r="42" spans="1:8">
      <c r="A42" s="140">
        <v>21</v>
      </c>
      <c r="B42" s="52" t="s">
        <v>136</v>
      </c>
      <c r="C42" s="446">
        <v>0</v>
      </c>
      <c r="D42" s="446"/>
      <c r="E42" s="436">
        <v>0</v>
      </c>
      <c r="F42" s="51">
        <v>0</v>
      </c>
      <c r="G42" s="51"/>
      <c r="H42" s="438">
        <v>0</v>
      </c>
    </row>
    <row r="43" spans="1:8">
      <c r="A43" s="140">
        <v>22</v>
      </c>
      <c r="B43" s="52" t="s">
        <v>137</v>
      </c>
      <c r="C43" s="446">
        <v>29774.670000000027</v>
      </c>
      <c r="D43" s="446">
        <v>171700</v>
      </c>
      <c r="E43" s="436">
        <v>201474.67000000004</v>
      </c>
      <c r="F43" s="51">
        <v>200900.74000000005</v>
      </c>
      <c r="G43" s="51"/>
      <c r="H43" s="438">
        <v>200900.74000000005</v>
      </c>
    </row>
    <row r="44" spans="1:8">
      <c r="A44" s="140">
        <v>23</v>
      </c>
      <c r="B44" s="52" t="s">
        <v>138</v>
      </c>
      <c r="C44" s="446">
        <v>4988.4399999999996</v>
      </c>
      <c r="D44" s="446">
        <v>0</v>
      </c>
      <c r="E44" s="436">
        <v>4988.4399999999996</v>
      </c>
      <c r="F44" s="51">
        <v>0</v>
      </c>
      <c r="G44" s="51"/>
      <c r="H44" s="438">
        <v>0</v>
      </c>
    </row>
    <row r="45" spans="1:8">
      <c r="A45" s="140">
        <v>24</v>
      </c>
      <c r="B45" s="55" t="s">
        <v>139</v>
      </c>
      <c r="C45" s="447">
        <v>1231981.6499999999</v>
      </c>
      <c r="D45" s="447">
        <v>171700</v>
      </c>
      <c r="E45" s="436">
        <v>1403681.65</v>
      </c>
      <c r="F45" s="448">
        <v>927235.47</v>
      </c>
      <c r="G45" s="448">
        <v>0</v>
      </c>
      <c r="H45" s="438">
        <v>927235.47</v>
      </c>
    </row>
    <row r="46" spans="1:8">
      <c r="A46" s="140"/>
      <c r="B46" s="50" t="s">
        <v>140</v>
      </c>
      <c r="C46" s="446"/>
      <c r="D46" s="446"/>
      <c r="E46" s="446"/>
      <c r="F46" s="51"/>
      <c r="G46" s="51"/>
      <c r="H46" s="141"/>
    </row>
    <row r="47" spans="1:8">
      <c r="A47" s="140">
        <v>25</v>
      </c>
      <c r="B47" s="52" t="s">
        <v>141</v>
      </c>
      <c r="C47" s="446">
        <v>0</v>
      </c>
      <c r="D47" s="446"/>
      <c r="E47" s="436">
        <v>0</v>
      </c>
      <c r="F47" s="51">
        <v>0</v>
      </c>
      <c r="G47" s="51"/>
      <c r="H47" s="438">
        <v>0</v>
      </c>
    </row>
    <row r="48" spans="1:8">
      <c r="A48" s="140">
        <v>26</v>
      </c>
      <c r="B48" s="52" t="s">
        <v>142</v>
      </c>
      <c r="C48" s="446">
        <v>204660.84</v>
      </c>
      <c r="D48" s="446">
        <v>0</v>
      </c>
      <c r="E48" s="436">
        <v>204660.84</v>
      </c>
      <c r="F48" s="51">
        <v>291213.85000000003</v>
      </c>
      <c r="G48" s="51"/>
      <c r="H48" s="438">
        <v>291213.85000000003</v>
      </c>
    </row>
    <row r="49" spans="1:9">
      <c r="A49" s="140">
        <v>27</v>
      </c>
      <c r="B49" s="52" t="s">
        <v>143</v>
      </c>
      <c r="C49" s="446">
        <v>3464519.8499999996</v>
      </c>
      <c r="D49" s="446"/>
      <c r="E49" s="436">
        <v>3464519.8499999996</v>
      </c>
      <c r="F49" s="51">
        <v>2692839.09</v>
      </c>
      <c r="G49" s="51"/>
      <c r="H49" s="438">
        <v>2692839.09</v>
      </c>
    </row>
    <row r="50" spans="1:9">
      <c r="A50" s="140">
        <v>28</v>
      </c>
      <c r="B50" s="52" t="s">
        <v>290</v>
      </c>
      <c r="C50" s="446">
        <v>17083.34</v>
      </c>
      <c r="D50" s="446">
        <v>0</v>
      </c>
      <c r="E50" s="436">
        <v>17083.34</v>
      </c>
      <c r="F50" s="51">
        <v>19811.699999999997</v>
      </c>
      <c r="G50" s="51"/>
      <c r="H50" s="438">
        <v>19811.699999999997</v>
      </c>
    </row>
    <row r="51" spans="1:9">
      <c r="A51" s="140">
        <v>29</v>
      </c>
      <c r="B51" s="52" t="s">
        <v>144</v>
      </c>
      <c r="C51" s="446">
        <v>495155.67999999993</v>
      </c>
      <c r="D51" s="446">
        <v>0</v>
      </c>
      <c r="E51" s="436">
        <v>495155.67999999993</v>
      </c>
      <c r="F51" s="51">
        <v>495489.86</v>
      </c>
      <c r="G51" s="51"/>
      <c r="H51" s="438">
        <v>495489.86</v>
      </c>
    </row>
    <row r="52" spans="1:9">
      <c r="A52" s="140">
        <v>30</v>
      </c>
      <c r="B52" s="52" t="s">
        <v>145</v>
      </c>
      <c r="C52" s="446">
        <v>1680819.2699999998</v>
      </c>
      <c r="D52" s="446"/>
      <c r="E52" s="436">
        <v>1680819.2699999998</v>
      </c>
      <c r="F52" s="51">
        <v>993563.72</v>
      </c>
      <c r="G52" s="51"/>
      <c r="H52" s="438">
        <v>993563.72</v>
      </c>
    </row>
    <row r="53" spans="1:9">
      <c r="A53" s="140">
        <v>31</v>
      </c>
      <c r="B53" s="55" t="s">
        <v>146</v>
      </c>
      <c r="C53" s="447">
        <v>5862238.9799999986</v>
      </c>
      <c r="D53" s="447">
        <v>0</v>
      </c>
      <c r="E53" s="436">
        <v>5862238.9799999986</v>
      </c>
      <c r="F53" s="448">
        <v>4492918.22</v>
      </c>
      <c r="G53" s="448">
        <v>0</v>
      </c>
      <c r="H53" s="438">
        <v>4492918.22</v>
      </c>
    </row>
    <row r="54" spans="1:9">
      <c r="A54" s="140">
        <v>32</v>
      </c>
      <c r="B54" s="55" t="s">
        <v>147</v>
      </c>
      <c r="C54" s="447">
        <v>-4630257.3299999982</v>
      </c>
      <c r="D54" s="447">
        <v>171700</v>
      </c>
      <c r="E54" s="436">
        <v>-4458557.3299999982</v>
      </c>
      <c r="F54" s="448">
        <v>-3565682.75</v>
      </c>
      <c r="G54" s="448">
        <v>0</v>
      </c>
      <c r="H54" s="438">
        <v>-3565682.75</v>
      </c>
    </row>
    <row r="55" spans="1:9">
      <c r="A55" s="140"/>
      <c r="B55" s="50"/>
      <c r="C55" s="449"/>
      <c r="D55" s="449"/>
      <c r="E55" s="449"/>
      <c r="F55" s="450"/>
      <c r="G55" s="450"/>
      <c r="H55" s="451"/>
    </row>
    <row r="56" spans="1:9">
      <c r="A56" s="140">
        <v>33</v>
      </c>
      <c r="B56" s="55" t="s">
        <v>148</v>
      </c>
      <c r="C56" s="447">
        <v>-994716.69287186349</v>
      </c>
      <c r="D56" s="447">
        <v>3696266.2281467794</v>
      </c>
      <c r="E56" s="436">
        <v>2701549.5352749159</v>
      </c>
      <c r="F56" s="448">
        <v>2176278.238549999</v>
      </c>
      <c r="G56" s="448">
        <v>0</v>
      </c>
      <c r="H56" s="438">
        <v>2176278.238549999</v>
      </c>
    </row>
    <row r="57" spans="1:9">
      <c r="A57" s="140"/>
      <c r="B57" s="50"/>
      <c r="C57" s="449"/>
      <c r="D57" s="449"/>
      <c r="E57" s="449"/>
      <c r="F57" s="450"/>
      <c r="G57" s="450"/>
      <c r="H57" s="451"/>
    </row>
    <row r="58" spans="1:9">
      <c r="A58" s="140">
        <v>34</v>
      </c>
      <c r="B58" s="52" t="s">
        <v>149</v>
      </c>
      <c r="C58" s="446">
        <v>-244926.97999999984</v>
      </c>
      <c r="D58" s="446" t="s">
        <v>422</v>
      </c>
      <c r="E58" s="436">
        <v>-244926.97999999984</v>
      </c>
      <c r="F58" s="51">
        <v>290501.70316999994</v>
      </c>
      <c r="G58" s="51" t="s">
        <v>422</v>
      </c>
      <c r="H58" s="438">
        <v>290501.70316999994</v>
      </c>
    </row>
    <row r="59" spans="1:9" s="234" customFormat="1">
      <c r="A59" s="140">
        <v>35</v>
      </c>
      <c r="B59" s="49" t="s">
        <v>150</v>
      </c>
      <c r="C59" s="446">
        <v>231892.92936719951</v>
      </c>
      <c r="D59" s="446" t="s">
        <v>422</v>
      </c>
      <c r="E59" s="454">
        <v>231892.92936719951</v>
      </c>
      <c r="F59" s="51">
        <v>0</v>
      </c>
      <c r="G59" s="51" t="s">
        <v>422</v>
      </c>
      <c r="H59" s="455">
        <v>0</v>
      </c>
      <c r="I59" s="233"/>
    </row>
    <row r="60" spans="1:9">
      <c r="A60" s="140">
        <v>36</v>
      </c>
      <c r="B60" s="52" t="s">
        <v>151</v>
      </c>
      <c r="C60" s="446">
        <v>-402.3581000000122</v>
      </c>
      <c r="D60" s="446" t="s">
        <v>422</v>
      </c>
      <c r="E60" s="436">
        <v>-402.3581000000122</v>
      </c>
      <c r="F60" s="51">
        <v>60970.939999999995</v>
      </c>
      <c r="G60" s="51" t="s">
        <v>422</v>
      </c>
      <c r="H60" s="438">
        <v>60970.939999999995</v>
      </c>
    </row>
    <row r="61" spans="1:9">
      <c r="A61" s="140">
        <v>37</v>
      </c>
      <c r="B61" s="55" t="s">
        <v>152</v>
      </c>
      <c r="C61" s="447">
        <v>-13436.408732800337</v>
      </c>
      <c r="D61" s="447">
        <v>0</v>
      </c>
      <c r="E61" s="436">
        <v>-13436.408732800337</v>
      </c>
      <c r="F61" s="448">
        <v>351472.64316999994</v>
      </c>
      <c r="G61" s="448">
        <v>0</v>
      </c>
      <c r="H61" s="438">
        <v>351472.64316999994</v>
      </c>
    </row>
    <row r="62" spans="1:9">
      <c r="A62" s="140"/>
      <c r="B62" s="56"/>
      <c r="C62" s="446"/>
      <c r="D62" s="446"/>
      <c r="E62" s="446"/>
      <c r="F62" s="51"/>
      <c r="G62" s="51"/>
      <c r="H62" s="141"/>
    </row>
    <row r="63" spans="1:9">
      <c r="A63" s="140">
        <v>38</v>
      </c>
      <c r="B63" s="57" t="s">
        <v>291</v>
      </c>
      <c r="C63" s="447">
        <v>-981280.28413906321</v>
      </c>
      <c r="D63" s="447">
        <v>3696266.2281467794</v>
      </c>
      <c r="E63" s="436">
        <v>2714985.9440077161</v>
      </c>
      <c r="F63" s="448">
        <v>1824805.5953799989</v>
      </c>
      <c r="G63" s="448">
        <v>0</v>
      </c>
      <c r="H63" s="438">
        <v>1824805.5953799989</v>
      </c>
    </row>
    <row r="64" spans="1:9">
      <c r="A64" s="139">
        <v>39</v>
      </c>
      <c r="B64" s="52" t="s">
        <v>153</v>
      </c>
      <c r="C64" s="456">
        <v>102723</v>
      </c>
      <c r="D64" s="456"/>
      <c r="E64" s="436">
        <v>102723</v>
      </c>
      <c r="F64" s="457">
        <v>40722.5</v>
      </c>
      <c r="G64" s="457"/>
      <c r="H64" s="438">
        <v>40722.5</v>
      </c>
    </row>
    <row r="65" spans="1:8">
      <c r="A65" s="140">
        <v>40</v>
      </c>
      <c r="B65" s="55" t="s">
        <v>154</v>
      </c>
      <c r="C65" s="447">
        <v>-1084003.2841390632</v>
      </c>
      <c r="D65" s="447">
        <v>3696266.2281467794</v>
      </c>
      <c r="E65" s="436">
        <v>2612262.9440077161</v>
      </c>
      <c r="F65" s="448">
        <v>1784083.0953799989</v>
      </c>
      <c r="G65" s="448">
        <v>0</v>
      </c>
      <c r="H65" s="438">
        <v>1784083.0953799989</v>
      </c>
    </row>
    <row r="66" spans="1:8">
      <c r="A66" s="139">
        <v>41</v>
      </c>
      <c r="B66" s="52" t="s">
        <v>155</v>
      </c>
      <c r="C66" s="456"/>
      <c r="D66" s="456"/>
      <c r="E66" s="436">
        <v>0</v>
      </c>
      <c r="F66" s="457"/>
      <c r="G66" s="457"/>
      <c r="H66" s="438">
        <v>0</v>
      </c>
    </row>
    <row r="67" spans="1:8" ht="15" thickBot="1">
      <c r="A67" s="142">
        <v>42</v>
      </c>
      <c r="B67" s="143" t="s">
        <v>156</v>
      </c>
      <c r="C67" s="458">
        <v>-1084003.2841390632</v>
      </c>
      <c r="D67" s="458">
        <v>3696266.2281467794</v>
      </c>
      <c r="E67" s="442">
        <v>2612262.9440077161</v>
      </c>
      <c r="F67" s="459">
        <v>1784083.0953799989</v>
      </c>
      <c r="G67" s="459">
        <v>0</v>
      </c>
      <c r="H67" s="443">
        <v>1784083.0953799989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53"/>
  <sheetViews>
    <sheetView showGridLines="0" zoomScaleNormal="100" workbookViewId="0">
      <pane ySplit="6" topLeftCell="A7" activePane="bottomLeft" state="frozen"/>
      <selection pane="bottomLeft"/>
    </sheetView>
  </sheetViews>
  <sheetFormatPr defaultRowHeight="14.4"/>
  <cols>
    <col min="1" max="1" width="9.5546875" bestFit="1" customWidth="1"/>
    <col min="2" max="2" width="72.33203125" customWidth="1"/>
    <col min="3" max="3" width="12.6640625" customWidth="1"/>
    <col min="4" max="4" width="14.109375" customWidth="1"/>
    <col min="5" max="6" width="12.6640625" customWidth="1"/>
    <col min="7" max="7" width="13.6640625" customWidth="1"/>
    <col min="8" max="8" width="12.6640625" customWidth="1"/>
  </cols>
  <sheetData>
    <row r="1" spans="1:8">
      <c r="A1" s="345" t="s">
        <v>199</v>
      </c>
      <c r="B1" s="345" t="str">
        <f>'1. key ratios'!B1</f>
        <v>სს იშბანკი საქართველო</v>
      </c>
    </row>
    <row r="2" spans="1:8">
      <c r="A2" s="345" t="s">
        <v>200</v>
      </c>
      <c r="B2" s="326">
        <f>'1. key ratios'!B2</f>
        <v>43008</v>
      </c>
    </row>
    <row r="3" spans="1:8">
      <c r="A3" s="2"/>
    </row>
    <row r="4" spans="1:8" ht="15" thickBot="1">
      <c r="A4" s="2" t="s">
        <v>350</v>
      </c>
      <c r="B4" s="2"/>
      <c r="C4" s="243"/>
      <c r="D4" s="243"/>
      <c r="E4" s="243"/>
      <c r="F4" s="244"/>
      <c r="G4" s="244"/>
      <c r="H4" s="351" t="s">
        <v>101</v>
      </c>
    </row>
    <row r="5" spans="1:8">
      <c r="A5" s="399" t="s">
        <v>29</v>
      </c>
      <c r="B5" s="401" t="s">
        <v>259</v>
      </c>
      <c r="C5" s="403" t="s">
        <v>206</v>
      </c>
      <c r="D5" s="403"/>
      <c r="E5" s="403"/>
      <c r="F5" s="403" t="s">
        <v>207</v>
      </c>
      <c r="G5" s="403"/>
      <c r="H5" s="404"/>
    </row>
    <row r="6" spans="1:8">
      <c r="A6" s="400"/>
      <c r="B6" s="402"/>
      <c r="C6" s="346" t="s">
        <v>30</v>
      </c>
      <c r="D6" s="346" t="s">
        <v>102</v>
      </c>
      <c r="E6" s="346" t="s">
        <v>71</v>
      </c>
      <c r="F6" s="346" t="s">
        <v>30</v>
      </c>
      <c r="G6" s="346" t="s">
        <v>102</v>
      </c>
      <c r="H6" s="347" t="s">
        <v>71</v>
      </c>
    </row>
    <row r="7" spans="1:8" s="3" customFormat="1">
      <c r="A7" s="245">
        <v>1</v>
      </c>
      <c r="B7" s="246" t="s">
        <v>389</v>
      </c>
      <c r="C7" s="460">
        <f>SUM(C8:C11)</f>
        <v>884857.41999999993</v>
      </c>
      <c r="D7" s="460">
        <f>SUM(D8:D11)</f>
        <v>8936581.1099999994</v>
      </c>
      <c r="E7" s="460">
        <f>C7+D7</f>
        <v>9821438.5299999993</v>
      </c>
      <c r="F7" s="460">
        <f>SUM(F8:F11)</f>
        <v>1643106.71</v>
      </c>
      <c r="G7" s="460">
        <f>SUM(G8:G11)</f>
        <v>4433261.47</v>
      </c>
      <c r="H7" s="461">
        <f t="shared" ref="H7" si="0">F7+G7</f>
        <v>6076368.1799999997</v>
      </c>
    </row>
    <row r="8" spans="1:8" s="3" customFormat="1">
      <c r="A8" s="245">
        <v>1.1000000000000001</v>
      </c>
      <c r="B8" s="247" t="s">
        <v>295</v>
      </c>
      <c r="C8" s="462">
        <v>779500</v>
      </c>
      <c r="D8" s="462">
        <v>8924197.6099999994</v>
      </c>
      <c r="E8" s="460">
        <f t="shared" ref="E8:E53" si="1">C8+D8</f>
        <v>9703697.6099999994</v>
      </c>
      <c r="F8" s="462">
        <v>1431726</v>
      </c>
      <c r="G8" s="462">
        <v>4433261.47</v>
      </c>
      <c r="H8" s="461">
        <f>F8+G8</f>
        <v>5864987.4699999997</v>
      </c>
    </row>
    <row r="9" spans="1:8" s="3" customFormat="1">
      <c r="A9" s="245">
        <v>1.2</v>
      </c>
      <c r="B9" s="247" t="s">
        <v>296</v>
      </c>
      <c r="C9" s="462"/>
      <c r="D9" s="462"/>
      <c r="E9" s="460">
        <f t="shared" si="1"/>
        <v>0</v>
      </c>
      <c r="F9" s="462"/>
      <c r="G9" s="462"/>
      <c r="H9" s="461">
        <f t="shared" ref="H9:H53" si="2">F9+G9</f>
        <v>0</v>
      </c>
    </row>
    <row r="10" spans="1:8" s="3" customFormat="1">
      <c r="A10" s="245">
        <v>1.3</v>
      </c>
      <c r="B10" s="247" t="s">
        <v>297</v>
      </c>
      <c r="C10" s="462">
        <v>105357.41999999998</v>
      </c>
      <c r="D10" s="462">
        <v>12383.5</v>
      </c>
      <c r="E10" s="460">
        <f t="shared" si="1"/>
        <v>117740.91999999998</v>
      </c>
      <c r="F10" s="462">
        <v>211380.70999999985</v>
      </c>
      <c r="G10" s="462">
        <v>0</v>
      </c>
      <c r="H10" s="461">
        <f t="shared" si="2"/>
        <v>211380.70999999985</v>
      </c>
    </row>
    <row r="11" spans="1:8" s="3" customFormat="1">
      <c r="A11" s="245">
        <v>1.4</v>
      </c>
      <c r="B11" s="247" t="s">
        <v>298</v>
      </c>
      <c r="C11" s="462"/>
      <c r="D11" s="462"/>
      <c r="E11" s="460">
        <f t="shared" si="1"/>
        <v>0</v>
      </c>
      <c r="F11" s="462"/>
      <c r="G11" s="462"/>
      <c r="H11" s="461">
        <f t="shared" si="2"/>
        <v>0</v>
      </c>
    </row>
    <row r="12" spans="1:8" s="3" customFormat="1" ht="29.25" customHeight="1">
      <c r="A12" s="245">
        <v>2</v>
      </c>
      <c r="B12" s="246" t="s">
        <v>299</v>
      </c>
      <c r="C12" s="460"/>
      <c r="D12" s="460"/>
      <c r="E12" s="460">
        <f t="shared" si="1"/>
        <v>0</v>
      </c>
      <c r="F12" s="460"/>
      <c r="G12" s="460"/>
      <c r="H12" s="461">
        <f t="shared" si="2"/>
        <v>0</v>
      </c>
    </row>
    <row r="13" spans="1:8" s="3" customFormat="1" ht="27.6">
      <c r="A13" s="245">
        <v>3</v>
      </c>
      <c r="B13" s="246" t="s">
        <v>300</v>
      </c>
      <c r="C13" s="460">
        <f>SUM(C14:C15)</f>
        <v>0</v>
      </c>
      <c r="D13" s="460">
        <f>SUM(D14:D15)</f>
        <v>0</v>
      </c>
      <c r="E13" s="460">
        <f t="shared" si="1"/>
        <v>0</v>
      </c>
      <c r="F13" s="460">
        <f t="shared" ref="F13:G13" si="3">SUM(F14:F15)</f>
        <v>0</v>
      </c>
      <c r="G13" s="460">
        <f t="shared" si="3"/>
        <v>0</v>
      </c>
      <c r="H13" s="461">
        <f t="shared" si="2"/>
        <v>0</v>
      </c>
    </row>
    <row r="14" spans="1:8" s="3" customFormat="1">
      <c r="A14" s="245">
        <v>3.1</v>
      </c>
      <c r="B14" s="247" t="s">
        <v>301</v>
      </c>
      <c r="C14" s="462"/>
      <c r="D14" s="462"/>
      <c r="E14" s="460">
        <f t="shared" si="1"/>
        <v>0</v>
      </c>
      <c r="F14" s="462"/>
      <c r="G14" s="462"/>
      <c r="H14" s="461">
        <f t="shared" si="2"/>
        <v>0</v>
      </c>
    </row>
    <row r="15" spans="1:8" s="3" customFormat="1">
      <c r="A15" s="245">
        <v>3.2</v>
      </c>
      <c r="B15" s="247" t="s">
        <v>302</v>
      </c>
      <c r="C15" s="462"/>
      <c r="D15" s="462"/>
      <c r="E15" s="460">
        <f t="shared" si="1"/>
        <v>0</v>
      </c>
      <c r="F15" s="462"/>
      <c r="G15" s="462"/>
      <c r="H15" s="461">
        <f t="shared" si="2"/>
        <v>0</v>
      </c>
    </row>
    <row r="16" spans="1:8" s="3" customFormat="1">
      <c r="A16" s="245">
        <v>4</v>
      </c>
      <c r="B16" s="246" t="s">
        <v>303</v>
      </c>
      <c r="C16" s="460">
        <f>SUM(C17:C18)</f>
        <v>0</v>
      </c>
      <c r="D16" s="460">
        <f>SUM(D17:D18)</f>
        <v>58792951.228950001</v>
      </c>
      <c r="E16" s="460">
        <f t="shared" si="1"/>
        <v>58792951.228950001</v>
      </c>
      <c r="F16" s="460">
        <f>SUM(F17:F18)</f>
        <v>0</v>
      </c>
      <c r="G16" s="460">
        <f>SUM(G17:G18)</f>
        <v>221865874.58817101</v>
      </c>
      <c r="H16" s="461">
        <f t="shared" si="2"/>
        <v>221865874.58817101</v>
      </c>
    </row>
    <row r="17" spans="1:8" s="3" customFormat="1">
      <c r="A17" s="245">
        <v>4.0999999999999996</v>
      </c>
      <c r="B17" s="247" t="s">
        <v>304</v>
      </c>
      <c r="C17" s="462"/>
      <c r="D17" s="462">
        <v>57202121</v>
      </c>
      <c r="E17" s="460">
        <f t="shared" si="1"/>
        <v>57202121</v>
      </c>
      <c r="F17" s="462"/>
      <c r="G17" s="462"/>
      <c r="H17" s="461">
        <f t="shared" si="2"/>
        <v>0</v>
      </c>
    </row>
    <row r="18" spans="1:8" s="3" customFormat="1">
      <c r="A18" s="245">
        <v>4.2</v>
      </c>
      <c r="B18" s="247" t="s">
        <v>305</v>
      </c>
      <c r="C18" s="462">
        <v>0</v>
      </c>
      <c r="D18" s="462">
        <v>1590830.2289500001</v>
      </c>
      <c r="E18" s="460">
        <f t="shared" si="1"/>
        <v>1590830.2289500001</v>
      </c>
      <c r="F18" s="462">
        <v>0</v>
      </c>
      <c r="G18" s="462">
        <v>221865874.58817101</v>
      </c>
      <c r="H18" s="461">
        <f t="shared" si="2"/>
        <v>221865874.58817101</v>
      </c>
    </row>
    <row r="19" spans="1:8" s="3" customFormat="1" ht="27.6">
      <c r="A19" s="245">
        <v>5</v>
      </c>
      <c r="B19" s="246" t="s">
        <v>306</v>
      </c>
      <c r="C19" s="460">
        <f>SUM(C20:C22,C28:C31)</f>
        <v>11127010</v>
      </c>
      <c r="D19" s="460">
        <f>SUM(D20:D22,D28:D31)</f>
        <v>233691210.65175277</v>
      </c>
      <c r="E19" s="460">
        <f t="shared" si="1"/>
        <v>244818220.65175277</v>
      </c>
      <c r="F19" s="460">
        <v>0</v>
      </c>
      <c r="G19" s="460">
        <v>580967833.58018804</v>
      </c>
      <c r="H19" s="461">
        <f t="shared" si="2"/>
        <v>580967833.58018804</v>
      </c>
    </row>
    <row r="20" spans="1:8" s="3" customFormat="1">
      <c r="A20" s="245">
        <v>5.0999999999999996</v>
      </c>
      <c r="B20" s="247" t="s">
        <v>307</v>
      </c>
      <c r="C20" s="462">
        <v>32000</v>
      </c>
      <c r="D20" s="462">
        <v>51360464.976980001</v>
      </c>
      <c r="E20" s="460">
        <f t="shared" si="1"/>
        <v>51392464.976980001</v>
      </c>
      <c r="F20" s="462"/>
      <c r="G20" s="462"/>
      <c r="H20" s="461">
        <f t="shared" si="2"/>
        <v>0</v>
      </c>
    </row>
    <row r="21" spans="1:8" s="3" customFormat="1">
      <c r="A21" s="245">
        <v>5.2</v>
      </c>
      <c r="B21" s="247" t="s">
        <v>308</v>
      </c>
      <c r="C21" s="462"/>
      <c r="D21" s="462"/>
      <c r="E21" s="460">
        <f t="shared" si="1"/>
        <v>0</v>
      </c>
      <c r="F21" s="462"/>
      <c r="G21" s="462"/>
      <c r="H21" s="461">
        <f t="shared" si="2"/>
        <v>0</v>
      </c>
    </row>
    <row r="22" spans="1:8" s="3" customFormat="1">
      <c r="A22" s="245">
        <v>5.3</v>
      </c>
      <c r="B22" s="247" t="s">
        <v>309</v>
      </c>
      <c r="C22" s="463">
        <f>SUM(C23:C27)</f>
        <v>0</v>
      </c>
      <c r="D22" s="463">
        <f>SUM(D23:D27)</f>
        <v>165041956.28881389</v>
      </c>
      <c r="E22" s="460">
        <f t="shared" si="1"/>
        <v>165041956.28881389</v>
      </c>
      <c r="F22" s="463">
        <f>SUM(F23:F27)</f>
        <v>0</v>
      </c>
      <c r="G22" s="463">
        <f>SUM(G23:G27)</f>
        <v>0</v>
      </c>
      <c r="H22" s="461">
        <f t="shared" si="2"/>
        <v>0</v>
      </c>
    </row>
    <row r="23" spans="1:8" s="3" customFormat="1">
      <c r="A23" s="245" t="s">
        <v>310</v>
      </c>
      <c r="B23" s="248" t="s">
        <v>311</v>
      </c>
      <c r="C23" s="462"/>
      <c r="D23" s="462">
        <v>13209942.154642615</v>
      </c>
      <c r="E23" s="460">
        <f t="shared" si="1"/>
        <v>13209942.154642615</v>
      </c>
      <c r="F23" s="462"/>
      <c r="G23" s="462"/>
      <c r="H23" s="461">
        <f t="shared" si="2"/>
        <v>0</v>
      </c>
    </row>
    <row r="24" spans="1:8" s="3" customFormat="1">
      <c r="A24" s="245" t="s">
        <v>312</v>
      </c>
      <c r="B24" s="248" t="s">
        <v>313</v>
      </c>
      <c r="C24" s="462"/>
      <c r="D24" s="462">
        <v>131142049.76628378</v>
      </c>
      <c r="E24" s="460">
        <f t="shared" si="1"/>
        <v>131142049.76628378</v>
      </c>
      <c r="F24" s="462"/>
      <c r="G24" s="462"/>
      <c r="H24" s="461">
        <f t="shared" si="2"/>
        <v>0</v>
      </c>
    </row>
    <row r="25" spans="1:8" s="3" customFormat="1">
      <c r="A25" s="245" t="s">
        <v>314</v>
      </c>
      <c r="B25" s="249" t="s">
        <v>315</v>
      </c>
      <c r="C25" s="462"/>
      <c r="D25" s="462">
        <v>1078586.0794221698</v>
      </c>
      <c r="E25" s="460">
        <f t="shared" si="1"/>
        <v>1078586.0794221698</v>
      </c>
      <c r="F25" s="462"/>
      <c r="G25" s="462"/>
      <c r="H25" s="461">
        <f t="shared" si="2"/>
        <v>0</v>
      </c>
    </row>
    <row r="26" spans="1:8" s="3" customFormat="1">
      <c r="A26" s="245" t="s">
        <v>316</v>
      </c>
      <c r="B26" s="248" t="s">
        <v>317</v>
      </c>
      <c r="C26" s="462"/>
      <c r="D26" s="462">
        <v>19531330.000551142</v>
      </c>
      <c r="E26" s="460">
        <f t="shared" si="1"/>
        <v>19531330.000551142</v>
      </c>
      <c r="F26" s="462"/>
      <c r="G26" s="462"/>
      <c r="H26" s="461">
        <f t="shared" si="2"/>
        <v>0</v>
      </c>
    </row>
    <row r="27" spans="1:8" s="3" customFormat="1">
      <c r="A27" s="245" t="s">
        <v>318</v>
      </c>
      <c r="B27" s="248" t="s">
        <v>319</v>
      </c>
      <c r="C27" s="462"/>
      <c r="D27" s="462">
        <v>80048.287914181594</v>
      </c>
      <c r="E27" s="460">
        <f t="shared" si="1"/>
        <v>80048.287914181594</v>
      </c>
      <c r="F27" s="462"/>
      <c r="G27" s="462"/>
      <c r="H27" s="461">
        <f t="shared" si="2"/>
        <v>0</v>
      </c>
    </row>
    <row r="28" spans="1:8" s="3" customFormat="1">
      <c r="A28" s="245">
        <v>5.4</v>
      </c>
      <c r="B28" s="247" t="s">
        <v>320</v>
      </c>
      <c r="C28" s="462"/>
      <c r="D28" s="462">
        <v>451188.72052174748</v>
      </c>
      <c r="E28" s="460">
        <f t="shared" si="1"/>
        <v>451188.72052174748</v>
      </c>
      <c r="F28" s="462"/>
      <c r="G28" s="462"/>
      <c r="H28" s="461">
        <f t="shared" si="2"/>
        <v>0</v>
      </c>
    </row>
    <row r="29" spans="1:8" s="3" customFormat="1">
      <c r="A29" s="245">
        <v>5.5</v>
      </c>
      <c r="B29" s="247" t="s">
        <v>321</v>
      </c>
      <c r="C29" s="462"/>
      <c r="D29" s="462">
        <v>16384127.960435649</v>
      </c>
      <c r="E29" s="460">
        <f t="shared" si="1"/>
        <v>16384127.960435649</v>
      </c>
      <c r="F29" s="462"/>
      <c r="G29" s="462"/>
      <c r="H29" s="461">
        <f t="shared" si="2"/>
        <v>0</v>
      </c>
    </row>
    <row r="30" spans="1:8" s="3" customFormat="1">
      <c r="A30" s="245">
        <v>5.6</v>
      </c>
      <c r="B30" s="247" t="s">
        <v>322</v>
      </c>
      <c r="C30" s="462"/>
      <c r="D30" s="462">
        <v>0</v>
      </c>
      <c r="E30" s="460">
        <f t="shared" si="1"/>
        <v>0</v>
      </c>
      <c r="F30" s="462"/>
      <c r="G30" s="462"/>
      <c r="H30" s="461">
        <f t="shared" si="2"/>
        <v>0</v>
      </c>
    </row>
    <row r="31" spans="1:8" s="3" customFormat="1">
      <c r="A31" s="245">
        <v>5.7</v>
      </c>
      <c r="B31" s="247" t="s">
        <v>323</v>
      </c>
      <c r="C31" s="462">
        <v>11095010</v>
      </c>
      <c r="D31" s="462">
        <v>453472.70500146592</v>
      </c>
      <c r="E31" s="460">
        <f t="shared" si="1"/>
        <v>11548482.705001466</v>
      </c>
      <c r="F31" s="462"/>
      <c r="G31" s="462"/>
      <c r="H31" s="461">
        <f t="shared" si="2"/>
        <v>0</v>
      </c>
    </row>
    <row r="32" spans="1:8" s="3" customFormat="1">
      <c r="A32" s="245">
        <v>6</v>
      </c>
      <c r="B32" s="246" t="s">
        <v>324</v>
      </c>
      <c r="C32" s="460">
        <f>SUM(C33:C39)</f>
        <v>0</v>
      </c>
      <c r="D32" s="460">
        <f>SUM(D33:D39)</f>
        <v>0</v>
      </c>
      <c r="E32" s="460">
        <f t="shared" si="1"/>
        <v>0</v>
      </c>
      <c r="F32" s="460">
        <f>SUM(F33:F39)</f>
        <v>0</v>
      </c>
      <c r="G32" s="460">
        <f>SUM(G33:G39)</f>
        <v>0</v>
      </c>
      <c r="H32" s="461">
        <f t="shared" si="2"/>
        <v>0</v>
      </c>
    </row>
    <row r="33" spans="1:8" s="3" customFormat="1" ht="27.6">
      <c r="A33" s="245">
        <v>6.1</v>
      </c>
      <c r="B33" s="247" t="s">
        <v>390</v>
      </c>
      <c r="C33" s="462"/>
      <c r="D33" s="462"/>
      <c r="E33" s="460">
        <f t="shared" si="1"/>
        <v>0</v>
      </c>
      <c r="F33" s="462"/>
      <c r="G33" s="462"/>
      <c r="H33" s="461">
        <f t="shared" si="2"/>
        <v>0</v>
      </c>
    </row>
    <row r="34" spans="1:8" s="3" customFormat="1" ht="27.6">
      <c r="A34" s="245">
        <v>6.2</v>
      </c>
      <c r="B34" s="247" t="s">
        <v>325</v>
      </c>
      <c r="C34" s="462"/>
      <c r="D34" s="462"/>
      <c r="E34" s="460">
        <f t="shared" si="1"/>
        <v>0</v>
      </c>
      <c r="F34" s="462"/>
      <c r="G34" s="462"/>
      <c r="H34" s="461">
        <f t="shared" si="2"/>
        <v>0</v>
      </c>
    </row>
    <row r="35" spans="1:8" s="3" customFormat="1" ht="27.6">
      <c r="A35" s="245">
        <v>6.3</v>
      </c>
      <c r="B35" s="247" t="s">
        <v>326</v>
      </c>
      <c r="C35" s="462"/>
      <c r="D35" s="462"/>
      <c r="E35" s="460">
        <f t="shared" si="1"/>
        <v>0</v>
      </c>
      <c r="F35" s="462"/>
      <c r="G35" s="462"/>
      <c r="H35" s="461">
        <f t="shared" si="2"/>
        <v>0</v>
      </c>
    </row>
    <row r="36" spans="1:8" s="3" customFormat="1">
      <c r="A36" s="245">
        <v>6.4</v>
      </c>
      <c r="B36" s="247" t="s">
        <v>327</v>
      </c>
      <c r="C36" s="462"/>
      <c r="D36" s="462"/>
      <c r="E36" s="460">
        <f t="shared" si="1"/>
        <v>0</v>
      </c>
      <c r="F36" s="462"/>
      <c r="G36" s="462"/>
      <c r="H36" s="461">
        <f t="shared" si="2"/>
        <v>0</v>
      </c>
    </row>
    <row r="37" spans="1:8" s="3" customFormat="1">
      <c r="A37" s="245">
        <v>6.5</v>
      </c>
      <c r="B37" s="247" t="s">
        <v>328</v>
      </c>
      <c r="C37" s="462"/>
      <c r="D37" s="462"/>
      <c r="E37" s="460">
        <f t="shared" si="1"/>
        <v>0</v>
      </c>
      <c r="F37" s="462"/>
      <c r="G37" s="462"/>
      <c r="H37" s="461">
        <f t="shared" si="2"/>
        <v>0</v>
      </c>
    </row>
    <row r="38" spans="1:8" s="3" customFormat="1" ht="27.6">
      <c r="A38" s="245">
        <v>6.6</v>
      </c>
      <c r="B38" s="247" t="s">
        <v>329</v>
      </c>
      <c r="C38" s="462"/>
      <c r="D38" s="462"/>
      <c r="E38" s="460">
        <f t="shared" si="1"/>
        <v>0</v>
      </c>
      <c r="F38" s="462"/>
      <c r="G38" s="462"/>
      <c r="H38" s="461">
        <f t="shared" si="2"/>
        <v>0</v>
      </c>
    </row>
    <row r="39" spans="1:8" s="3" customFormat="1" ht="27.6">
      <c r="A39" s="245">
        <v>6.7</v>
      </c>
      <c r="B39" s="247" t="s">
        <v>330</v>
      </c>
      <c r="C39" s="462"/>
      <c r="D39" s="462"/>
      <c r="E39" s="460">
        <f t="shared" si="1"/>
        <v>0</v>
      </c>
      <c r="F39" s="462"/>
      <c r="G39" s="462"/>
      <c r="H39" s="461">
        <f t="shared" si="2"/>
        <v>0</v>
      </c>
    </row>
    <row r="40" spans="1:8" s="3" customFormat="1">
      <c r="A40" s="245">
        <v>7</v>
      </c>
      <c r="B40" s="246" t="s">
        <v>331</v>
      </c>
      <c r="C40" s="460">
        <f>SUM(C41:C44)</f>
        <v>38343.741304347837</v>
      </c>
      <c r="D40" s="460">
        <f>SUM(D41:D44)</f>
        <v>94848.459999999992</v>
      </c>
      <c r="E40" s="460">
        <f t="shared" si="1"/>
        <v>133192.20130434784</v>
      </c>
      <c r="F40" s="460">
        <f>SUM(F41:F44)</f>
        <v>0</v>
      </c>
      <c r="G40" s="460">
        <f>SUM(G41:G44)</f>
        <v>0</v>
      </c>
      <c r="H40" s="461">
        <f t="shared" si="2"/>
        <v>0</v>
      </c>
    </row>
    <row r="41" spans="1:8" s="3" customFormat="1" ht="27.6">
      <c r="A41" s="245">
        <v>7.1</v>
      </c>
      <c r="B41" s="247" t="s">
        <v>332</v>
      </c>
      <c r="C41" s="462"/>
      <c r="D41" s="462"/>
      <c r="E41" s="460">
        <f t="shared" si="1"/>
        <v>0</v>
      </c>
      <c r="F41" s="462"/>
      <c r="G41" s="462"/>
      <c r="H41" s="461">
        <f t="shared" si="2"/>
        <v>0</v>
      </c>
    </row>
    <row r="42" spans="1:8" s="3" customFormat="1" ht="27.6">
      <c r="A42" s="245">
        <v>7.2</v>
      </c>
      <c r="B42" s="247" t="s">
        <v>333</v>
      </c>
      <c r="C42" s="462"/>
      <c r="D42" s="462"/>
      <c r="E42" s="460">
        <f t="shared" si="1"/>
        <v>0</v>
      </c>
      <c r="F42" s="462"/>
      <c r="G42" s="462"/>
      <c r="H42" s="461">
        <f t="shared" si="2"/>
        <v>0</v>
      </c>
    </row>
    <row r="43" spans="1:8" s="3" customFormat="1" ht="27.6">
      <c r="A43" s="245">
        <v>7.3</v>
      </c>
      <c r="B43" s="247" t="s">
        <v>334</v>
      </c>
      <c r="C43" s="462"/>
      <c r="D43" s="462"/>
      <c r="E43" s="460">
        <f t="shared" si="1"/>
        <v>0</v>
      </c>
      <c r="F43" s="462"/>
      <c r="G43" s="462"/>
      <c r="H43" s="461">
        <f t="shared" si="2"/>
        <v>0</v>
      </c>
    </row>
    <row r="44" spans="1:8" s="3" customFormat="1" ht="27.6">
      <c r="A44" s="245">
        <v>7.4</v>
      </c>
      <c r="B44" s="247" t="s">
        <v>335</v>
      </c>
      <c r="C44" s="462">
        <v>38343.741304347837</v>
      </c>
      <c r="D44" s="462">
        <v>94848.459999999992</v>
      </c>
      <c r="E44" s="460">
        <f t="shared" si="1"/>
        <v>133192.20130434784</v>
      </c>
      <c r="F44" s="462"/>
      <c r="G44" s="462"/>
      <c r="H44" s="461">
        <f t="shared" si="2"/>
        <v>0</v>
      </c>
    </row>
    <row r="45" spans="1:8" s="3" customFormat="1">
      <c r="A45" s="245">
        <v>8</v>
      </c>
      <c r="B45" s="246" t="s">
        <v>336</v>
      </c>
      <c r="C45" s="460">
        <f>SUM(C46:C52)</f>
        <v>14940</v>
      </c>
      <c r="D45" s="460">
        <f>SUM(D46:D52)</f>
        <v>2538676.6747694062</v>
      </c>
      <c r="E45" s="460">
        <f t="shared" si="1"/>
        <v>2553616.6747694062</v>
      </c>
      <c r="F45" s="460">
        <f>SUM(F46:F52)</f>
        <v>0</v>
      </c>
      <c r="G45" s="460">
        <f>SUM(G46:G52)</f>
        <v>0</v>
      </c>
      <c r="H45" s="461">
        <f t="shared" si="2"/>
        <v>0</v>
      </c>
    </row>
    <row r="46" spans="1:8" s="3" customFormat="1">
      <c r="A46" s="245">
        <v>8.1</v>
      </c>
      <c r="B46" s="247" t="s">
        <v>337</v>
      </c>
      <c r="C46" s="462"/>
      <c r="D46" s="462"/>
      <c r="E46" s="460">
        <f t="shared" si="1"/>
        <v>0</v>
      </c>
      <c r="F46" s="462"/>
      <c r="G46" s="462"/>
      <c r="H46" s="461">
        <f t="shared" si="2"/>
        <v>0</v>
      </c>
    </row>
    <row r="47" spans="1:8" s="3" customFormat="1">
      <c r="A47" s="245">
        <v>8.1999999999999993</v>
      </c>
      <c r="B47" s="247" t="s">
        <v>338</v>
      </c>
      <c r="C47" s="462">
        <v>8340</v>
      </c>
      <c r="D47" s="462">
        <v>1070057.3717844996</v>
      </c>
      <c r="E47" s="460">
        <f t="shared" si="1"/>
        <v>1078397.3717844996</v>
      </c>
      <c r="F47" s="462"/>
      <c r="G47" s="462"/>
      <c r="H47" s="461">
        <f t="shared" si="2"/>
        <v>0</v>
      </c>
    </row>
    <row r="48" spans="1:8" s="3" customFormat="1">
      <c r="A48" s="245">
        <v>8.3000000000000007</v>
      </c>
      <c r="B48" s="247" t="s">
        <v>339</v>
      </c>
      <c r="C48" s="462">
        <v>4200</v>
      </c>
      <c r="D48" s="462">
        <v>776255.4303065032</v>
      </c>
      <c r="E48" s="460">
        <f t="shared" si="1"/>
        <v>780455.4303065032</v>
      </c>
      <c r="F48" s="462"/>
      <c r="G48" s="462"/>
      <c r="H48" s="461">
        <f t="shared" si="2"/>
        <v>0</v>
      </c>
    </row>
    <row r="49" spans="1:8" s="3" customFormat="1">
      <c r="A49" s="245">
        <v>8.4</v>
      </c>
      <c r="B49" s="247" t="s">
        <v>340</v>
      </c>
      <c r="C49" s="462">
        <v>1800</v>
      </c>
      <c r="D49" s="462">
        <v>384677.84017840371</v>
      </c>
      <c r="E49" s="460">
        <f t="shared" si="1"/>
        <v>386477.84017840371</v>
      </c>
      <c r="F49" s="462"/>
      <c r="G49" s="462"/>
      <c r="H49" s="461">
        <f t="shared" si="2"/>
        <v>0</v>
      </c>
    </row>
    <row r="50" spans="1:8" s="3" customFormat="1">
      <c r="A50" s="245">
        <v>8.5</v>
      </c>
      <c r="B50" s="247" t="s">
        <v>341</v>
      </c>
      <c r="C50" s="462">
        <v>600</v>
      </c>
      <c r="D50" s="462">
        <v>175820.59</v>
      </c>
      <c r="E50" s="460">
        <f t="shared" si="1"/>
        <v>176420.59</v>
      </c>
      <c r="F50" s="462"/>
      <c r="G50" s="462"/>
      <c r="H50" s="461">
        <f t="shared" si="2"/>
        <v>0</v>
      </c>
    </row>
    <row r="51" spans="1:8" s="3" customFormat="1">
      <c r="A51" s="245">
        <v>8.6</v>
      </c>
      <c r="B51" s="247" t="s">
        <v>342</v>
      </c>
      <c r="C51" s="462"/>
      <c r="D51" s="462">
        <v>131865.4425</v>
      </c>
      <c r="E51" s="460">
        <f t="shared" si="1"/>
        <v>131865.4425</v>
      </c>
      <c r="F51" s="462"/>
      <c r="G51" s="462"/>
      <c r="H51" s="461">
        <f t="shared" si="2"/>
        <v>0</v>
      </c>
    </row>
    <row r="52" spans="1:8" s="3" customFormat="1">
      <c r="A52" s="245">
        <v>8.6999999999999993</v>
      </c>
      <c r="B52" s="247" t="s">
        <v>343</v>
      </c>
      <c r="C52" s="462"/>
      <c r="D52" s="462"/>
      <c r="E52" s="460">
        <f t="shared" si="1"/>
        <v>0</v>
      </c>
      <c r="F52" s="462"/>
      <c r="G52" s="462"/>
      <c r="H52" s="461">
        <f t="shared" si="2"/>
        <v>0</v>
      </c>
    </row>
    <row r="53" spans="1:8" s="3" customFormat="1" ht="28.2" thickBot="1">
      <c r="A53" s="250">
        <v>9</v>
      </c>
      <c r="B53" s="251" t="s">
        <v>344</v>
      </c>
      <c r="C53" s="464">
        <v>0</v>
      </c>
      <c r="D53" s="464">
        <v>0</v>
      </c>
      <c r="E53" s="464">
        <f t="shared" si="1"/>
        <v>0</v>
      </c>
      <c r="F53" s="464"/>
      <c r="G53" s="464"/>
      <c r="H53" s="465">
        <f t="shared" si="2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21"/>
  <sheetViews>
    <sheetView showGridLines="0"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09375" defaultRowHeight="13.8"/>
  <cols>
    <col min="1" max="1" width="9.5546875" style="2" bestFit="1" customWidth="1"/>
    <col min="2" max="2" width="93.5546875" style="2" customWidth="1"/>
    <col min="3" max="4" width="12.6640625" style="2" customWidth="1"/>
    <col min="5" max="11" width="9.6640625" style="12" customWidth="1"/>
    <col min="12" max="16384" width="9.109375" style="12"/>
  </cols>
  <sheetData>
    <row r="1" spans="1:8">
      <c r="A1" s="327" t="s">
        <v>199</v>
      </c>
      <c r="B1" s="345" t="str">
        <f>'1. key ratios'!B1</f>
        <v>სს იშბანკი საქართველო</v>
      </c>
      <c r="C1" s="15"/>
    </row>
    <row r="2" spans="1:8">
      <c r="A2" s="327" t="s">
        <v>200</v>
      </c>
      <c r="B2" s="326">
        <f>'1. key ratios'!B2</f>
        <v>43008</v>
      </c>
      <c r="C2" s="28"/>
      <c r="D2" s="17"/>
      <c r="E2" s="11"/>
      <c r="F2" s="11"/>
      <c r="G2" s="11"/>
      <c r="H2" s="11"/>
    </row>
    <row r="3" spans="1:8">
      <c r="A3" s="16"/>
      <c r="B3" s="15"/>
      <c r="C3" s="28"/>
      <c r="D3" s="17"/>
      <c r="E3" s="11"/>
      <c r="F3" s="11"/>
      <c r="G3" s="11"/>
      <c r="H3" s="11"/>
    </row>
    <row r="4" spans="1:8" ht="15" customHeight="1" thickBot="1">
      <c r="A4" s="240" t="s">
        <v>351</v>
      </c>
      <c r="B4" s="241" t="s">
        <v>196</v>
      </c>
      <c r="C4" s="240"/>
      <c r="D4" s="242" t="s">
        <v>101</v>
      </c>
    </row>
    <row r="5" spans="1:8" ht="15" customHeight="1">
      <c r="A5" s="238" t="s">
        <v>29</v>
      </c>
      <c r="B5" s="239"/>
      <c r="C5" s="357" t="str">
        <f>'1. key ratios'!C5</f>
        <v xml:space="preserve"> 3Q 2017</v>
      </c>
      <c r="D5" s="358" t="str">
        <f>'1. key ratios'!D5</f>
        <v xml:space="preserve"> 2Q 2017</v>
      </c>
    </row>
    <row r="6" spans="1:8" ht="15" customHeight="1">
      <c r="A6" s="145">
        <v>1</v>
      </c>
      <c r="B6" s="59" t="s">
        <v>204</v>
      </c>
      <c r="C6" s="359">
        <f>C7+C9+C10+C11</f>
        <v>250764574.45297965</v>
      </c>
      <c r="D6" s="360">
        <f>D7+D9+D10+D11</f>
        <v>221572156.11796886</v>
      </c>
    </row>
    <row r="7" spans="1:8" ht="15" customHeight="1">
      <c r="A7" s="145">
        <v>1.1000000000000001</v>
      </c>
      <c r="B7" s="60" t="s">
        <v>23</v>
      </c>
      <c r="C7" s="276">
        <v>203857067.08415338</v>
      </c>
      <c r="D7" s="277">
        <v>182546179.48911884</v>
      </c>
    </row>
    <row r="8" spans="1:8" ht="27.6">
      <c r="A8" s="145" t="s">
        <v>268</v>
      </c>
      <c r="B8" s="202" t="s">
        <v>345</v>
      </c>
      <c r="C8" s="276"/>
      <c r="D8" s="277"/>
    </row>
    <row r="9" spans="1:8" ht="15" customHeight="1">
      <c r="A9" s="145">
        <v>1.2</v>
      </c>
      <c r="B9" s="60" t="s">
        <v>24</v>
      </c>
      <c r="C9" s="276">
        <v>8659562.0700000003</v>
      </c>
      <c r="D9" s="277">
        <v>8152584.3225999996</v>
      </c>
    </row>
    <row r="10" spans="1:8" ht="15" customHeight="1">
      <c r="A10" s="145">
        <v>1.3</v>
      </c>
      <c r="B10" s="60" t="s">
        <v>25</v>
      </c>
      <c r="C10" s="278">
        <v>38247945.29882627</v>
      </c>
      <c r="D10" s="277">
        <v>30873392.306249999</v>
      </c>
    </row>
    <row r="11" spans="1:8" ht="15" customHeight="1">
      <c r="A11" s="145">
        <v>1.4</v>
      </c>
      <c r="B11" s="203" t="s">
        <v>84</v>
      </c>
      <c r="C11" s="278"/>
      <c r="D11" s="277"/>
    </row>
    <row r="12" spans="1:8" ht="15" customHeight="1">
      <c r="A12" s="145">
        <v>2</v>
      </c>
      <c r="B12" s="59" t="s">
        <v>205</v>
      </c>
      <c r="C12" s="276">
        <v>1983607</v>
      </c>
      <c r="D12" s="277">
        <v>1175539.3509519601</v>
      </c>
    </row>
    <row r="13" spans="1:8" ht="15" customHeight="1">
      <c r="A13" s="145">
        <v>3</v>
      </c>
      <c r="B13" s="59" t="s">
        <v>203</v>
      </c>
      <c r="C13" s="383">
        <v>7885874.0637703836</v>
      </c>
      <c r="D13" s="277">
        <v>7885874.0637703836</v>
      </c>
    </row>
    <row r="14" spans="1:8" ht="15" customHeight="1" thickBot="1">
      <c r="A14" s="146">
        <v>4</v>
      </c>
      <c r="B14" s="147" t="s">
        <v>269</v>
      </c>
      <c r="C14" s="361">
        <f>C6+C12+C13</f>
        <v>260634055.51675004</v>
      </c>
      <c r="D14" s="362">
        <f>D6+D12+D13</f>
        <v>230633569.53269121</v>
      </c>
    </row>
    <row r="15" spans="1:8" ht="15" customHeight="1">
      <c r="A15" s="61"/>
      <c r="B15" s="62"/>
      <c r="C15" s="63"/>
      <c r="D15" s="63"/>
    </row>
    <row r="16" spans="1:8">
      <c r="B16" s="22"/>
    </row>
    <row r="17" spans="2:2">
      <c r="B17" s="108"/>
    </row>
    <row r="18" spans="2:2">
      <c r="B18" s="108"/>
    </row>
    <row r="19" spans="2:2">
      <c r="B19" s="108"/>
    </row>
    <row r="20" spans="2:2">
      <c r="B20" s="108"/>
    </row>
    <row r="21" spans="2:2">
      <c r="B21" s="10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4.4"/>
  <cols>
    <col min="1" max="1" width="9.5546875" style="2" bestFit="1" customWidth="1"/>
    <col min="2" max="2" width="90.44140625" style="2" bestFit="1" customWidth="1"/>
    <col min="3" max="3" width="9.109375" style="2"/>
  </cols>
  <sheetData>
    <row r="1" spans="1:8">
      <c r="A1" s="345" t="s">
        <v>199</v>
      </c>
      <c r="B1" s="345" t="str">
        <f>'1. key ratios'!B1</f>
        <v>სს იშბანკი საქართველო</v>
      </c>
    </row>
    <row r="2" spans="1:8">
      <c r="A2" s="345" t="s">
        <v>200</v>
      </c>
      <c r="B2" s="326">
        <f>'1. key ratios'!B2</f>
        <v>43008</v>
      </c>
    </row>
    <row r="4" spans="1:8" ht="16.5" customHeight="1" thickBot="1">
      <c r="A4" s="252" t="s">
        <v>352</v>
      </c>
      <c r="B4" s="64" t="s">
        <v>157</v>
      </c>
      <c r="C4" s="13"/>
    </row>
    <row r="5" spans="1:8">
      <c r="A5" s="384"/>
      <c r="B5" s="405" t="s">
        <v>158</v>
      </c>
      <c r="C5" s="406"/>
    </row>
    <row r="6" spans="1:8">
      <c r="A6" s="356">
        <v>1</v>
      </c>
      <c r="B6" s="352" t="s">
        <v>401</v>
      </c>
      <c r="C6" s="385"/>
    </row>
    <row r="7" spans="1:8">
      <c r="A7" s="356">
        <v>2</v>
      </c>
      <c r="B7" s="352" t="s">
        <v>408</v>
      </c>
      <c r="C7" s="385"/>
    </row>
    <row r="8" spans="1:8">
      <c r="A8" s="356">
        <v>3</v>
      </c>
      <c r="B8" s="352" t="s">
        <v>409</v>
      </c>
      <c r="C8" s="385"/>
    </row>
    <row r="9" spans="1:8">
      <c r="A9" s="356">
        <v>4</v>
      </c>
      <c r="B9" s="352" t="s">
        <v>410</v>
      </c>
      <c r="C9" s="385"/>
    </row>
    <row r="10" spans="1:8">
      <c r="A10" s="356">
        <v>5</v>
      </c>
      <c r="B10" s="352" t="s">
        <v>411</v>
      </c>
      <c r="C10" s="385"/>
    </row>
    <row r="11" spans="1:8">
      <c r="A11" s="356">
        <v>6</v>
      </c>
      <c r="B11" s="352" t="s">
        <v>412</v>
      </c>
      <c r="C11" s="385"/>
    </row>
    <row r="12" spans="1:8">
      <c r="A12" s="356">
        <v>7</v>
      </c>
      <c r="B12" s="352" t="s">
        <v>413</v>
      </c>
      <c r="C12" s="385"/>
      <c r="H12" s="4"/>
    </row>
    <row r="13" spans="1:8">
      <c r="A13" s="14"/>
      <c r="B13" s="66"/>
      <c r="C13" s="67"/>
    </row>
    <row r="14" spans="1:8">
      <c r="A14" s="14"/>
      <c r="B14" s="66"/>
      <c r="C14" s="67"/>
    </row>
    <row r="15" spans="1:8">
      <c r="A15" s="14"/>
      <c r="B15" s="66"/>
      <c r="C15" s="67"/>
    </row>
    <row r="16" spans="1:8">
      <c r="A16" s="14"/>
      <c r="B16" s="407"/>
      <c r="C16" s="408"/>
    </row>
    <row r="17" spans="1:3">
      <c r="A17" s="14"/>
      <c r="B17" s="409" t="s">
        <v>159</v>
      </c>
      <c r="C17" s="410"/>
    </row>
    <row r="18" spans="1:3">
      <c r="A18" s="14">
        <v>1</v>
      </c>
      <c r="B18" s="353" t="s">
        <v>414</v>
      </c>
      <c r="C18" s="65"/>
    </row>
    <row r="19" spans="1:3">
      <c r="A19" s="14">
        <v>2</v>
      </c>
      <c r="B19" s="353" t="s">
        <v>415</v>
      </c>
      <c r="C19" s="65"/>
    </row>
    <row r="20" spans="1:3">
      <c r="A20" s="14">
        <v>3</v>
      </c>
      <c r="B20" s="354" t="s">
        <v>416</v>
      </c>
      <c r="C20" s="65"/>
    </row>
    <row r="21" spans="1:3">
      <c r="A21" s="14"/>
      <c r="B21" s="26"/>
      <c r="C21" s="65"/>
    </row>
    <row r="22" spans="1:3">
      <c r="A22" s="14"/>
      <c r="B22" s="26"/>
      <c r="C22" s="65"/>
    </row>
    <row r="23" spans="1:3">
      <c r="A23" s="14"/>
      <c r="B23" s="26"/>
      <c r="C23" s="65"/>
    </row>
    <row r="24" spans="1:3">
      <c r="A24" s="14"/>
      <c r="B24" s="26"/>
      <c r="C24" s="65"/>
    </row>
    <row r="25" spans="1:3">
      <c r="A25" s="14"/>
      <c r="B25" s="26"/>
      <c r="C25" s="65"/>
    </row>
    <row r="26" spans="1:3">
      <c r="A26" s="14"/>
      <c r="B26" s="26"/>
      <c r="C26" s="65"/>
    </row>
    <row r="27" spans="1:3" ht="15.75" customHeight="1">
      <c r="A27" s="14"/>
      <c r="B27" s="26"/>
      <c r="C27" s="27"/>
    </row>
    <row r="28" spans="1:3" ht="15.75" customHeight="1">
      <c r="A28" s="14"/>
      <c r="B28" s="26"/>
      <c r="C28" s="27"/>
    </row>
    <row r="29" spans="1:3" ht="30" customHeight="1">
      <c r="A29" s="14"/>
      <c r="B29" s="411" t="s">
        <v>160</v>
      </c>
      <c r="C29" s="412"/>
    </row>
    <row r="30" spans="1:3">
      <c r="A30" s="14">
        <v>1</v>
      </c>
      <c r="B30" s="66" t="s">
        <v>417</v>
      </c>
      <c r="C30" s="355">
        <v>1</v>
      </c>
    </row>
    <row r="31" spans="1:3" ht="15.75" customHeight="1">
      <c r="A31" s="14"/>
      <c r="B31" s="66"/>
      <c r="C31" s="67"/>
    </row>
    <row r="32" spans="1:3" ht="29.25" customHeight="1">
      <c r="A32" s="14"/>
      <c r="B32" s="411" t="s">
        <v>292</v>
      </c>
      <c r="C32" s="412"/>
    </row>
    <row r="33" spans="1:3">
      <c r="A33" s="356">
        <v>1</v>
      </c>
      <c r="B33" s="352" t="s">
        <v>418</v>
      </c>
      <c r="C33" s="387">
        <v>0.39950000000000002</v>
      </c>
    </row>
    <row r="34" spans="1:3" ht="15" thickBot="1">
      <c r="A34" s="388">
        <v>2</v>
      </c>
      <c r="B34" s="389" t="s">
        <v>419</v>
      </c>
      <c r="C34" s="390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37"/>
  <sheetViews>
    <sheetView showGridLines="0" zoomScaleNormal="100" workbookViewId="0">
      <pane xSplit="1" ySplit="5" topLeftCell="B9" activePane="bottomRight" state="frozen"/>
      <selection activeCell="H6" sqref="H6"/>
      <selection pane="topRight" activeCell="H6" sqref="H6"/>
      <selection pane="bottomLeft" activeCell="H6" sqref="H6"/>
      <selection pane="bottomRight"/>
    </sheetView>
  </sheetViews>
  <sheetFormatPr defaultRowHeight="14.4"/>
  <cols>
    <col min="1" max="1" width="9.5546875" style="2" bestFit="1" customWidth="1"/>
    <col min="2" max="2" width="47.5546875" style="2" customWidth="1"/>
    <col min="3" max="3" width="28" style="2" customWidth="1"/>
    <col min="4" max="4" width="22.44140625" style="2" customWidth="1"/>
    <col min="5" max="5" width="18.88671875" style="2" customWidth="1"/>
    <col min="6" max="6" width="25.44140625" style="2" customWidth="1"/>
    <col min="7" max="7" width="23.33203125" customWidth="1"/>
    <col min="8" max="8" width="12" bestFit="1" customWidth="1"/>
    <col min="9" max="9" width="12.5546875" bestFit="1" customWidth="1"/>
  </cols>
  <sheetData>
    <row r="1" spans="1:9">
      <c r="A1" s="327" t="s">
        <v>199</v>
      </c>
      <c r="B1" s="345" t="str">
        <f>'1. key ratios'!B1</f>
        <v>სს იშბანკი საქართველო</v>
      </c>
    </row>
    <row r="2" spans="1:9" s="20" customFormat="1" ht="15.75" customHeight="1">
      <c r="A2" s="25" t="s">
        <v>200</v>
      </c>
      <c r="B2" s="326">
        <f>'1. key ratios'!B2</f>
        <v>43008</v>
      </c>
    </row>
    <row r="3" spans="1:9" s="20" customFormat="1" ht="15.75" customHeight="1"/>
    <row r="4" spans="1:9" s="20" customFormat="1" ht="15.75" customHeight="1" thickBot="1">
      <c r="A4" s="257" t="s">
        <v>353</v>
      </c>
      <c r="B4" s="258" t="s">
        <v>280</v>
      </c>
      <c r="C4" s="217"/>
      <c r="D4" s="217"/>
      <c r="E4" s="217"/>
      <c r="F4" s="217"/>
      <c r="G4" s="218" t="s">
        <v>101</v>
      </c>
    </row>
    <row r="5" spans="1:9" s="128" customFormat="1" ht="17.399999999999999" customHeight="1">
      <c r="A5" s="256"/>
      <c r="B5" s="256"/>
      <c r="C5" s="215" t="s">
        <v>0</v>
      </c>
      <c r="D5" s="215" t="s">
        <v>1</v>
      </c>
      <c r="E5" s="215" t="s">
        <v>2</v>
      </c>
      <c r="F5" s="215" t="s">
        <v>3</v>
      </c>
      <c r="G5" s="264" t="s">
        <v>279</v>
      </c>
    </row>
    <row r="6" spans="1:9" s="170" customFormat="1" ht="14.4" customHeight="1">
      <c r="A6" s="255"/>
      <c r="B6" s="413" t="s">
        <v>244</v>
      </c>
      <c r="C6" s="413" t="s">
        <v>243</v>
      </c>
      <c r="D6" s="414" t="s">
        <v>242</v>
      </c>
      <c r="E6" s="415"/>
      <c r="F6" s="415"/>
      <c r="G6" s="416" t="s">
        <v>395</v>
      </c>
      <c r="I6"/>
    </row>
    <row r="7" spans="1:9" s="170" customFormat="1" ht="99.6" customHeight="1">
      <c r="A7" s="255"/>
      <c r="B7" s="413"/>
      <c r="C7" s="413"/>
      <c r="D7" s="204" t="s">
        <v>241</v>
      </c>
      <c r="E7" s="204" t="s">
        <v>285</v>
      </c>
      <c r="F7" s="216" t="s">
        <v>240</v>
      </c>
      <c r="G7" s="417"/>
      <c r="I7"/>
    </row>
    <row r="8" spans="1:9">
      <c r="A8" s="317">
        <v>1</v>
      </c>
      <c r="B8" s="253" t="s">
        <v>162</v>
      </c>
      <c r="C8" s="466">
        <v>4700935.07</v>
      </c>
      <c r="D8" s="466"/>
      <c r="E8" s="466">
        <v>4700935.07</v>
      </c>
      <c r="F8" s="467"/>
      <c r="G8" s="468">
        <f t="shared" ref="G8:G20" si="0">E8+F8</f>
        <v>4700935.07</v>
      </c>
    </row>
    <row r="9" spans="1:9">
      <c r="A9" s="317">
        <v>2</v>
      </c>
      <c r="B9" s="253" t="s">
        <v>163</v>
      </c>
      <c r="C9" s="466">
        <v>33807364.43</v>
      </c>
      <c r="D9" s="466"/>
      <c r="E9" s="466">
        <v>33807364.43</v>
      </c>
      <c r="F9" s="467"/>
      <c r="G9" s="468">
        <f t="shared" si="0"/>
        <v>33807364.43</v>
      </c>
    </row>
    <row r="10" spans="1:9">
      <c r="A10" s="317">
        <v>3</v>
      </c>
      <c r="B10" s="253" t="s">
        <v>239</v>
      </c>
      <c r="C10" s="466">
        <v>88092721.686501011</v>
      </c>
      <c r="D10" s="466"/>
      <c r="E10" s="466">
        <v>88092721.686501011</v>
      </c>
      <c r="F10" s="467"/>
      <c r="G10" s="468">
        <f t="shared" si="0"/>
        <v>88092721.686501011</v>
      </c>
    </row>
    <row r="11" spans="1:9" ht="27.6">
      <c r="A11" s="317">
        <v>4</v>
      </c>
      <c r="B11" s="253" t="s">
        <v>193</v>
      </c>
      <c r="C11" s="466">
        <v>0</v>
      </c>
      <c r="D11" s="466"/>
      <c r="E11" s="466">
        <v>0</v>
      </c>
      <c r="F11" s="467"/>
      <c r="G11" s="468">
        <f t="shared" si="0"/>
        <v>0</v>
      </c>
    </row>
    <row r="12" spans="1:9">
      <c r="A12" s="317">
        <v>5</v>
      </c>
      <c r="B12" s="253" t="s">
        <v>165</v>
      </c>
      <c r="C12" s="466">
        <v>22520444.027858675</v>
      </c>
      <c r="D12" s="466"/>
      <c r="E12" s="466">
        <v>22520444.027858675</v>
      </c>
      <c r="F12" s="467"/>
      <c r="G12" s="468">
        <f t="shared" si="0"/>
        <v>22520444.027858675</v>
      </c>
    </row>
    <row r="13" spans="1:9">
      <c r="A13" s="317">
        <v>6.1</v>
      </c>
      <c r="B13" s="253" t="s">
        <v>166</v>
      </c>
      <c r="C13" s="469">
        <v>120069798.13</v>
      </c>
      <c r="D13" s="466"/>
      <c r="E13" s="466">
        <v>120069798.13</v>
      </c>
      <c r="F13" s="467">
        <v>97705727.709192023</v>
      </c>
      <c r="G13" s="468">
        <f t="shared" si="0"/>
        <v>217775525.83919203</v>
      </c>
    </row>
    <row r="14" spans="1:9">
      <c r="A14" s="317">
        <v>6.2</v>
      </c>
      <c r="B14" s="254" t="s">
        <v>167</v>
      </c>
      <c r="C14" s="469">
        <v>-5670112.3993999995</v>
      </c>
      <c r="D14" s="466"/>
      <c r="E14" s="466">
        <v>-5670112.3993999995</v>
      </c>
      <c r="F14" s="467">
        <v>-1691750.2605999999</v>
      </c>
      <c r="G14" s="468">
        <f t="shared" si="0"/>
        <v>-7361862.6599999992</v>
      </c>
    </row>
    <row r="15" spans="1:9">
      <c r="A15" s="317">
        <v>6</v>
      </c>
      <c r="B15" s="253" t="s">
        <v>238</v>
      </c>
      <c r="C15" s="466">
        <v>114399685.7306</v>
      </c>
      <c r="D15" s="466"/>
      <c r="E15" s="466">
        <v>114399685.7306</v>
      </c>
      <c r="F15" s="467">
        <v>96013977.448592022</v>
      </c>
      <c r="G15" s="468">
        <f t="shared" si="0"/>
        <v>210413663.17919201</v>
      </c>
    </row>
    <row r="16" spans="1:9" ht="27.6">
      <c r="A16" s="317">
        <v>7</v>
      </c>
      <c r="B16" s="253" t="s">
        <v>169</v>
      </c>
      <c r="C16" s="466">
        <v>4588250.3301919997</v>
      </c>
      <c r="D16" s="466"/>
      <c r="E16" s="466">
        <v>4588250.3301919997</v>
      </c>
      <c r="F16" s="467"/>
      <c r="G16" s="468">
        <f t="shared" si="0"/>
        <v>4588250.3301919997</v>
      </c>
    </row>
    <row r="17" spans="1:9">
      <c r="A17" s="317">
        <v>8</v>
      </c>
      <c r="B17" s="253" t="s">
        <v>170</v>
      </c>
      <c r="C17" s="466">
        <v>0</v>
      </c>
      <c r="D17" s="466"/>
      <c r="E17" s="466">
        <v>0</v>
      </c>
      <c r="F17" s="467"/>
      <c r="G17" s="468">
        <f t="shared" si="0"/>
        <v>0</v>
      </c>
      <c r="H17" s="6"/>
      <c r="I17" s="6"/>
    </row>
    <row r="18" spans="1:9">
      <c r="A18" s="317">
        <v>9</v>
      </c>
      <c r="B18" s="253" t="s">
        <v>171</v>
      </c>
      <c r="C18" s="466">
        <v>0</v>
      </c>
      <c r="D18" s="466"/>
      <c r="E18" s="466">
        <v>0</v>
      </c>
      <c r="F18" s="467"/>
      <c r="G18" s="468">
        <f t="shared" si="0"/>
        <v>0</v>
      </c>
      <c r="I18" s="6"/>
    </row>
    <row r="19" spans="1:9" ht="27.6">
      <c r="A19" s="317">
        <v>10</v>
      </c>
      <c r="B19" s="253" t="s">
        <v>172</v>
      </c>
      <c r="C19" s="466">
        <v>2001971.5999999996</v>
      </c>
      <c r="D19" s="466">
        <v>0</v>
      </c>
      <c r="E19" s="466">
        <v>2001971.5999999996</v>
      </c>
      <c r="F19" s="467"/>
      <c r="G19" s="468">
        <f t="shared" si="0"/>
        <v>2001971.5999999996</v>
      </c>
      <c r="I19" s="6"/>
    </row>
    <row r="20" spans="1:9">
      <c r="A20" s="317">
        <v>11</v>
      </c>
      <c r="B20" s="253" t="s">
        <v>173</v>
      </c>
      <c r="C20" s="466">
        <v>2768910.6499999994</v>
      </c>
      <c r="D20" s="466"/>
      <c r="E20" s="466">
        <v>2768910.6499999994</v>
      </c>
      <c r="F20" s="467"/>
      <c r="G20" s="468">
        <f t="shared" si="0"/>
        <v>2768910.6499999994</v>
      </c>
    </row>
    <row r="21" spans="1:9" ht="42" thickBot="1">
      <c r="A21" s="260"/>
      <c r="B21" s="259" t="s">
        <v>391</v>
      </c>
      <c r="C21" s="470">
        <f>SUM(C8:C12, C15:C20)</f>
        <v>272880283.52515167</v>
      </c>
      <c r="D21" s="470">
        <f t="shared" ref="D21:E21" si="1">SUM(D8:D12, D15:D20)</f>
        <v>0</v>
      </c>
      <c r="E21" s="470">
        <f t="shared" si="1"/>
        <v>272880283.52515167</v>
      </c>
      <c r="F21" s="470">
        <f>SUM(F8:F12, F15:F20)</f>
        <v>96013977.448592022</v>
      </c>
      <c r="G21" s="470">
        <f>SUM(G8:G12, G15:G20)</f>
        <v>368894260.97374368</v>
      </c>
    </row>
    <row r="22" spans="1:9">
      <c r="A22"/>
      <c r="B22"/>
      <c r="C22"/>
      <c r="D22"/>
      <c r="E22"/>
      <c r="F22"/>
    </row>
    <row r="23" spans="1:9">
      <c r="A23"/>
      <c r="B23"/>
      <c r="C23"/>
      <c r="D23"/>
      <c r="E23"/>
      <c r="F23"/>
    </row>
    <row r="25" spans="1:9" s="2" customFormat="1">
      <c r="B25" s="69"/>
      <c r="G25"/>
      <c r="H25"/>
      <c r="I25"/>
    </row>
    <row r="26" spans="1:9" s="2" customFormat="1">
      <c r="B26" s="70"/>
      <c r="G26"/>
      <c r="H26"/>
      <c r="I26"/>
    </row>
    <row r="27" spans="1:9" s="2" customFormat="1">
      <c r="B27" s="69"/>
      <c r="G27"/>
      <c r="H27"/>
      <c r="I27"/>
    </row>
    <row r="28" spans="1:9" s="2" customFormat="1">
      <c r="B28" s="69"/>
      <c r="G28"/>
      <c r="H28"/>
      <c r="I28"/>
    </row>
    <row r="29" spans="1:9" s="2" customFormat="1">
      <c r="B29" s="69"/>
      <c r="G29"/>
      <c r="H29"/>
      <c r="I29"/>
    </row>
    <row r="30" spans="1:9" s="2" customFormat="1">
      <c r="B30" s="69"/>
      <c r="G30"/>
      <c r="H30"/>
      <c r="I30"/>
    </row>
    <row r="31" spans="1:9" s="2" customFormat="1">
      <c r="B31" s="69"/>
      <c r="G31"/>
      <c r="H31"/>
      <c r="I31"/>
    </row>
    <row r="32" spans="1:9" s="2" customFormat="1">
      <c r="B32" s="70"/>
      <c r="G32"/>
      <c r="H32"/>
      <c r="I32"/>
    </row>
    <row r="33" spans="2:9" s="2" customFormat="1">
      <c r="B33" s="70"/>
      <c r="G33"/>
      <c r="H33"/>
      <c r="I33"/>
    </row>
    <row r="34" spans="2:9" s="2" customFormat="1">
      <c r="B34" s="70"/>
      <c r="G34"/>
      <c r="H34"/>
      <c r="I34"/>
    </row>
    <row r="35" spans="2:9" s="2" customFormat="1">
      <c r="B35" s="70"/>
      <c r="G35"/>
      <c r="H35"/>
      <c r="I35"/>
    </row>
    <row r="36" spans="2:9" s="2" customFormat="1">
      <c r="B36" s="70"/>
      <c r="G36"/>
      <c r="H36"/>
      <c r="I36"/>
    </row>
    <row r="37" spans="2:9" s="2" customFormat="1">
      <c r="B37" s="70"/>
      <c r="G37"/>
      <c r="H37"/>
      <c r="I37"/>
    </row>
  </sheetData>
  <mergeCells count="4">
    <mergeCell ref="B6:B7"/>
    <mergeCell ref="C6:C7"/>
    <mergeCell ref="D6:F6"/>
    <mergeCell ref="G6:G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33"/>
  <sheetViews>
    <sheetView showGridLines="0" zoomScaleNormal="100" workbookViewId="0">
      <pane xSplit="1" ySplit="4" topLeftCell="B5" activePane="bottomRight" state="frozen"/>
      <selection activeCell="H6" sqref="H6"/>
      <selection pane="topRight" activeCell="H6" sqref="H6"/>
      <selection pane="bottomLeft" activeCell="H6" sqref="H6"/>
      <selection pane="bottomRight" activeCell="C5" sqref="C5"/>
    </sheetView>
  </sheetViews>
  <sheetFormatPr defaultRowHeight="14.4" outlineLevelRow="1"/>
  <cols>
    <col min="1" max="1" width="9.5546875" style="2" bestFit="1" customWidth="1"/>
    <col min="2" max="2" width="114.33203125" style="2" customWidth="1"/>
    <col min="3" max="3" width="18.88671875" customWidth="1"/>
    <col min="4" max="4" width="25.44140625" customWidth="1"/>
    <col min="5" max="5" width="24.33203125" customWidth="1"/>
    <col min="6" max="6" width="24" customWidth="1"/>
    <col min="7" max="7" width="10" bestFit="1" customWidth="1"/>
    <col min="8" max="8" width="12" bestFit="1" customWidth="1"/>
    <col min="9" max="9" width="12.5546875" bestFit="1" customWidth="1"/>
  </cols>
  <sheetData>
    <row r="1" spans="1:6">
      <c r="A1" s="327" t="s">
        <v>199</v>
      </c>
      <c r="B1" s="345" t="str">
        <f>'1. key ratios'!B1</f>
        <v>სს იშბანკი საქართველო</v>
      </c>
    </row>
    <row r="2" spans="1:6" s="20" customFormat="1" ht="15.75" customHeight="1">
      <c r="A2" s="25" t="s">
        <v>200</v>
      </c>
      <c r="B2" s="326">
        <f>'1. key ratios'!B2</f>
        <v>43008</v>
      </c>
      <c r="C2"/>
      <c r="D2"/>
      <c r="E2"/>
      <c r="F2"/>
    </row>
    <row r="3" spans="1:6" s="20" customFormat="1" ht="15.75" customHeight="1">
      <c r="C3"/>
      <c r="D3"/>
      <c r="E3"/>
      <c r="F3"/>
    </row>
    <row r="4" spans="1:6" s="20" customFormat="1" ht="28.2" thickBot="1">
      <c r="A4" s="20" t="s">
        <v>354</v>
      </c>
      <c r="B4" s="224" t="s">
        <v>284</v>
      </c>
      <c r="C4" s="218" t="s">
        <v>101</v>
      </c>
      <c r="D4"/>
      <c r="E4"/>
      <c r="F4"/>
    </row>
    <row r="5" spans="1:6" ht="27.6">
      <c r="A5" s="219">
        <v>1</v>
      </c>
      <c r="B5" s="220" t="s">
        <v>364</v>
      </c>
      <c r="C5" s="363">
        <f>'7. LI1'!G21</f>
        <v>368894260.97374368</v>
      </c>
      <c r="E5" s="391"/>
    </row>
    <row r="6" spans="1:6" s="205" customFormat="1">
      <c r="A6" s="127">
        <v>2.1</v>
      </c>
      <c r="B6" s="226" t="s">
        <v>286</v>
      </c>
      <c r="C6" s="364">
        <v>9821438.5299999993</v>
      </c>
      <c r="E6" s="391"/>
    </row>
    <row r="7" spans="1:6" s="4" customFormat="1" ht="27.6" outlineLevel="1">
      <c r="A7" s="225">
        <v>2.2000000000000002</v>
      </c>
      <c r="B7" s="221" t="s">
        <v>287</v>
      </c>
      <c r="C7" s="365">
        <v>0</v>
      </c>
    </row>
    <row r="8" spans="1:6" s="4" customFormat="1" ht="27.6">
      <c r="A8" s="225">
        <v>3</v>
      </c>
      <c r="B8" s="222" t="s">
        <v>365</v>
      </c>
      <c r="C8" s="366">
        <f>C5+C6+C7</f>
        <v>378715699.50374365</v>
      </c>
      <c r="E8" s="391"/>
    </row>
    <row r="9" spans="1:6" s="205" customFormat="1">
      <c r="A9" s="127">
        <v>4</v>
      </c>
      <c r="B9" s="229" t="s">
        <v>281</v>
      </c>
      <c r="C9" s="364">
        <v>3813208.574</v>
      </c>
      <c r="E9" s="391"/>
    </row>
    <row r="10" spans="1:6" s="4" customFormat="1" ht="27.6" outlineLevel="1">
      <c r="A10" s="225">
        <v>5.0999999999999996</v>
      </c>
      <c r="B10" s="221" t="s">
        <v>293</v>
      </c>
      <c r="C10" s="365">
        <v>-58870.459999999031</v>
      </c>
      <c r="E10" s="391"/>
    </row>
    <row r="11" spans="1:6" s="4" customFormat="1" ht="27.6" outlineLevel="1">
      <c r="A11" s="225">
        <v>5.2</v>
      </c>
      <c r="B11" s="221" t="s">
        <v>294</v>
      </c>
      <c r="C11" s="365"/>
      <c r="E11" s="391"/>
    </row>
    <row r="12" spans="1:6" s="4" customFormat="1">
      <c r="A12" s="225">
        <v>6</v>
      </c>
      <c r="B12" s="227" t="s">
        <v>282</v>
      </c>
      <c r="C12" s="365">
        <v>-46708467.310756996</v>
      </c>
      <c r="E12" s="391"/>
    </row>
    <row r="13" spans="1:6" s="4" customFormat="1" ht="15" thickBot="1">
      <c r="A13" s="228">
        <v>7</v>
      </c>
      <c r="B13" s="223" t="s">
        <v>283</v>
      </c>
      <c r="C13" s="367">
        <f>SUM(C8:C12)</f>
        <v>335761570.30698669</v>
      </c>
      <c r="E13" s="391"/>
    </row>
    <row r="17" spans="2:9" s="2" customFormat="1">
      <c r="B17" s="71"/>
      <c r="C17"/>
      <c r="D17"/>
      <c r="E17"/>
      <c r="F17"/>
      <c r="G17"/>
      <c r="H17"/>
      <c r="I17"/>
    </row>
    <row r="18" spans="2:9" s="2" customFormat="1">
      <c r="B18" s="68"/>
      <c r="C18"/>
      <c r="D18"/>
      <c r="E18"/>
      <c r="F18"/>
      <c r="G18"/>
      <c r="H18"/>
      <c r="I18"/>
    </row>
    <row r="19" spans="2:9" s="2" customFormat="1">
      <c r="B19" s="68"/>
      <c r="C19"/>
      <c r="D19"/>
      <c r="E19"/>
      <c r="F19"/>
      <c r="G19"/>
      <c r="H19"/>
      <c r="I19"/>
    </row>
    <row r="20" spans="2:9" s="2" customFormat="1">
      <c r="B20" s="70"/>
      <c r="C20"/>
      <c r="D20"/>
      <c r="E20"/>
      <c r="F20"/>
      <c r="G20"/>
      <c r="H20"/>
      <c r="I20"/>
    </row>
    <row r="21" spans="2:9" s="2" customFormat="1">
      <c r="B21" s="69"/>
      <c r="C21"/>
      <c r="D21"/>
      <c r="E21"/>
      <c r="F21"/>
      <c r="G21"/>
      <c r="H21"/>
      <c r="I21"/>
    </row>
    <row r="22" spans="2:9" s="2" customFormat="1">
      <c r="B22" s="70"/>
      <c r="C22"/>
      <c r="D22"/>
      <c r="E22"/>
      <c r="F22"/>
      <c r="G22"/>
      <c r="H22"/>
      <c r="I22"/>
    </row>
    <row r="23" spans="2:9" s="2" customFormat="1">
      <c r="B23" s="69"/>
      <c r="C23"/>
      <c r="D23"/>
      <c r="E23"/>
      <c r="F23"/>
      <c r="G23"/>
      <c r="H23"/>
      <c r="I23"/>
    </row>
    <row r="24" spans="2:9" s="2" customFormat="1">
      <c r="B24" s="69"/>
      <c r="C24"/>
      <c r="D24"/>
      <c r="E24"/>
      <c r="F24"/>
      <c r="G24"/>
      <c r="H24"/>
      <c r="I24"/>
    </row>
    <row r="25" spans="2:9" s="2" customFormat="1">
      <c r="B25" s="69"/>
      <c r="C25"/>
      <c r="D25"/>
      <c r="E25"/>
      <c r="F25"/>
      <c r="G25"/>
      <c r="H25"/>
      <c r="I25"/>
    </row>
    <row r="26" spans="2:9" s="2" customFormat="1">
      <c r="B26" s="69"/>
      <c r="C26"/>
      <c r="D26"/>
      <c r="E26"/>
      <c r="F26"/>
      <c r="G26"/>
      <c r="H26"/>
      <c r="I26"/>
    </row>
    <row r="27" spans="2:9" s="2" customFormat="1">
      <c r="B27" s="69"/>
      <c r="C27"/>
      <c r="D27"/>
      <c r="E27"/>
      <c r="F27"/>
      <c r="G27"/>
      <c r="H27"/>
      <c r="I27"/>
    </row>
    <row r="28" spans="2:9" s="2" customFormat="1">
      <c r="B28" s="70"/>
      <c r="C28"/>
      <c r="D28"/>
      <c r="E28"/>
      <c r="F28"/>
      <c r="G28"/>
      <c r="H28"/>
      <c r="I28"/>
    </row>
    <row r="29" spans="2:9" s="2" customFormat="1">
      <c r="B29" s="70"/>
      <c r="C29"/>
      <c r="D29"/>
      <c r="E29"/>
      <c r="F29"/>
      <c r="G29"/>
      <c r="H29"/>
      <c r="I29"/>
    </row>
    <row r="30" spans="2:9" s="2" customFormat="1">
      <c r="B30" s="70"/>
      <c r="C30"/>
      <c r="D30"/>
      <c r="E30"/>
      <c r="F30"/>
      <c r="G30"/>
      <c r="H30"/>
      <c r="I30"/>
    </row>
    <row r="31" spans="2:9" s="2" customFormat="1">
      <c r="B31" s="70"/>
      <c r="C31"/>
      <c r="D31"/>
      <c r="E31"/>
      <c r="F31"/>
      <c r="G31"/>
      <c r="H31"/>
      <c r="I31"/>
    </row>
    <row r="32" spans="2:9" s="2" customFormat="1">
      <c r="B32" s="70"/>
      <c r="C32"/>
      <c r="D32"/>
      <c r="E32"/>
      <c r="F32"/>
      <c r="G32"/>
      <c r="H32"/>
      <c r="I32"/>
    </row>
    <row r="33" spans="2:9" s="2" customFormat="1">
      <c r="B33" s="70"/>
      <c r="C33"/>
      <c r="D33"/>
      <c r="E33"/>
      <c r="F33"/>
      <c r="G33"/>
      <c r="H33"/>
      <c r="I33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nuFbuXlbGcJBtBngR2JMKHFOdAg=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B2f0qD4+gLmUgfS0X/RUyAa590Y=</DigestValue>
    </Reference>
  </SignedInfo>
  <SignatureValue>3TdwX75wh2Aizkkpm7RL6nx0qZHPy3Sqw1bID1lrI3TEwTBg9UOhoTleCdaPe2yBarOfj9lcU2pu
4nn5QxAzNbLqcpEwrkWqAoBUx8bOJIQAvWHZygvKdm4Afj25xNFEtjk5IVY479gy3r3lYD+sWkB3
2CTb5WmoGzT41fKTCnISXgwnX9qSHd/1UoFaobIGyH+8mSeClvDW6cvFJ5reYQ/KR/QNESYmXSJS
/vwduY3oTs7R/kdlMagdVzL84qCxBhrCmBldVNS1/abHWf+K9ZexiZz96hw4d+LcVz6eH1wd93L7
buegsTG29WcSBhLjr6VgA/3vnMfJ4XDpMk7/DQ==</SignatureValue>
  <KeyInfo>
    <X509Data>
      <X509Certificate>MIIGPjCCBSagAwIBAgIKYUdLOQACAAAc/TANBgkqhkiG9w0BAQsFADBKMRIwEAYKCZImiZPyLGQB
GRYCZ2UxEzARBgoJkiaJk/IsZAEZFgNuYmcxHzAdBgNVBAMTFk5CRyBDbGFzcyAyIElOVCBTdWIg
Q0EwHhcNMTcwMjE2MDg1ODA2WhcNMTkwMjE2MDg1ODA2WjA8MRswGQYDVQQKExJKU0MgSXNiYW5r
IEdlb3JnaWExHTAbBgNVBAMTFEJJUyAtIFVjaGEgU2FyYWxpZHplMIIBIjANBgkqhkiG9w0BAQEF
AAOCAQ8AMIIBCgKCAQEA4qXmr0vzY9SlWAMYUsuOIAekVVLwfRBulGgJlGhUF0zSFYvbEq9LNaDW
6+nCmzCYwKz9x3+41cKh38QEuFmc9CvjP3s7YvnQbelUgPaam1Mni2PPTlmTyYFWWgSAjnVeTrcr
7/2yNDyxW5YlzqeGjuZGkuC3gFnBBoFBICXT4u2sRaTRlXF/E0ABdJF7fenzKHKqGvi6LuuF3t0x
OaG+0DInDG7sU7oEC5+CaZde7BHbjrc4IYqzjAFfE9oXyyAlE9OArYeWjUe+L2elMqry6FXms9NG
cGaw+OBXDq8KkoWqQcKc857ExAw12pZP4mJoJJ/6NS/hUyP38wy31nkmFQIDAQABo4IDMjCCAy4w
PAYJKwYBBAGCNxUHBC8wLQYlKwYBBAGCNxUI5rJgg431RIaBmQmDuKFKg76EcQSDxJEzhIOIXQIB
ZAIBHTAdBgNVHSUEFjAUBggrBgEFBQcDAgYIKwYBBQUHAwQwCwYDVR0PBAQDAgeAMCcGCSsGAQQB
gjcVCgQaMBgwCgYIKwYBBQUHAwIwCgYIKwYBBQUHAwQwHQYDVR0OBBYEFIqpim4Emt0pXFIuD3ME
zfIhnZTaMB8GA1UdIwQYMBaAFMMu0i/wTC8ZwieC/PYurGqwSc/BMIIBJQYDVR0fBIIBHDCCARgw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U3ViJTIwQ0EoMikuY3J0MA0GCSqGSIb3DQEBCwUAA4IBAQAsBk0Lnxh+wW5yeWkeGxn00XjTYYal
LVjXlQ/QtJ7I9/RIp/oRcUf3Da6kQrQUNgzRNUds2jlofn+bxwqmasmHfPzncfyoUMNDZjDV10qa
dBuM/9MOh9wcEe0zifhW0a48K5v0GrpFbFUptqOxJrs9vMPxzCZ/vyBlLNhZQp4Jpma8ynN9bcxF
N0LW+qsFNXDrfgFSFJsy82DXWfTImpjytqSP2gZf4AVmzBZYyCgtV670tlI71yAa+vsBa6dzbEaM
h1qVA6FeyBQ5+AmJntz23/chjvsCUgltcek9l67wrJuYCUGQnt4+HY2OLLinGgA9xCPx+h26CaFc
XMcwoUCL</X509Certificate>
    </X509Data>
  </KeyInfo>
  <Object xmlns:mdssi="http://schemas.openxmlformats.org/package/2006/digital-signature" Id="idPackageObject">
    <Manifest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worksheets/sheet6.xml?ContentType=application/vnd.openxmlformats-officedocument.spreadsheetml.worksheet+xml">
        <DigestMethod Algorithm="http://www.w3.org/2000/09/xmldsig#sha1"/>
        <DigestValue>eWQVcTgTQ/s02xHZnJXk4Vtvxaw=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vu+Sm7qqqYZaK9ixbxtGbdI8/TE=</DigestValue>
      </Reference>
      <Reference URI="/xl/worksheets/sheet8.xml?ContentType=application/vnd.openxmlformats-officedocument.spreadsheetml.worksheet+xml">
        <DigestMethod Algorithm="http://www.w3.org/2000/09/xmldsig#sha1"/>
        <DigestValue>9gBtxLCDTku8jBHavKrhF3hs+mU=</DigestValue>
      </Reference>
      <Reference URI="/xl/worksheets/sheet14.xml?ContentType=application/vnd.openxmlformats-officedocument.spreadsheetml.worksheet+xml">
        <DigestMethod Algorithm="http://www.w3.org/2000/09/xmldsig#sha1"/>
        <DigestValue>zt7V9LUsa4ycJAb6nPbGcxPDNI0=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4uWAmxZMpFBE+/JDugAdMjuTKKw=</DigestValue>
      </Reference>
      <Reference URI="/xl/worksheets/sheet12.xml?ContentType=application/vnd.openxmlformats-officedocument.spreadsheetml.worksheet+xml">
        <DigestMethod Algorithm="http://www.w3.org/2000/09/xmldsig#sha1"/>
        <DigestValue>2DrB9x50T28dgnwZGI5Y+hyFWYs=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ZjYF1rngT8+3SuHmWZ9lPAE7NMg=</DigestValue>
      </Reference>
      <Reference URI="/xl/styles.xml?ContentType=application/vnd.openxmlformats-officedocument.spreadsheetml.styles+xml">
        <DigestMethod Algorithm="http://www.w3.org/2000/09/xmldsig#sha1"/>
        <DigestValue>27n/Y0EEM/CwGv2e0h4frL8vM9Y=</DigestValue>
      </Reference>
      <Reference URI="/xl/worksheets/sheet7.xml?ContentType=application/vnd.openxmlformats-officedocument.spreadsheetml.worksheet+xml">
        <DigestMethod Algorithm="http://www.w3.org/2000/09/xmldsig#sha1"/>
        <DigestValue>X9NqPFvQr3VI9pocMJddclZ52Pg=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vu+Sm7qqqYZaK9ixbxtGbdI8/TE=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vu+Sm7qqqYZaK9ixbxtGbdI8/TE=</DigestValue>
      </Reference>
      <Reference URI="/xl/worksheets/sheet15.xml?ContentType=application/vnd.openxmlformats-officedocument.spreadsheetml.worksheet+xml">
        <DigestMethod Algorithm="http://www.w3.org/2000/09/xmldsig#sha1"/>
        <DigestValue>Qg3kORMC7Ih33l6hmzOTFNqqSAM=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4uWAmxZMpFBE+/JDugAdMjuTKKw=</DigestValue>
      </Reference>
      <Reference URI="/xl/worksheets/sheet5.xml?ContentType=application/vnd.openxmlformats-officedocument.spreadsheetml.worksheet+xml">
        <DigestMethod Algorithm="http://www.w3.org/2000/09/xmldsig#sha1"/>
        <DigestValue>2ZJtgvyjokYxJGWBRc7hYhsTiU8=</DigestValue>
      </Reference>
      <Reference URI="/xl/worksheets/sheet16.xml?ContentType=application/vnd.openxmlformats-officedocument.spreadsheetml.worksheet+xml">
        <DigestMethod Algorithm="http://www.w3.org/2000/09/xmldsig#sha1"/>
        <DigestValue>n9oXlSwfO3UoCAeXqAsnCkapstM=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0fOQWZyNvHu5m3ZMv6Ygnk6TDsA=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worksheets/sheet10.xml?ContentType=application/vnd.openxmlformats-officedocument.spreadsheetml.worksheet+xml">
        <DigestMethod Algorithm="http://www.w3.org/2000/09/xmldsig#sha1"/>
        <DigestValue>49bXeMxc/BcrZDK8wBBgawTuGSA=</DigestValue>
      </Reference>
      <Reference URI="/xl/worksheets/sheet3.xml?ContentType=application/vnd.openxmlformats-officedocument.spreadsheetml.worksheet+xml">
        <DigestMethod Algorithm="http://www.w3.org/2000/09/xmldsig#sha1"/>
        <DigestValue>/WE6sei3NWi19zKVWFCErZRk22E=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2.xml?ContentType=application/vnd.openxmlformats-officedocument.spreadsheetml.worksheet+xml">
        <DigestMethod Algorithm="http://www.w3.org/2000/09/xmldsig#sha1"/>
        <DigestValue>oX6LXGoFGh8lldwWVTtmhbz6c4c=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4.xml?ContentType=application/vnd.openxmlformats-officedocument.spreadsheetml.worksheet+xml">
        <DigestMethod Algorithm="http://www.w3.org/2000/09/xmldsig#sha1"/>
        <DigestValue>9FeOF0mImyIyHjicF36vIomKGH4=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workbook.xml?ContentType=application/vnd.openxmlformats-officedocument.spreadsheetml.sheet.main+xml">
        <DigestMethod Algorithm="http://www.w3.org/2000/09/xmldsig#sha1"/>
        <DigestValue>cb6UHDbIKzGJsbpN1qfuaiLmUAE=</DigestValue>
      </Reference>
      <Reference URI="/xl/worksheets/sheet11.xml?ContentType=application/vnd.openxmlformats-officedocument.spreadsheetml.worksheet+xml">
        <DigestMethod Algorithm="http://www.w3.org/2000/09/xmldsig#sha1"/>
        <DigestValue>h9fnkMz9TqO2bbn3/Qdd0p3IR7I=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sharedStrings.xml?ContentType=application/vnd.openxmlformats-officedocument.spreadsheetml.sharedStrings+xml">
        <DigestMethod Algorithm="http://www.w3.org/2000/09/xmldsig#sha1"/>
        <DigestValue>ZtXhZhl4aQmKUtBNfDJSk64rFJs=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VbYQLSfWkJUSAVYpaQXZ1AdRGaQ=</DigestValue>
      </Reference>
      <Reference URI="/xl/worksheets/sheet9.xml?ContentType=application/vnd.openxmlformats-officedocument.spreadsheetml.worksheet+xml">
        <DigestMethod Algorithm="http://www.w3.org/2000/09/xmldsig#sha1"/>
        <DigestValue>yoQIInXuuyL4YM30CP1TMzicrU0=</DigestValue>
      </Reference>
      <Reference URI="/xl/drawings/drawing1.xml?ContentType=application/vnd.openxmlformats-officedocument.drawing+xml">
        <DigestMethod Algorithm="http://www.w3.org/2000/09/xmldsig#sha1"/>
        <DigestValue>9jgpVdHzFAt7WN87Eb8UjCRV7yA=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calcChain.xml?ContentType=application/vnd.openxmlformats-officedocument.spreadsheetml.calcChain+xml">
        <DigestMethod Algorithm="http://www.w3.org/2000/09/xmldsig#sha1"/>
        <DigestValue>zj4hdsEIBdGqvN0Yj/LMzNdKzX0=</DigestValue>
      </Reference>
      <Reference URI="/xl/worksheets/sheet1.xml?ContentType=application/vnd.openxmlformats-officedocument.spreadsheetml.worksheet+xml">
        <DigestMethod Algorithm="http://www.w3.org/2000/09/xmldsig#sha1"/>
        <DigestValue>OPDtgsfO18aarbGePTSCUcauvo8=</DigestValue>
      </Reference>
      <Reference URI="/xl/worksheets/sheet13.xml?ContentType=application/vnd.openxmlformats-officedocument.spreadsheetml.worksheet+xml">
        <DigestMethod Algorithm="http://www.w3.org/2000/09/xmldsig#sha1"/>
        <DigestValue>n5qgWV6kRS85ofjM5s2n1n8xcIM=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WaZ9nRTpWVqkmSM0IlpJ+sTT+KQ=</DigestValue>
      </Reference>
    </Manifest>
    <SignatureProperties>
      <SignatureProperty Id="idSignatureTime" Target="#idPackageSignature">
        <mdssi:SignatureTime>
          <mdssi:Format>YYYY-MM-DDThh:mm:ssTZD</mdssi:Format>
          <mdssi:Value>2017-10-20T12:41:02Z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2017-10-20T12:41:02Z</xd:SigningTime>
          <xd:SigningCertificate>
            <xd:Cert>
              <xd:CertDigest>
                <DigestMethod Algorithm="http://www.w3.org/2000/09/xmldsig#sha1"/>
                <DigestValue>As+OQ8RpwZbrgIkrx4aQnzKdR3Y=</DigestValue>
              </xd:CertDigest>
              <xd:IssuerSerial>
                <X509IssuerName>CN=NBG Class 2 INT Sub CA, DC=nbg, DC=ge</X509IssuerName>
                <X509SerialNumber>459384688031224070937853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am1DRemAJJR1CxgWbaTh8+65ZEc=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/q7f2Z2LWjGVr8ElOqtENYlTizQ=</DigestValue>
    </Reference>
  </SignedInfo>
  <SignatureValue>iknbsmZhQfZk8p3UKaD9N5wPg8cihRhMD/8A8NMR4afvoFWDGoQREg0sGlhblp5Ti22Ln1xYJFTR
4JxmDkWbY86KSxiSkLfhFNKmflFBXbJ1H6ujryK+Z7iBom1yoqOfFVxmKD4KO9ZbneG/dKqkl8qi
BFLTXz7PNm+Lo4rzU9PH0FsisqAExco+575Ym5Q+Tp17uUMRLS3YQBKX/rz9131rYffp5sn08Asu
VoEIirz0cIxI8DhCZjjA7kPrL78qPphSMjePnYvX70dxa/ksg9x3vn5o8/lpMet7OnmGaQPys6/P
48c3XDYxTd+WENnItLXFmU67O/HgPoi7LKwwBg==</SignatureValue>
  <KeyInfo>
    <X509Data>
      <X509Certificate>MIIGODCCBSCgAwIBAgIKZheImAACAAAeGjANBgkqhkiG9w0BAQsFADBKMRIwEAYKCZImiZPyLGQB
GRYCZ2UxEzARBgoJkiaJk/IsZAEZFgNuYmcxHzAdBgNVBAMTFk5CRyBDbGFzcyAyIElOVCBTdWIg
Q0EwHhcNMTcwMzE1MDkyNTE5WhcNMTkwMzE1MDkyNTE5WjA2MRswGQYDVQQKExJKU0MgSXNiYW5r
IEdlb3JnaWExFzAVBgNVBAMTDkJJUyAtIE96YW4gR3VyMIIBIjANBgkqhkiG9w0BAQEFAAOCAQ8A
MIIBCgKCAQEA0yWO1VpujVwBzStttKj9um9Xu0MrlWe+F34rXK+mxDWmD9o/Ui2kmqYKBp/6Zso/
IJKVqHID/Ce+FMfayOfuM8xUekAD3KTRB5bvqgaw6ZP6vXSdWFUOJ0tGWe3uKING2Gm93WctC9Ab
pb0eYZDHwOhjzNG3pCbCdLrYg5wZBZHGahGnxwaqfkdIHwVPrtl+YgUXm+y6MVlcKCMkwX3Ricrh
0vK2vTxIBAt9VTj/kqlZfILXE6QJhG07rPq8uJx49fCGPoF21hlE4mMXVQACyK4BqOVbLsdhLY3j
KEC84FlDxMKoZkIavDZAl2pwRYsVqne5QmMdhteg+FRQ/4HpZwIDAQABo4IDMjCCAy4wPAYJKwYB
BAGCNxUHBC8wLQYlKwYBBAGCNxUI5rJgg431RIaBmQmDuKFKg76EcQSDxJEzhIOIXQIBZAIBHTAd
BgNVHSUEFjAUBggrBgEFBQcDAgYIKwYBBQUHAwQwCwYDVR0PBAQDAgeAMCcGCSsGAQQBgjcVCgQa
MBgwCgYIKwYBBQUHAwIwCgYIKwYBBQUHAwQwHQYDVR0OBBYEFCCGVDZui2isHYYouSFDxVeN9OxV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Q0EoMikuY3J0MA0GCSqGSIb3DQEBCwUAA4IBAQAT8BGeaBacUj5lpV5TyUqqO8xRpjdFNvL3BDJX
oRuEFAPmLNDaNEfzznR66M0cB66WPhTJR1PA31AHaEsKm3ijYzaHH2YetUAs48yDHTvaLv3+ifja
7W4F+0EGUCErOhoX/cuWFbteXPsDrFuDew9T/6j9iUTzWxHOmtz+QVFq+XS40TosAXfhWx5z9F/B
nF0l02aUf1tMLAfbsHpos4GUMA1q4uMUioFTC+zP8vEfZLZjTrqFvTVXmTsFmV4yQi3y3UZD4/Q/
d3u2ZXmjUto1rTvtBtG+qvAmUvsselhriU1U8iIHRmAiWAs8ytqZBKsUahFAXZZTM9LyAPDRR6nW
</X509Certificate>
    </X509Data>
  </KeyInfo>
  <Object xmlns:mdssi="http://schemas.openxmlformats.org/package/2006/digital-signature" Id="idPackageObject">
    <Manifest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worksheets/sheet6.xml?ContentType=application/vnd.openxmlformats-officedocument.spreadsheetml.worksheet+xml">
        <DigestMethod Algorithm="http://www.w3.org/2000/09/xmldsig#sha1"/>
        <DigestValue>eWQVcTgTQ/s02xHZnJXk4Vtvxaw=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vu+Sm7qqqYZaK9ixbxtGbdI8/TE=</DigestValue>
      </Reference>
      <Reference URI="/xl/worksheets/sheet8.xml?ContentType=application/vnd.openxmlformats-officedocument.spreadsheetml.worksheet+xml">
        <DigestMethod Algorithm="http://www.w3.org/2000/09/xmldsig#sha1"/>
        <DigestValue>9gBtxLCDTku8jBHavKrhF3hs+mU=</DigestValue>
      </Reference>
      <Reference URI="/xl/worksheets/sheet14.xml?ContentType=application/vnd.openxmlformats-officedocument.spreadsheetml.worksheet+xml">
        <DigestMethod Algorithm="http://www.w3.org/2000/09/xmldsig#sha1"/>
        <DigestValue>zt7V9LUsa4ycJAb6nPbGcxPDNI0=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4uWAmxZMpFBE+/JDugAdMjuTKKw=</DigestValue>
      </Reference>
      <Reference URI="/xl/worksheets/sheet12.xml?ContentType=application/vnd.openxmlformats-officedocument.spreadsheetml.worksheet+xml">
        <DigestMethod Algorithm="http://www.w3.org/2000/09/xmldsig#sha1"/>
        <DigestValue>2DrB9x50T28dgnwZGI5Y+hyFWYs=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ZjYF1rngT8+3SuHmWZ9lPAE7NMg=</DigestValue>
      </Reference>
      <Reference URI="/xl/styles.xml?ContentType=application/vnd.openxmlformats-officedocument.spreadsheetml.styles+xml">
        <DigestMethod Algorithm="http://www.w3.org/2000/09/xmldsig#sha1"/>
        <DigestValue>27n/Y0EEM/CwGv2e0h4frL8vM9Y=</DigestValue>
      </Reference>
      <Reference URI="/xl/worksheets/sheet7.xml?ContentType=application/vnd.openxmlformats-officedocument.spreadsheetml.worksheet+xml">
        <DigestMethod Algorithm="http://www.w3.org/2000/09/xmldsig#sha1"/>
        <DigestValue>X9NqPFvQr3VI9pocMJddclZ52Pg=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vu+Sm7qqqYZaK9ixbxtGbdI8/TE=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vu+Sm7qqqYZaK9ixbxtGbdI8/TE=</DigestValue>
      </Reference>
      <Reference URI="/xl/worksheets/sheet15.xml?ContentType=application/vnd.openxmlformats-officedocument.spreadsheetml.worksheet+xml">
        <DigestMethod Algorithm="http://www.w3.org/2000/09/xmldsig#sha1"/>
        <DigestValue>Qg3kORMC7Ih33l6hmzOTFNqqSAM=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4uWAmxZMpFBE+/JDugAdMjuTKKw=</DigestValue>
      </Reference>
      <Reference URI="/xl/worksheets/sheet5.xml?ContentType=application/vnd.openxmlformats-officedocument.spreadsheetml.worksheet+xml">
        <DigestMethod Algorithm="http://www.w3.org/2000/09/xmldsig#sha1"/>
        <DigestValue>2ZJtgvyjokYxJGWBRc7hYhsTiU8=</DigestValue>
      </Reference>
      <Reference URI="/xl/worksheets/sheet16.xml?ContentType=application/vnd.openxmlformats-officedocument.spreadsheetml.worksheet+xml">
        <DigestMethod Algorithm="http://www.w3.org/2000/09/xmldsig#sha1"/>
        <DigestValue>n9oXlSwfO3UoCAeXqAsnCkapstM=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0fOQWZyNvHu5m3ZMv6Ygnk6TDsA=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worksheets/sheet10.xml?ContentType=application/vnd.openxmlformats-officedocument.spreadsheetml.worksheet+xml">
        <DigestMethod Algorithm="http://www.w3.org/2000/09/xmldsig#sha1"/>
        <DigestValue>49bXeMxc/BcrZDK8wBBgawTuGSA=</DigestValue>
      </Reference>
      <Reference URI="/xl/worksheets/sheet3.xml?ContentType=application/vnd.openxmlformats-officedocument.spreadsheetml.worksheet+xml">
        <DigestMethod Algorithm="http://www.w3.org/2000/09/xmldsig#sha1"/>
        <DigestValue>/WE6sei3NWi19zKVWFCErZRk22E=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2.xml?ContentType=application/vnd.openxmlformats-officedocument.spreadsheetml.worksheet+xml">
        <DigestMethod Algorithm="http://www.w3.org/2000/09/xmldsig#sha1"/>
        <DigestValue>oX6LXGoFGh8lldwWVTtmhbz6c4c=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4.xml?ContentType=application/vnd.openxmlformats-officedocument.spreadsheetml.worksheet+xml">
        <DigestMethod Algorithm="http://www.w3.org/2000/09/xmldsig#sha1"/>
        <DigestValue>9FeOF0mImyIyHjicF36vIomKGH4=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workbook.xml?ContentType=application/vnd.openxmlformats-officedocument.spreadsheetml.sheet.main+xml">
        <DigestMethod Algorithm="http://www.w3.org/2000/09/xmldsig#sha1"/>
        <DigestValue>cb6UHDbIKzGJsbpN1qfuaiLmUAE=</DigestValue>
      </Reference>
      <Reference URI="/xl/worksheets/sheet11.xml?ContentType=application/vnd.openxmlformats-officedocument.spreadsheetml.worksheet+xml">
        <DigestMethod Algorithm="http://www.w3.org/2000/09/xmldsig#sha1"/>
        <DigestValue>h9fnkMz9TqO2bbn3/Qdd0p3IR7I=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sharedStrings.xml?ContentType=application/vnd.openxmlformats-officedocument.spreadsheetml.sharedStrings+xml">
        <DigestMethod Algorithm="http://www.w3.org/2000/09/xmldsig#sha1"/>
        <DigestValue>ZtXhZhl4aQmKUtBNfDJSk64rFJs=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VbYQLSfWkJUSAVYpaQXZ1AdRGaQ=</DigestValue>
      </Reference>
      <Reference URI="/xl/worksheets/sheet9.xml?ContentType=application/vnd.openxmlformats-officedocument.spreadsheetml.worksheet+xml">
        <DigestMethod Algorithm="http://www.w3.org/2000/09/xmldsig#sha1"/>
        <DigestValue>yoQIInXuuyL4YM30CP1TMzicrU0=</DigestValue>
      </Reference>
      <Reference URI="/xl/drawings/drawing1.xml?ContentType=application/vnd.openxmlformats-officedocument.drawing+xml">
        <DigestMethod Algorithm="http://www.w3.org/2000/09/xmldsig#sha1"/>
        <DigestValue>9jgpVdHzFAt7WN87Eb8UjCRV7yA=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calcChain.xml?ContentType=application/vnd.openxmlformats-officedocument.spreadsheetml.calcChain+xml">
        <DigestMethod Algorithm="http://www.w3.org/2000/09/xmldsig#sha1"/>
        <DigestValue>zj4hdsEIBdGqvN0Yj/LMzNdKzX0=</DigestValue>
      </Reference>
      <Reference URI="/xl/worksheets/sheet1.xml?ContentType=application/vnd.openxmlformats-officedocument.spreadsheetml.worksheet+xml">
        <DigestMethod Algorithm="http://www.w3.org/2000/09/xmldsig#sha1"/>
        <DigestValue>OPDtgsfO18aarbGePTSCUcauvo8=</DigestValue>
      </Reference>
      <Reference URI="/xl/worksheets/sheet13.xml?ContentType=application/vnd.openxmlformats-officedocument.spreadsheetml.worksheet+xml">
        <DigestMethod Algorithm="http://www.w3.org/2000/09/xmldsig#sha1"/>
        <DigestValue>n5qgWV6kRS85ofjM5s2n1n8xcIM=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WaZ9nRTpWVqkmSM0IlpJ+sTT+KQ=</DigestValue>
      </Reference>
    </Manifest>
    <SignatureProperties>
      <SignatureProperty Id="idSignatureTime" Target="#idPackageSignature">
        <mdssi:SignatureTime>
          <mdssi:Format>YYYY-MM-DDThh:mm:ssTZD</mdssi:Format>
          <mdssi:Value>2017-10-20T12:41:24Z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2017-10-20T12:41:24Z</xd:SigningTime>
          <xd:SigningCertificate>
            <xd:Cert>
              <xd:CertDigest>
                <DigestMethod Algorithm="http://www.w3.org/2000/09/xmldsig#sha1"/>
                <DigestValue>HBqITbk2Z7lxE61ReaqUCiz9V4w=</DigestValue>
              </xd:CertDigest>
              <xd:IssuerSerial>
                <X509IssuerName>CN=NBG Class 2 INT Sub CA, DC=nbg, DC=ge</X509IssuerName>
                <X509SerialNumber>482115498983393339645466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Info</vt:lpstr>
      <vt:lpstr>1. key ratios</vt:lpstr>
      <vt:lpstr>2. RC</vt:lpstr>
      <vt:lpstr>3. PL</vt:lpstr>
      <vt:lpstr>4. Off-Balance</vt:lpstr>
      <vt:lpstr>5. RWA</vt:lpstr>
      <vt:lpstr>6. Administrators-shareholders</vt:lpstr>
      <vt:lpstr>7. LI1</vt:lpstr>
      <vt:lpstr>8. LI2</vt:lpstr>
      <vt:lpstr>9. Capital</vt:lpstr>
      <vt:lpstr>10. CC2</vt:lpstr>
      <vt:lpstr>11. CRWA</vt:lpstr>
      <vt:lpstr>12. CRM</vt:lpstr>
      <vt:lpstr>13. CRME</vt:lpstr>
      <vt:lpstr>14. CICR</vt:lpstr>
      <vt:lpstr>15. CCR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2017-10-20T12:37:46Z</dcterms:modified>
</cp:coreProperties>
</file>