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3040" windowHeight="7752" tabRatio="86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Instruction" sheetId="76" r:id="rId18"/>
  </sheets>
  <externalReferences>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xlnm._FilterDatabase" localSheetId="17"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calcOnSave="0"/>
</workbook>
</file>

<file path=xl/calcChain.xml><?xml version="1.0" encoding="utf-8"?>
<calcChain xmlns="http://schemas.openxmlformats.org/spreadsheetml/2006/main">
  <c r="E20" i="72" l="1"/>
  <c r="E19" i="72"/>
  <c r="E18" i="72"/>
  <c r="E17" i="72"/>
  <c r="E16" i="72"/>
  <c r="E15" i="72"/>
  <c r="E14" i="72"/>
  <c r="E13" i="72"/>
  <c r="E12" i="72"/>
  <c r="E11" i="72"/>
  <c r="E10" i="72"/>
  <c r="E9" i="72"/>
  <c r="E8" i="72"/>
  <c r="J24" i="36" l="1"/>
  <c r="I24" i="36"/>
  <c r="K24" i="36" s="1"/>
  <c r="G24" i="36"/>
  <c r="F24" i="36"/>
  <c r="H24" i="36" s="1"/>
  <c r="K23" i="36"/>
  <c r="J23" i="36"/>
  <c r="J25" i="36" s="1"/>
  <c r="I23" i="36"/>
  <c r="I25" i="36" s="1"/>
  <c r="G23" i="36"/>
  <c r="H23" i="36" s="1"/>
  <c r="H25" i="36" s="1"/>
  <c r="F23" i="36"/>
  <c r="F25" i="36" s="1"/>
  <c r="K21" i="36"/>
  <c r="J21" i="36"/>
  <c r="I21" i="36"/>
  <c r="G21" i="36"/>
  <c r="H21" i="36" s="1"/>
  <c r="F21" i="36"/>
  <c r="D21" i="36"/>
  <c r="C21" i="36"/>
  <c r="E21" i="36" s="1"/>
  <c r="K20" i="36"/>
  <c r="H20" i="36"/>
  <c r="E20" i="36"/>
  <c r="K19" i="36"/>
  <c r="H19" i="36"/>
  <c r="E19" i="36"/>
  <c r="K18" i="36"/>
  <c r="H18" i="36"/>
  <c r="E18" i="36"/>
  <c r="J16" i="36"/>
  <c r="I16" i="36"/>
  <c r="K16" i="36" s="1"/>
  <c r="G16" i="36"/>
  <c r="F16" i="36"/>
  <c r="H16" i="36" s="1"/>
  <c r="E16" i="36"/>
  <c r="D16" i="36"/>
  <c r="C16" i="36"/>
  <c r="K15" i="36"/>
  <c r="H15" i="36"/>
  <c r="E15" i="36"/>
  <c r="K13" i="36"/>
  <c r="H13" i="36"/>
  <c r="E13" i="36"/>
  <c r="K11" i="36"/>
  <c r="H11" i="36"/>
  <c r="E11" i="36"/>
  <c r="K10" i="36"/>
  <c r="H10" i="36"/>
  <c r="E10" i="36"/>
  <c r="K8" i="36"/>
  <c r="H8" i="36"/>
  <c r="K25" i="36" l="1"/>
  <c r="G25" i="36"/>
  <c r="G21" i="74"/>
  <c r="G20" i="74"/>
  <c r="G19" i="74"/>
  <c r="G18" i="74"/>
  <c r="G17" i="74"/>
  <c r="G16" i="74"/>
  <c r="G15" i="74"/>
  <c r="G14" i="74"/>
  <c r="G13" i="74"/>
  <c r="G12" i="74"/>
  <c r="G11" i="74"/>
  <c r="G10" i="74"/>
  <c r="G9" i="74"/>
  <c r="G8" i="74"/>
  <c r="F21" i="74"/>
  <c r="F20" i="74"/>
  <c r="H20" i="74" s="1"/>
  <c r="F19" i="74"/>
  <c r="F18" i="74"/>
  <c r="F17" i="74"/>
  <c r="F16" i="74"/>
  <c r="H16" i="74" s="1"/>
  <c r="F15" i="74"/>
  <c r="F14" i="74"/>
  <c r="F13" i="74"/>
  <c r="F12" i="74"/>
  <c r="F11" i="74"/>
  <c r="F10" i="74"/>
  <c r="F9" i="74"/>
  <c r="F8" i="74"/>
  <c r="E21" i="74"/>
  <c r="E20" i="74"/>
  <c r="E19" i="74"/>
  <c r="E18" i="74"/>
  <c r="E17" i="74"/>
  <c r="E16" i="74"/>
  <c r="E15" i="74"/>
  <c r="E14" i="74"/>
  <c r="E13" i="74"/>
  <c r="E12" i="74"/>
  <c r="E11" i="74"/>
  <c r="E10" i="74"/>
  <c r="E9" i="74"/>
  <c r="E8" i="74"/>
  <c r="C21" i="74"/>
  <c r="C20" i="74"/>
  <c r="C19" i="74"/>
  <c r="C18" i="74"/>
  <c r="C17" i="74"/>
  <c r="C16" i="74"/>
  <c r="C15" i="74"/>
  <c r="C14" i="74"/>
  <c r="C13" i="74"/>
  <c r="C12" i="74"/>
  <c r="C11" i="74"/>
  <c r="C10" i="74"/>
  <c r="C9" i="74"/>
  <c r="C8" i="74"/>
  <c r="D14" i="74"/>
  <c r="D22" i="74" s="1"/>
  <c r="H17" i="74"/>
  <c r="H13" i="74"/>
  <c r="H9" i="74"/>
  <c r="E22" i="74"/>
  <c r="F21" i="64"/>
  <c r="E21" i="64"/>
  <c r="D21" i="64"/>
  <c r="C21" i="64"/>
  <c r="U21" i="64"/>
  <c r="T21" i="64"/>
  <c r="S21" i="64"/>
  <c r="R21" i="64"/>
  <c r="Q21" i="64"/>
  <c r="P21" i="64"/>
  <c r="O21" i="64"/>
  <c r="N21" i="64"/>
  <c r="M21" i="64"/>
  <c r="L21" i="64"/>
  <c r="K21" i="64"/>
  <c r="J21" i="64"/>
  <c r="I21" i="64"/>
  <c r="H21" i="64"/>
  <c r="G21" i="64"/>
  <c r="V20" i="64"/>
  <c r="V19" i="64"/>
  <c r="V18" i="64"/>
  <c r="V17" i="64"/>
  <c r="V16" i="64"/>
  <c r="V15" i="64"/>
  <c r="V14" i="64"/>
  <c r="V13" i="64"/>
  <c r="V12" i="64"/>
  <c r="V11" i="64"/>
  <c r="V10" i="64"/>
  <c r="V9" i="64"/>
  <c r="V8" i="64"/>
  <c r="V21" i="64" s="1"/>
  <c r="V7" i="64"/>
  <c r="R22" i="35"/>
  <c r="Q22" i="35"/>
  <c r="P22" i="35"/>
  <c r="O22" i="35"/>
  <c r="N22" i="35"/>
  <c r="M22" i="35"/>
  <c r="L22" i="35"/>
  <c r="K22" i="35"/>
  <c r="J22" i="35"/>
  <c r="I22" i="35"/>
  <c r="H22" i="35"/>
  <c r="G22" i="35"/>
  <c r="F22" i="35"/>
  <c r="E22" i="35"/>
  <c r="D22" i="35"/>
  <c r="C22" i="35"/>
  <c r="S21" i="35"/>
  <c r="S20" i="35"/>
  <c r="S19" i="35"/>
  <c r="S18" i="35"/>
  <c r="S17" i="35"/>
  <c r="S16" i="35"/>
  <c r="S15" i="35"/>
  <c r="S14" i="35"/>
  <c r="S13" i="35"/>
  <c r="S12" i="35"/>
  <c r="S11" i="35"/>
  <c r="S10" i="35"/>
  <c r="S9" i="35"/>
  <c r="S8" i="35"/>
  <c r="S22" i="35" s="1"/>
  <c r="C42" i="69"/>
  <c r="C37" i="69"/>
  <c r="C36" i="69"/>
  <c r="H12" i="74" l="1"/>
  <c r="F22" i="74"/>
  <c r="H18" i="74"/>
  <c r="H10" i="74"/>
  <c r="H14" i="74"/>
  <c r="H15" i="74"/>
  <c r="H19" i="74"/>
  <c r="H11" i="74"/>
  <c r="H21" i="74"/>
  <c r="C22" i="74"/>
  <c r="G22" i="74"/>
  <c r="H8" i="74"/>
  <c r="C44" i="69"/>
  <c r="C35" i="69"/>
  <c r="C34" i="69"/>
  <c r="C26" i="69"/>
  <c r="C27" i="69"/>
  <c r="C28" i="69"/>
  <c r="C29" i="69"/>
  <c r="C30" i="69"/>
  <c r="C31" i="69"/>
  <c r="C32" i="69"/>
  <c r="C25" i="69"/>
  <c r="C22" i="69"/>
  <c r="C23" i="69"/>
  <c r="C21" i="69"/>
  <c r="C17" i="69"/>
  <c r="C16" i="69"/>
  <c r="C15" i="69"/>
  <c r="C12" i="69"/>
  <c r="C11" i="69"/>
  <c r="C10" i="69"/>
  <c r="C9" i="69"/>
  <c r="C8" i="69"/>
  <c r="C7" i="69"/>
  <c r="C14" i="69"/>
  <c r="C6" i="69"/>
  <c r="C44" i="28"/>
  <c r="C11" i="28"/>
  <c r="C7" i="28"/>
  <c r="C47" i="28"/>
  <c r="C43" i="28"/>
  <c r="C52" i="28" s="1"/>
  <c r="C35" i="28"/>
  <c r="C31" i="28"/>
  <c r="C30" i="28" s="1"/>
  <c r="C41" i="28" s="1"/>
  <c r="C12" i="28"/>
  <c r="C6" i="73"/>
  <c r="C20" i="72"/>
  <c r="C19" i="72"/>
  <c r="C18" i="72"/>
  <c r="C17" i="72"/>
  <c r="C16" i="72"/>
  <c r="C15" i="72"/>
  <c r="C14" i="72"/>
  <c r="C13" i="72"/>
  <c r="C12" i="72"/>
  <c r="C11" i="72"/>
  <c r="C10" i="72"/>
  <c r="C9" i="72"/>
  <c r="C21" i="72" s="1"/>
  <c r="C8" i="72"/>
  <c r="D21" i="72"/>
  <c r="C24" i="69" l="1"/>
  <c r="C6" i="28"/>
  <c r="C28" i="28" s="1"/>
  <c r="D13" i="71"/>
  <c r="D6" i="71"/>
  <c r="C6" i="71"/>
  <c r="C13" i="71" s="1"/>
  <c r="D5" i="71"/>
  <c r="C5" i="71"/>
  <c r="E21" i="72" l="1"/>
  <c r="H53" i="75"/>
  <c r="E53" i="75"/>
  <c r="H52" i="75"/>
  <c r="E52" i="75"/>
  <c r="H51" i="75"/>
  <c r="E51" i="75"/>
  <c r="H50" i="75"/>
  <c r="E50" i="75"/>
  <c r="H49" i="75"/>
  <c r="E49" i="75"/>
  <c r="H48" i="75"/>
  <c r="E48" i="75"/>
  <c r="H47" i="75"/>
  <c r="E47" i="75"/>
  <c r="H46" i="75"/>
  <c r="E46" i="75"/>
  <c r="G45" i="75"/>
  <c r="F45" i="75"/>
  <c r="H45" i="75" s="1"/>
  <c r="D45" i="75"/>
  <c r="E45" i="75" s="1"/>
  <c r="C45" i="75"/>
  <c r="H44" i="75"/>
  <c r="E44" i="75"/>
  <c r="H43" i="75"/>
  <c r="E43" i="75"/>
  <c r="H42" i="75"/>
  <c r="E42" i="75"/>
  <c r="H41" i="75"/>
  <c r="E41" i="75"/>
  <c r="G40" i="75"/>
  <c r="H40" i="75" s="1"/>
  <c r="F40" i="75"/>
  <c r="D40" i="75"/>
  <c r="C40" i="75"/>
  <c r="E40" i="75" s="1"/>
  <c r="H39" i="75"/>
  <c r="E39" i="75"/>
  <c r="H38" i="75"/>
  <c r="E38" i="75"/>
  <c r="H37" i="75"/>
  <c r="E37" i="75"/>
  <c r="H36" i="75"/>
  <c r="E36" i="75"/>
  <c r="H35" i="75"/>
  <c r="E35" i="75"/>
  <c r="H34" i="75"/>
  <c r="E34" i="75"/>
  <c r="H33" i="75"/>
  <c r="E33" i="75"/>
  <c r="G32" i="75"/>
  <c r="H32" i="75" s="1"/>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E22" i="75" s="1"/>
  <c r="H21" i="75"/>
  <c r="E21" i="75"/>
  <c r="H20" i="75"/>
  <c r="E20" i="75"/>
  <c r="F19" i="75"/>
  <c r="H19" i="75" s="1"/>
  <c r="H18" i="75"/>
  <c r="E18" i="75"/>
  <c r="H17" i="75"/>
  <c r="E17" i="75"/>
  <c r="G16" i="75"/>
  <c r="H16" i="75" s="1"/>
  <c r="F16" i="75"/>
  <c r="D16" i="75"/>
  <c r="C16" i="75"/>
  <c r="E16" i="75" s="1"/>
  <c r="H15" i="75"/>
  <c r="E15" i="75"/>
  <c r="H14" i="75"/>
  <c r="E14" i="75"/>
  <c r="G13" i="75"/>
  <c r="F13" i="75"/>
  <c r="H13" i="75" s="1"/>
  <c r="E13" i="75"/>
  <c r="D13" i="75"/>
  <c r="C13" i="75"/>
  <c r="H12" i="75"/>
  <c r="E12" i="75"/>
  <c r="H11" i="75"/>
  <c r="E11" i="75"/>
  <c r="H10" i="75"/>
  <c r="E10" i="75"/>
  <c r="H9" i="75"/>
  <c r="E9" i="75"/>
  <c r="H8" i="75"/>
  <c r="E8" i="75"/>
  <c r="G7" i="75"/>
  <c r="F7" i="75"/>
  <c r="H7" i="75" s="1"/>
  <c r="E7" i="75"/>
  <c r="D7" i="75"/>
  <c r="C7" i="75"/>
  <c r="H66" i="53"/>
  <c r="E66" i="53"/>
  <c r="H64" i="53"/>
  <c r="E64" i="53"/>
  <c r="H61" i="53"/>
  <c r="G61" i="53"/>
  <c r="F61" i="53"/>
  <c r="D61" i="53"/>
  <c r="E61" i="53" s="1"/>
  <c r="C61" i="53"/>
  <c r="H60" i="53"/>
  <c r="E60" i="53"/>
  <c r="H59" i="53"/>
  <c r="E59" i="53"/>
  <c r="H58" i="53"/>
  <c r="E58" i="53"/>
  <c r="H53" i="53"/>
  <c r="G53" i="53"/>
  <c r="F53" i="53"/>
  <c r="D53" i="53"/>
  <c r="E53" i="53" s="1"/>
  <c r="C53" i="53"/>
  <c r="H52" i="53"/>
  <c r="E52" i="53"/>
  <c r="H51" i="53"/>
  <c r="E51" i="53"/>
  <c r="H50" i="53"/>
  <c r="E50" i="53"/>
  <c r="H49" i="53"/>
  <c r="E49" i="53"/>
  <c r="H48" i="53"/>
  <c r="E48" i="53"/>
  <c r="H47" i="53"/>
  <c r="E47" i="53"/>
  <c r="G45" i="53"/>
  <c r="G54" i="53" s="1"/>
  <c r="F45" i="53"/>
  <c r="H45" i="53" s="1"/>
  <c r="C45" i="53"/>
  <c r="C54" i="53" s="1"/>
  <c r="H44" i="53"/>
  <c r="E44" i="53"/>
  <c r="H43" i="53"/>
  <c r="E43" i="53"/>
  <c r="H42" i="53"/>
  <c r="E42" i="53"/>
  <c r="H41" i="53"/>
  <c r="E41" i="53"/>
  <c r="H40" i="53"/>
  <c r="E40" i="53"/>
  <c r="H39" i="53"/>
  <c r="E39" i="53"/>
  <c r="H38" i="53"/>
  <c r="E38" i="53"/>
  <c r="H37" i="53"/>
  <c r="E37" i="53"/>
  <c r="H36" i="53"/>
  <c r="E36" i="53"/>
  <c r="H35" i="53"/>
  <c r="E35" i="53"/>
  <c r="H34" i="53"/>
  <c r="G34" i="53"/>
  <c r="F34" i="53"/>
  <c r="D34" i="53"/>
  <c r="D45" i="53" s="1"/>
  <c r="D54" i="53" s="1"/>
  <c r="C34" i="53"/>
  <c r="H30" i="53"/>
  <c r="G30" i="53"/>
  <c r="F30" i="53"/>
  <c r="D30" i="53"/>
  <c r="E30" i="53" s="1"/>
  <c r="C30" i="53"/>
  <c r="H29" i="53"/>
  <c r="E29" i="53"/>
  <c r="H28" i="53"/>
  <c r="E28" i="53"/>
  <c r="H27" i="53"/>
  <c r="E27" i="53"/>
  <c r="H26" i="53"/>
  <c r="E26" i="53"/>
  <c r="H25" i="53"/>
  <c r="E25" i="53"/>
  <c r="H24" i="53"/>
  <c r="E24" i="53"/>
  <c r="G22" i="53"/>
  <c r="G31" i="53" s="1"/>
  <c r="F22" i="53"/>
  <c r="H22" i="53" s="1"/>
  <c r="C22" i="53"/>
  <c r="C31" i="53" s="1"/>
  <c r="H21" i="53"/>
  <c r="E21" i="53"/>
  <c r="H20" i="53"/>
  <c r="E20" i="53"/>
  <c r="H19" i="53"/>
  <c r="E19" i="53"/>
  <c r="H18" i="53"/>
  <c r="E18" i="53"/>
  <c r="H17" i="53"/>
  <c r="E17" i="53"/>
  <c r="H16" i="53"/>
  <c r="E16" i="53"/>
  <c r="H15" i="53"/>
  <c r="E15" i="53"/>
  <c r="H14" i="53"/>
  <c r="E14" i="53"/>
  <c r="H13" i="53"/>
  <c r="E13" i="53"/>
  <c r="H12" i="53"/>
  <c r="E12" i="53"/>
  <c r="H11" i="53"/>
  <c r="E11" i="53"/>
  <c r="H10" i="53"/>
  <c r="E10" i="53"/>
  <c r="H9" i="53"/>
  <c r="G9" i="53"/>
  <c r="F9" i="53"/>
  <c r="D9" i="53"/>
  <c r="D22" i="53" s="1"/>
  <c r="D31" i="53" s="1"/>
  <c r="D56" i="53" s="1"/>
  <c r="D63" i="53" s="1"/>
  <c r="D65" i="53" s="1"/>
  <c r="D67" i="53" s="1"/>
  <c r="C9" i="53"/>
  <c r="H8" i="53"/>
  <c r="E8" i="53"/>
  <c r="H40" i="62"/>
  <c r="E40" i="62"/>
  <c r="H39" i="62"/>
  <c r="E39" i="62"/>
  <c r="H38" i="62"/>
  <c r="E38" i="62"/>
  <c r="H37" i="62"/>
  <c r="E37" i="62"/>
  <c r="H36" i="62"/>
  <c r="E36" i="62"/>
  <c r="H35" i="62"/>
  <c r="E35" i="62"/>
  <c r="H34" i="62"/>
  <c r="E34" i="62"/>
  <c r="H33" i="62"/>
  <c r="E33" i="62"/>
  <c r="G31" i="62"/>
  <c r="G41" i="62" s="1"/>
  <c r="F31" i="62"/>
  <c r="F41" i="62" s="1"/>
  <c r="H41" i="62" s="1"/>
  <c r="D31" i="62"/>
  <c r="D41" i="62" s="1"/>
  <c r="C31" i="62"/>
  <c r="C41" i="62" s="1"/>
  <c r="E41" i="62" s="1"/>
  <c r="H30" i="62"/>
  <c r="E30" i="62"/>
  <c r="H29" i="62"/>
  <c r="E29" i="62"/>
  <c r="H28" i="62"/>
  <c r="E28" i="62"/>
  <c r="H27" i="62"/>
  <c r="E27" i="62"/>
  <c r="H26" i="62"/>
  <c r="E26" i="62"/>
  <c r="H25" i="62"/>
  <c r="E25" i="62"/>
  <c r="H24" i="62"/>
  <c r="E24" i="62"/>
  <c r="H23" i="62"/>
  <c r="E23" i="62"/>
  <c r="H22" i="62"/>
  <c r="E22" i="62"/>
  <c r="H19" i="62"/>
  <c r="E19" i="62"/>
  <c r="H18" i="62"/>
  <c r="E18" i="62"/>
  <c r="H17" i="62"/>
  <c r="E17" i="62"/>
  <c r="H16" i="62"/>
  <c r="E16" i="62"/>
  <c r="H15" i="62"/>
  <c r="E15" i="62"/>
  <c r="G14" i="62"/>
  <c r="G20" i="62" s="1"/>
  <c r="F14" i="62"/>
  <c r="F20" i="62" s="1"/>
  <c r="H20" i="62" s="1"/>
  <c r="D14" i="62"/>
  <c r="D20" i="62" s="1"/>
  <c r="C14" i="62"/>
  <c r="E14" i="62" s="1"/>
  <c r="H13" i="62"/>
  <c r="E13" i="62"/>
  <c r="H12" i="62"/>
  <c r="E12" i="62"/>
  <c r="H11" i="62"/>
  <c r="E11" i="62"/>
  <c r="H10" i="62"/>
  <c r="E10" i="62"/>
  <c r="H9" i="62"/>
  <c r="E9" i="62"/>
  <c r="H8" i="62"/>
  <c r="E8" i="62"/>
  <c r="H7" i="62"/>
  <c r="E7" i="62"/>
  <c r="H22" i="75" l="1"/>
  <c r="C19" i="75"/>
  <c r="E19" i="75" s="1"/>
  <c r="C56" i="53"/>
  <c r="E31" i="53"/>
  <c r="E54" i="53"/>
  <c r="G56" i="53"/>
  <c r="G63" i="53" s="1"/>
  <c r="G65" i="53" s="1"/>
  <c r="G67" i="53" s="1"/>
  <c r="F54" i="53"/>
  <c r="H54" i="53" s="1"/>
  <c r="E9" i="53"/>
  <c r="E22" i="53"/>
  <c r="E45" i="53"/>
  <c r="F31" i="53"/>
  <c r="E34" i="53"/>
  <c r="C20" i="62"/>
  <c r="E20" i="62" s="1"/>
  <c r="H14" i="62"/>
  <c r="H31" i="62"/>
  <c r="E31" i="62"/>
  <c r="F56" i="53" l="1"/>
  <c r="H31" i="53"/>
  <c r="C63" i="53"/>
  <c r="E56" i="53"/>
  <c r="F63" i="53" l="1"/>
  <c r="H56" i="53"/>
  <c r="C65" i="53"/>
  <c r="E63" i="53"/>
  <c r="C67" i="53" l="1"/>
  <c r="E67" i="53" s="1"/>
  <c r="E65" i="53"/>
  <c r="H63" i="53"/>
  <c r="F65" i="53"/>
  <c r="H65" i="53" l="1"/>
  <c r="F67" i="53"/>
  <c r="H67" i="53" s="1"/>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C8" i="73" l="1"/>
  <c r="C13" i="73" s="1"/>
</calcChain>
</file>

<file path=xl/sharedStrings.xml><?xml version="1.0" encoding="utf-8"?>
<sst xmlns="http://schemas.openxmlformats.org/spreadsheetml/2006/main" count="1193" uniqueCount="903">
  <si>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</si>
  <si>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</si>
  <si>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</si>
  <si>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</si>
  <si>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</si>
  <si>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</si>
  <si>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</si>
  <si>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</si>
  <si>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</si>
  <si>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</si>
  <si>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</si>
  <si>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</si>
  <si>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</si>
  <si>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</si>
  <si>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</si>
  <si>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</si>
  <si>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</si>
  <si>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</si>
  <si>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</si>
  <si>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</si>
  <si>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</si>
  <si>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</si>
  <si>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</si>
  <si>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</si>
  <si>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</si>
  <si>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</si>
  <si>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</si>
  <si>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</si>
  <si>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</si>
  <si>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</si>
  <si>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</si>
  <si>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</si>
  <si>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</si>
  <si>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</si>
  <si>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</si>
  <si>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</si>
  <si>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</si>
  <si>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</si>
  <si>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</si>
  <si>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</si>
  <si>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</si>
  <si>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</si>
  <si>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</si>
  <si>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</si>
  <si>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</si>
  <si>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</si>
  <si>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</si>
  <si>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</si>
  <si>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</si>
  <si>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</si>
  <si>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</si>
  <si>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</si>
  <si>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</si>
  <si>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</si>
  <si>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</si>
  <si>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</si>
  <si>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</si>
  <si>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</si>
  <si>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</si>
  <si>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</si>
  <si>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</si>
  <si>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</si>
  <si>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</si>
  <si>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</si>
  <si>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</si>
  <si>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</si>
  <si>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</si>
  <si>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</si>
  <si>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</si>
  <si>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</si>
  <si>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</si>
  <si>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</si>
  <si>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</si>
  <si>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</si>
  <si>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</si>
  <si>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</si>
  <si>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</si>
  <si>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</si>
  <si>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</si>
  <si>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</si>
  <si>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</si>
  <si>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</si>
  <si>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</si>
  <si>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</si>
  <si>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</si>
  <si>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</si>
  <si>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</si>
  <si>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</si>
  <si>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</si>
  <si>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</si>
  <si>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</si>
  <si>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</si>
  <si>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</si>
  <si>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</si>
  <si>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</si>
  <si>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</si>
  <si>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</si>
  <si>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</si>
  <si>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</si>
  <si>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</si>
  <si>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</si>
  <si>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</si>
  <si>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</si>
  <si>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</si>
  <si>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</si>
  <si>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</si>
  <si>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</si>
  <si>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</si>
  <si>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</si>
  <si>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</si>
  <si>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</si>
  <si>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</si>
  <si>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</si>
  <si>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</si>
  <si>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</si>
  <si>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</si>
  <si>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</si>
  <si>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</si>
  <si>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</si>
  <si>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</si>
  <si>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</si>
  <si>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</si>
  <si>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</si>
  <si>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</si>
  <si>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</si>
  <si>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</si>
  <si>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</si>
  <si>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</si>
  <si>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</si>
  <si>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</si>
  <si>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</si>
  <si>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</si>
  <si>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</si>
  <si>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</si>
  <si>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</si>
  <si>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</si>
  <si>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</si>
  <si>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</si>
  <si>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</si>
  <si>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</si>
  <si>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</si>
  <si>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</si>
  <si>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</si>
  <si>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</si>
  <si>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</si>
  <si>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</si>
  <si>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</si>
  <si>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</si>
  <si>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</si>
  <si>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</si>
  <si>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</si>
  <si>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</si>
  <si>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</si>
  <si>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</si>
  <si>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</si>
  <si>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</si>
  <si>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</si>
  <si>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</si>
  <si>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</si>
  <si>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</si>
  <si>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</si>
  <si>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</si>
  <si>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</si>
  <si>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</si>
  <si>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</si>
  <si>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</si>
  <si>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</si>
  <si>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</si>
  <si>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</si>
  <si>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</si>
  <si>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</si>
  <si>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</si>
  <si>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</si>
  <si>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</si>
  <si>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</si>
  <si>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</si>
  <si>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</si>
  <si>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</si>
  <si>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</si>
  <si>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</si>
  <si>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</si>
  <si>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</si>
  <si>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</si>
  <si>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</si>
  <si>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</si>
  <si>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</si>
  <si>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</si>
  <si>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</si>
  <si>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</si>
  <si>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</si>
  <si>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</si>
  <si>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</si>
  <si>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</si>
  <si>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</si>
  <si>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</si>
  <si>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</si>
  <si>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</si>
  <si>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</si>
  <si>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</si>
  <si>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</si>
  <si>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</si>
  <si>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</si>
  <si>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</si>
  <si>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</si>
  <si>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</si>
  <si>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</si>
  <si>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</si>
  <si>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</si>
  <si>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</si>
  <si>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</si>
  <si>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</si>
  <si>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</si>
  <si>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</si>
  <si>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</si>
  <si>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</si>
  <si>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</si>
  <si>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</si>
  <si>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</si>
  <si>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</si>
  <si>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</si>
  <si>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</si>
  <si>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</si>
  <si>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</si>
  <si>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</si>
  <si>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</si>
  <si>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</si>
  <si>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</si>
  <si>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</si>
  <si>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</si>
  <si>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</si>
  <si>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</si>
  <si>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</si>
  <si>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</si>
  <si>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</si>
  <si>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</si>
  <si>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</si>
  <si>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</si>
  <si>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</si>
  <si>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</si>
  <si>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</si>
  <si>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</si>
  <si>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</si>
  <si>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</si>
  <si>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</si>
  <si>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</si>
  <si>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</si>
  <si>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</si>
  <si>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</si>
  <si>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</si>
  <si>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</si>
  <si>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</si>
  <si>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</si>
  <si>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</si>
  <si>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</si>
  <si>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</si>
  <si>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</si>
  <si>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</si>
  <si>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</si>
  <si>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</si>
  <si>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</si>
  <si>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</si>
  <si>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</si>
  <si>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</si>
  <si>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</si>
  <si>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</si>
  <si>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</si>
  <si>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</si>
  <si>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</si>
  <si>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</si>
  <si>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</si>
  <si>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</si>
  <si>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</si>
  <si>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</si>
  <si>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</si>
  <si>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</si>
  <si>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</si>
  <si>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</si>
  <si>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</si>
  <si>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</si>
  <si>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</si>
  <si>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</si>
  <si>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</si>
  <si>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</si>
  <si>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</si>
  <si>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</si>
  <si>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</si>
  <si>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</si>
  <si>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</si>
  <si>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</si>
  <si>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</si>
  <si>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</si>
  <si>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</si>
  <si>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</si>
  <si>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</si>
  <si>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</si>
  <si>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</si>
  <si>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</si>
  <si>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</si>
  <si>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</si>
  <si>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</si>
  <si>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</si>
  <si>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</si>
  <si>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</si>
  <si>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</si>
  <si>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</si>
  <si>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</si>
  <si>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</si>
  <si>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</si>
  <si>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</si>
  <si>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</si>
  <si>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</si>
  <si>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</si>
  <si>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</si>
  <si>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</si>
  <si>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</si>
  <si>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</si>
  <si>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</si>
  <si>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</si>
  <si>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</si>
  <si>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</si>
  <si>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</si>
  <si>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</si>
  <si>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</si>
  <si>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</si>
  <si>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</si>
  <si>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</si>
  <si>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</si>
  <si>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</si>
  <si>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</si>
  <si>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</si>
  <si>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</si>
  <si>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</si>
  <si>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</si>
  <si>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</si>
  <si>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</si>
  <si>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</si>
  <si>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</si>
  <si>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</si>
  <si>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</si>
  <si>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</si>
  <si>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</si>
  <si>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</si>
  <si>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</si>
  <si>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</si>
  <si>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</si>
  <si>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</si>
  <si>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</si>
  <si>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</si>
  <si>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</si>
  <si>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</si>
  <si>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</si>
  <si>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</si>
  <si>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</si>
  <si>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</si>
  <si>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</si>
  <si>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</si>
  <si>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</si>
  <si>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</si>
  <si>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</si>
  <si>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</si>
  <si>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</si>
  <si>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</si>
  <si>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</si>
  <si>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</si>
  <si>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</si>
  <si>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</si>
  <si>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</si>
  <si>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</si>
  <si>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</si>
  <si>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</si>
  <si>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</si>
  <si>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</si>
  <si>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</si>
  <si>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</si>
  <si>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</si>
  <si>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</si>
  <si>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</si>
  <si>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</si>
  <si>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</si>
  <si>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</si>
  <si>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</si>
  <si>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</si>
  <si>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</si>
  <si>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</si>
  <si>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</si>
  <si>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</si>
  <si>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</si>
  <si>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</si>
  <si>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</si>
  <si>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</si>
  <si>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</si>
  <si>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</si>
  <si>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</si>
  <si>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</si>
  <si>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</si>
  <si>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</si>
  <si>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</si>
  <si>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</si>
  <si>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</si>
  <si>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</si>
  <si>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</si>
  <si>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</si>
  <si>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</si>
  <si>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</si>
  <si>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</si>
  <si>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</si>
  <si>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</si>
  <si>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</si>
  <si>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</si>
  <si>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</si>
  <si>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</si>
  <si>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</si>
  <si>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</si>
  <si>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</si>
  <si>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</si>
  <si>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</si>
  <si>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</si>
  <si>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</si>
  <si>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</si>
  <si>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</si>
  <si>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</si>
  <si>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</si>
  <si>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</si>
  <si>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</si>
  <si>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</si>
  <si>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</si>
  <si>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</si>
  <si>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</si>
  <si>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</si>
  <si>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</si>
  <si>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</si>
  <si>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</si>
  <si>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</si>
  <si>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</si>
  <si>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</si>
  <si>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</si>
  <si>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</si>
  <si>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</si>
  <si>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</si>
  <si>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</si>
  <si>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</si>
  <si>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</si>
  <si>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</si>
  <si>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</si>
  <si>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</si>
  <si>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</si>
  <si>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</si>
  <si>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</si>
  <si>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</si>
  <si>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</si>
  <si>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</si>
  <si>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</si>
  <si>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</si>
  <si>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</si>
  <si>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</si>
  <si>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</si>
  <si>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</si>
  <si>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</si>
  <si>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</si>
  <si>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</si>
  <si>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</si>
  <si>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</si>
  <si>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</si>
  <si>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</si>
  <si>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</si>
  <si>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</si>
  <si>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</si>
  <si>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</si>
  <si>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</si>
  <si>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</si>
  <si>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</si>
  <si>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</si>
  <si>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</si>
  <si>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</si>
  <si>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</si>
  <si>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</si>
  <si>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</si>
  <si>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</si>
  <si>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</si>
  <si>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</si>
  <si>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</si>
  <si>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</si>
  <si>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</si>
  <si>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</si>
  <si>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</si>
  <si>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</si>
  <si>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</si>
  <si>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</si>
  <si>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</si>
  <si>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</si>
  <si>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</si>
  <si>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</si>
  <si>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</si>
  <si>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</si>
  <si>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</si>
  <si>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</si>
  <si>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</si>
  <si>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</si>
  <si>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</si>
  <si>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</si>
  <si>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</si>
  <si>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</si>
  <si>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</si>
  <si>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</si>
  <si>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</si>
  <si>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</si>
  <si>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</si>
  <si>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</si>
  <si>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</si>
  <si>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</si>
  <si>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</si>
  <si>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</si>
  <si>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</si>
  <si>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</si>
  <si>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</si>
  <si>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</si>
  <si>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</si>
  <si>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</si>
  <si>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</si>
  <si>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</si>
  <si>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</si>
  <si>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</si>
  <si>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</si>
  <si>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</si>
  <si>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</si>
  <si>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</si>
  <si>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</si>
  <si>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</si>
  <si>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</si>
  <si>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</si>
  <si>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</si>
  <si>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</si>
  <si>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</si>
  <si>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</si>
  <si>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</si>
  <si>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</si>
  <si>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</si>
  <si>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</si>
  <si>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</si>
  <si>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</si>
  <si>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</si>
  <si>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</si>
  <si>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</si>
  <si>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</si>
  <si>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</si>
  <si>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</si>
  <si>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</si>
  <si>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</si>
  <si>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</si>
  <si>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</si>
  <si>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</si>
  <si>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</si>
  <si>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</si>
  <si>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</si>
  <si>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</si>
  <si>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</si>
  <si>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</si>
  <si>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</si>
  <si>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</si>
  <si>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</si>
  <si>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</si>
  <si>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</si>
  <si>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</si>
  <si>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</si>
  <si>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</si>
  <si>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</si>
  <si>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</si>
  <si>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</si>
  <si>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</si>
  <si>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</si>
  <si>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</si>
  <si>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</si>
  <si>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</si>
  <si>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</si>
  <si>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</si>
  <si>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</si>
  <si>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</si>
  <si>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</si>
  <si>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</si>
  <si>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</si>
  <si>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</si>
  <si>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</si>
  <si>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</si>
  <si>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</si>
  <si>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</si>
  <si>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</si>
  <si>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</si>
  <si>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</si>
  <si>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</si>
  <si>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</si>
  <si>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</si>
  <si>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</si>
  <si>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</si>
  <si>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</si>
  <si>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</si>
  <si>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</si>
  <si>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</si>
  <si>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</si>
  <si>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</si>
  <si>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</si>
  <si>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</si>
  <si>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</si>
  <si>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</si>
  <si>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</si>
  <si>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</si>
  <si>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</si>
  <si>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</si>
  <si>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</si>
  <si>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</si>
  <si>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</si>
  <si>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</si>
  <si>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</si>
  <si>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</si>
  <si>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</si>
  <si>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</si>
  <si>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</si>
  <si>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</si>
  <si>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</si>
  <si>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</si>
  <si>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</si>
  <si>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</si>
  <si>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</si>
  <si>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</si>
  <si>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</si>
  <si>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</si>
  <si>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</si>
  <si>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</si>
  <si>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</si>
  <si>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</si>
  <si>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</si>
  <si>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</si>
  <si>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</si>
  <si>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</si>
  <si>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</si>
  <si>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</si>
  <si>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</si>
  <si>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</si>
  <si>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</si>
  <si>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</si>
  <si>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</si>
  <si>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</si>
  <si>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</si>
  <si>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</si>
  <si>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</si>
  <si>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</si>
  <si>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</si>
  <si>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</si>
  <si>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</si>
  <si>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</si>
  <si>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</si>
  <si>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</si>
  <si>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</si>
  <si>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</si>
  <si>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</si>
  <si>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</si>
  <si>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</si>
  <si>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</si>
  <si>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</si>
  <si>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</si>
  <si>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</si>
  <si>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</si>
  <si>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</si>
  <si>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</si>
  <si>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</si>
  <si>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</si>
  <si>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</si>
  <si>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</si>
  <si>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</si>
  <si>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</si>
  <si>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</si>
  <si>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</si>
  <si>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</si>
  <si>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</si>
  <si>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</si>
  <si>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</si>
  <si>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</si>
  <si>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</si>
  <si>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</si>
  <si>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</si>
  <si>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</si>
  <si>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</si>
  <si>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</si>
  <si>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</si>
  <si>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</si>
  <si>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</si>
  <si>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</si>
  <si>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</si>
  <si>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</si>
  <si>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</si>
  <si>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</si>
  <si>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</si>
  <si>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</si>
  <si>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</si>
  <si>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</si>
  <si>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</si>
  <si>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</si>
  <si>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</si>
  <si>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</si>
  <si>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</si>
  <si>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</si>
  <si>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</si>
  <si>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</si>
  <si>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</si>
  <si>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</si>
  <si>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</si>
  <si>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</si>
  <si>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</si>
  <si>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</si>
  <si>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</si>
  <si>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</si>
  <si>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</si>
  <si>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</si>
  <si>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</si>
  <si>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</si>
  <si>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</si>
  <si>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</si>
  <si>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</si>
  <si>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</si>
  <si>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</si>
  <si>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</si>
  <si>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</si>
  <si>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</si>
  <si>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</si>
  <si>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</si>
  <si>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</si>
  <si>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</si>
  <si>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</si>
  <si>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</si>
  <si>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</si>
  <si>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</si>
  <si>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</si>
  <si>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</si>
  <si>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</si>
  <si>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</si>
  <si>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</si>
  <si>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</si>
  <si>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</si>
  <si>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</si>
  <si>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</si>
  <si>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</si>
  <si>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</si>
  <si>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</si>
  <si>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</si>
  <si>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</si>
  <si>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</si>
  <si>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</si>
  <si>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</si>
  <si>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</si>
  <si>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</si>
  <si>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</si>
  <si>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</si>
  <si>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</si>
  <si>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</si>
  <si>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</si>
  <si>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</si>
  <si>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</si>
  <si>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</si>
  <si>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</si>
  <si>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</si>
  <si>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</si>
  <si>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</si>
  <si>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</si>
  <si>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</si>
  <si>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</si>
  <si>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</si>
  <si>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</si>
  <si>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</si>
  <si>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</si>
  <si>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</si>
  <si>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</si>
  <si>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</si>
  <si>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</si>
  <si>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</si>
  <si>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</si>
  <si>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</si>
  <si>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</si>
  <si>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</si>
  <si>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</si>
  <si>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</si>
  <si>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</si>
  <si>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</si>
  <si>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</si>
  <si>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</si>
  <si>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</si>
  <si>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</si>
  <si>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</si>
  <si>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</si>
  <si>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</si>
  <si>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</si>
  <si>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</si>
  <si>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</si>
  <si>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</si>
  <si>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</si>
  <si>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</si>
  <si>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</si>
  <si>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</si>
  <si>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</si>
  <si>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</si>
  <si>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</si>
  <si>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</si>
  <si>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</si>
  <si>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</si>
  <si>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</si>
  <si>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</si>
  <si>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</si>
  <si>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</si>
  <si>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</si>
  <si>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</si>
  <si>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</si>
  <si>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</si>
  <si>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</si>
  <si>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</si>
  <si>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</si>
  <si>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</si>
  <si>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</si>
  <si>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</si>
  <si>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</si>
  <si>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</si>
  <si>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</si>
  <si>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</si>
  <si>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</si>
  <si>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</si>
  <si>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</si>
  <si>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</si>
  <si>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</si>
  <si>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</si>
  <si>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</si>
  <si>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</si>
  <si>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</si>
  <si>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</si>
  <si>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</si>
  <si>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</si>
  <si>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</si>
  <si>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</si>
  <si>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</si>
  <si>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r>
      <t xml:space="preserve">ძირითადი პირველადი კაპიტალის კოეფიციენტი ( </t>
    </r>
    <r>
      <rPr>
        <sz val="10"/>
        <rFont val="Calibri"/>
        <family val="2"/>
      </rPr>
      <t>≥</t>
    </r>
    <r>
      <rPr>
        <sz val="10"/>
        <rFont val="Calibri"/>
        <family val="2"/>
        <scheme val="minor"/>
      </rPr>
      <t xml:space="preserve"> 7.0 %)**</t>
    </r>
  </si>
  <si>
    <t xml:space="preserve">პირველადი კაპიტალის კოეფიციენტი ( ≥ 8.5 %)** </t>
  </si>
  <si>
    <t>საზედამხედველო კაპიტალის კოეფიციენტი ( ≥ 10.5 %)**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</si>
  <si>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</si>
  <si>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</si>
  <si>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</si>
  <si>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</si>
  <si>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</si>
  <si>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</si>
  <si>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</si>
  <si>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</si>
  <si>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</si>
  <si>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</si>
  <si>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</si>
  <si>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≥6%</t>
  </si>
  <si>
    <t>1.3</t>
  </si>
  <si>
    <t>საზედამხედველო კაპიტალის მინიმალური მოთხოვნა</t>
  </si>
  <si>
    <t>≥8%</t>
  </si>
  <si>
    <t>2</t>
  </si>
  <si>
    <t>კომბინირებული ბუფერი</t>
  </si>
  <si>
    <t>2.1</t>
  </si>
  <si>
    <t>კაპიტალის კონსერვაციის ბუფერი</t>
  </si>
  <si>
    <t>≥2,5%</t>
  </si>
  <si>
    <t>2.2</t>
  </si>
  <si>
    <t>კონტრციკლური ბუფერი</t>
  </si>
  <si>
    <t>≥0%</t>
  </si>
  <si>
    <t>2.3</t>
  </si>
  <si>
    <t>სისტემური რისკის ბუფერი</t>
  </si>
  <si>
    <t>3</t>
  </si>
  <si>
    <t>პილარ 2-ის მოთხოვნა*</t>
  </si>
  <si>
    <t>არსებული მაჩვენებლები</t>
  </si>
  <si>
    <t>6</t>
  </si>
  <si>
    <r>
      <rPr>
        <sz val="10"/>
        <rFont val="Calibri"/>
        <family val="2"/>
      </rPr>
      <t>≥</t>
    </r>
    <r>
      <rPr>
        <sz val="10"/>
        <rFont val="Calibri"/>
        <family val="2"/>
        <scheme val="minor"/>
      </rPr>
      <t>4,5%</t>
    </r>
  </si>
  <si>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</si>
  <si>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</si>
  <si>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</si>
  <si>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</si>
  <si>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</si>
  <si>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</si>
  <si>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</si>
  <si>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</si>
  <si>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</si>
  <si>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</si>
  <si>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</si>
  <si>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სს იშბანკი საქართველო</t>
  </si>
  <si>
    <t>მურათ ბილგიჩ</t>
  </si>
  <si>
    <t>ოზან გური</t>
  </si>
  <si>
    <t>www.isbank.ge</t>
  </si>
  <si>
    <t xml:space="preserve"> 1Q 2017</t>
  </si>
  <si>
    <t xml:space="preserve"> 2Q 2017</t>
  </si>
  <si>
    <t xml:space="preserve"> 3Q 2017</t>
  </si>
  <si>
    <t xml:space="preserve"> 4Q 2017</t>
  </si>
  <si>
    <t xml:space="preserve"> 1Q 2018</t>
  </si>
  <si>
    <t>აჰმეთ ნაჯი ნარშაფ</t>
  </si>
  <si>
    <t>ჯემ ქაიან</t>
  </si>
  <si>
    <t>იავუზ ერგინ</t>
  </si>
  <si>
    <t>ჯან იუჯელ</t>
  </si>
  <si>
    <t>ქემალ შაჰინ</t>
  </si>
  <si>
    <t>მეჰმეთ შენჯანი</t>
  </si>
  <si>
    <t>ოზან გურ</t>
  </si>
  <si>
    <t>მეჰმეთ იჰსან აქჰუნ</t>
  </si>
  <si>
    <t>თეიმურაზ პირმისაშვილი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</si>
  <si>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</si>
  <si>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</si>
  <si>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</si>
  <si>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table 9 (Capital), N37</t>
  </si>
  <si>
    <t>table 9 (Capital), N2</t>
  </si>
  <si>
    <t>table 9 (Capital), N6</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</si>
</sst>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2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name val="Calibri"/>
      <family val="2"/>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0"/>
      <color theme="1"/>
      <name val="Segoe UI"/>
      <family val="2"/>
    </font>
    <font>
      <i/>
      <sz val="10"/>
      <color theme="1"/>
      <name val="Arial"/>
      <family val="2"/>
    </font>
    <font>
      <b/>
      <sz val="10"/>
      <color theme="1"/>
      <name val="Arial"/>
      <family val="2"/>
    </font>
  </fonts>
  <fills count="8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4.9989318521683403E-2"/>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2">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9"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3"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169"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9"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0" fontId="68" fillId="43" borderId="43"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49"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0" fontId="71" fillId="0" borderId="49"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0" fontId="71"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0"/>
    <xf numFmtId="169" fontId="28" fillId="0" borderId="50"/>
    <xf numFmtId="168" fontId="28"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9"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9"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9"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27" fillId="0" borderId="54"/>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168" fontId="96" fillId="0" borderId="122" applyNumberFormat="0" applyFill="0" applyAlignment="0" applyProtection="0"/>
    <xf numFmtId="169" fontId="96" fillId="0" borderId="122" applyNumberFormat="0" applyFill="0" applyAlignment="0" applyProtection="0"/>
    <xf numFmtId="168"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69"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68"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68" fontId="96"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0" fontId="49" fillId="0" borderId="122"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5"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168" fontId="87" fillId="64" borderId="121" applyNumberFormat="0" applyAlignment="0" applyProtection="0"/>
    <xf numFmtId="169" fontId="87" fillId="64" borderId="121" applyNumberFormat="0" applyAlignment="0" applyProtection="0"/>
    <xf numFmtId="168"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169"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168"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168" fontId="87"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0" fontId="85" fillId="64" borderId="121" applyNumberFormat="0" applyAlignment="0" applyProtection="0"/>
    <xf numFmtId="3" fontId="2" fillId="75" borderId="117" applyFont="0">
      <alignment horizontal="right" vertical="center"/>
      <protection locked="0"/>
    </xf>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0" fontId="29" fillId="74" borderId="120" applyNumberFormat="0" applyFont="0" applyAlignment="0" applyProtection="0"/>
    <xf numFmtId="3" fontId="2" fillId="72" borderId="117" applyFont="0">
      <alignment horizontal="right" vertical="center"/>
      <protection locked="0"/>
    </xf>
    <xf numFmtId="0" fontId="68"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168" fontId="70" fillId="43" borderId="119" applyNumberFormat="0" applyAlignment="0" applyProtection="0"/>
    <xf numFmtId="169" fontId="70" fillId="43" borderId="119" applyNumberFormat="0" applyAlignment="0" applyProtection="0"/>
    <xf numFmtId="168"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169"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168"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168" fontId="70"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68" fillId="43" borderId="119"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4" fillId="70" borderId="118" applyFont="0" applyBorder="0">
      <alignment horizontal="center" wrapText="1"/>
    </xf>
    <xf numFmtId="168" fontId="56" fillId="0" borderId="115">
      <alignment horizontal="left" vertical="center"/>
    </xf>
    <xf numFmtId="0" fontId="56" fillId="0" borderId="115">
      <alignment horizontal="left" vertical="center"/>
    </xf>
    <xf numFmtId="0" fontId="56" fillId="0" borderId="115">
      <alignment horizontal="left" vertical="center"/>
    </xf>
    <xf numFmtId="0" fontId="2" fillId="69" borderId="117" applyNumberFormat="0" applyFont="0" applyBorder="0" applyProtection="0">
      <alignment horizontal="center" vertical="center"/>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40"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168" fontId="42" fillId="64" borderId="119" applyNumberFormat="0" applyAlignment="0" applyProtection="0"/>
    <xf numFmtId="169" fontId="42" fillId="64" borderId="119" applyNumberFormat="0" applyAlignment="0" applyProtection="0"/>
    <xf numFmtId="168"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169"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168"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168" fontId="42"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40" fillId="64" borderId="119" applyNumberFormat="0" applyAlignment="0" applyProtection="0"/>
    <xf numFmtId="0" fontId="1" fillId="0" borderId="0"/>
    <xf numFmtId="169" fontId="28" fillId="37" borderId="0"/>
  </cellStyleXfs>
  <cellXfs count="65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20" fillId="0" borderId="0" xfId="0" applyFont="1" applyAlignment="1">
      <alignment vertical="center"/>
    </xf>
    <xf numFmtId="0" fontId="9" fillId="0" borderId="0" xfId="0" applyFont="1" applyFill="1" applyBorder="1"/>
    <xf numFmtId="0" fontId="19" fillId="0" borderId="0" xfId="0" applyFont="1" applyFill="1"/>
    <xf numFmtId="0" fontId="21" fillId="0" borderId="3" xfId="0" applyFont="1" applyFill="1" applyBorder="1" applyAlignment="1">
      <alignment horizontal="left" vertical="center"/>
    </xf>
    <xf numFmtId="0" fontId="21" fillId="0" borderId="3" xfId="0" applyFont="1" applyFill="1" applyBorder="1" applyAlignment="1">
      <alignment horizontal="center" vertical="center" wrapText="1"/>
    </xf>
    <xf numFmtId="0" fontId="21" fillId="0" borderId="3" xfId="0" applyFont="1" applyFill="1" applyBorder="1" applyAlignment="1">
      <alignment horizontal="left" indent="1"/>
    </xf>
    <xf numFmtId="0" fontId="22" fillId="0" borderId="3" xfId="0" applyFont="1" applyFill="1" applyBorder="1" applyAlignment="1">
      <alignment horizontal="center"/>
    </xf>
    <xf numFmtId="38" fontId="21" fillId="0" borderId="3" xfId="0" applyNumberFormat="1" applyFont="1" applyFill="1" applyBorder="1" applyAlignment="1" applyProtection="1">
      <alignment horizontal="right"/>
      <protection locked="0"/>
    </xf>
    <xf numFmtId="0" fontId="21" fillId="0" borderId="3" xfId="0" applyFont="1" applyFill="1" applyBorder="1" applyAlignment="1">
      <alignment horizontal="left" wrapText="1" indent="1"/>
    </xf>
    <xf numFmtId="0" fontId="21" fillId="0" borderId="3" xfId="0" applyFont="1" applyFill="1" applyBorder="1" applyAlignment="1">
      <alignment horizontal="left" wrapText="1" indent="2"/>
    </xf>
    <xf numFmtId="0" fontId="22" fillId="0" borderId="3" xfId="0" applyFont="1" applyFill="1" applyBorder="1" applyAlignment="1"/>
    <xf numFmtId="0" fontId="22" fillId="0" borderId="3" xfId="0" applyFont="1" applyFill="1" applyBorder="1" applyAlignment="1">
      <alignment horizontal="left"/>
    </xf>
    <xf numFmtId="0" fontId="22" fillId="0" borderId="3" xfId="0" applyFont="1" applyFill="1" applyBorder="1" applyAlignment="1">
      <alignment horizontal="left" indent="1"/>
    </xf>
    <xf numFmtId="0" fontId="22"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5" xfId="0" applyFont="1" applyBorder="1" applyAlignment="1">
      <alignment wrapText="1"/>
    </xf>
    <xf numFmtId="0" fontId="25" fillId="0" borderId="12" xfId="0" applyFont="1" applyBorder="1" applyAlignment="1">
      <alignment wrapText="1"/>
    </xf>
    <xf numFmtId="0" fontId="20" fillId="0" borderId="12" xfId="0" applyFont="1" applyBorder="1" applyAlignment="1">
      <alignment wrapText="1"/>
    </xf>
    <xf numFmtId="0" fontId="20" fillId="0" borderId="12" xfId="0" applyFont="1" applyBorder="1" applyAlignment="1">
      <alignment horizontal="right" wrapText="1"/>
    </xf>
    <xf numFmtId="0" fontId="25" fillId="0" borderId="13" xfId="0" applyFont="1" applyBorder="1" applyAlignment="1">
      <alignment wrapText="1"/>
    </xf>
    <xf numFmtId="0" fontId="20"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1" fillId="0" borderId="19" xfId="0" applyFont="1" applyFill="1" applyBorder="1" applyAlignment="1">
      <alignment horizontal="left" vertical="center" indent="1"/>
    </xf>
    <xf numFmtId="0" fontId="21" fillId="0" borderId="20" xfId="0" applyFont="1" applyFill="1" applyBorder="1" applyAlignment="1">
      <alignment horizontal="left" vertical="center"/>
    </xf>
    <xf numFmtId="0" fontId="21" fillId="0" borderId="22" xfId="0" applyFont="1" applyFill="1" applyBorder="1" applyAlignment="1">
      <alignment horizontal="left" vertical="center" indent="1"/>
    </xf>
    <xf numFmtId="0" fontId="21" fillId="0" borderId="23" xfId="0" applyFont="1" applyFill="1" applyBorder="1" applyAlignment="1">
      <alignment horizontal="center" vertical="center" wrapText="1"/>
    </xf>
    <xf numFmtId="0" fontId="21" fillId="0" borderId="22" xfId="0" applyFont="1" applyFill="1" applyBorder="1" applyAlignment="1">
      <alignment horizontal="left" indent="1"/>
    </xf>
    <xf numFmtId="38" fontId="21" fillId="0" borderId="23" xfId="0" applyNumberFormat="1" applyFont="1" applyFill="1" applyBorder="1" applyAlignment="1" applyProtection="1">
      <alignment horizontal="right"/>
      <protection locked="0"/>
    </xf>
    <xf numFmtId="0" fontId="21" fillId="0" borderId="25" xfId="0" applyFont="1" applyFill="1" applyBorder="1" applyAlignment="1">
      <alignment horizontal="left" vertical="center" indent="1"/>
    </xf>
    <xf numFmtId="0" fontId="22" fillId="0" borderId="26" xfId="0" applyFont="1" applyFill="1" applyBorder="1" applyAlignment="1"/>
    <xf numFmtId="0" fontId="4" fillId="0" borderId="59" xfId="0" applyFont="1" applyBorder="1"/>
    <xf numFmtId="0" fontId="23" fillId="0" borderId="25" xfId="0" applyFont="1" applyBorder="1" applyAlignment="1">
      <alignment horizontal="center" vertical="center" wrapText="1"/>
    </xf>
    <xf numFmtId="0" fontId="23"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8" xfId="0" applyNumberFormat="1" applyFont="1" applyBorder="1" applyAlignment="1">
      <alignment horizontal="center"/>
    </xf>
    <xf numFmtId="167" fontId="25" fillId="0" borderId="66" xfId="0" applyNumberFormat="1" applyFont="1" applyBorder="1" applyAlignment="1">
      <alignment horizontal="center"/>
    </xf>
    <xf numFmtId="167" fontId="20" fillId="0" borderId="66" xfId="0" applyNumberFormat="1" applyFont="1" applyBorder="1" applyAlignment="1">
      <alignment horizontal="center"/>
    </xf>
    <xf numFmtId="167" fontId="25" fillId="0" borderId="69" xfId="0" applyNumberFormat="1" applyFont="1" applyBorder="1" applyAlignment="1">
      <alignment horizontal="center"/>
    </xf>
    <xf numFmtId="167" fontId="24" fillId="36" borderId="61" xfId="0" applyNumberFormat="1" applyFont="1" applyFill="1" applyBorder="1" applyAlignment="1">
      <alignment horizontal="center"/>
    </xf>
    <xf numFmtId="167" fontId="25" fillId="0" borderId="65" xfId="0" applyNumberFormat="1" applyFont="1" applyBorder="1" applyAlignment="1">
      <alignment horizontal="center"/>
    </xf>
    <xf numFmtId="0" fontId="25" fillId="0" borderId="25" xfId="0" applyFont="1" applyBorder="1" applyAlignment="1">
      <alignment horizontal="center"/>
    </xf>
    <xf numFmtId="0" fontId="24" fillId="36" borderId="62" xfId="0" applyFont="1" applyFill="1" applyBorder="1" applyAlignment="1">
      <alignmen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4" fillId="0" borderId="3" xfId="20960" applyFont="1" applyFill="1" applyBorder="1" applyAlignment="1" applyProtection="1">
      <alignment horizontal="center" vertical="center"/>
    </xf>
    <xf numFmtId="0" fontId="105"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9"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9"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9"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9"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9" fillId="0" borderId="10" xfId="0" applyFont="1" applyFill="1" applyBorder="1" applyAlignment="1" applyProtection="1">
      <alignment horizontal="left" vertical="center" indent="1"/>
      <protection locked="0"/>
    </xf>
    <xf numFmtId="0" fontId="19"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7" fillId="0" borderId="0" xfId="0" applyFont="1" applyFill="1" applyBorder="1" applyAlignment="1"/>
    <xf numFmtId="49" fontId="107" fillId="0" borderId="3" xfId="0" applyNumberFormat="1" applyFont="1" applyFill="1" applyBorder="1" applyAlignment="1">
      <alignment horizontal="right" vertical="center"/>
    </xf>
    <xf numFmtId="49" fontId="107" fillId="0" borderId="7" xfId="0" applyNumberFormat="1" applyFont="1" applyFill="1" applyBorder="1" applyAlignment="1">
      <alignment horizontal="right" vertical="center"/>
    </xf>
    <xf numFmtId="49" fontId="107" fillId="0" borderId="83" xfId="0" applyNumberFormat="1" applyFont="1" applyFill="1" applyBorder="1" applyAlignment="1">
      <alignment horizontal="right" vertical="center"/>
    </xf>
    <xf numFmtId="49" fontId="107" fillId="0" borderId="86" xfId="0" applyNumberFormat="1" applyFont="1" applyFill="1" applyBorder="1" applyAlignment="1">
      <alignment horizontal="right" vertical="center"/>
    </xf>
    <xf numFmtId="49" fontId="107" fillId="0" borderId="94" xfId="0" applyNumberFormat="1" applyFont="1" applyFill="1" applyBorder="1" applyAlignment="1">
      <alignment horizontal="right" vertical="center"/>
    </xf>
    <xf numFmtId="0" fontId="107" fillId="0" borderId="0" xfId="0" applyFont="1" applyFill="1" applyBorder="1" applyAlignment="1">
      <alignment horizontal="left"/>
    </xf>
    <xf numFmtId="49" fontId="107" fillId="0" borderId="97" xfId="0" applyNumberFormat="1" applyFont="1" applyFill="1" applyBorder="1" applyAlignment="1">
      <alignment horizontal="right" vertical="center"/>
    </xf>
    <xf numFmtId="0" fontId="107" fillId="0" borderId="94" xfId="0" applyNumberFormat="1" applyFont="1" applyFill="1" applyBorder="1" applyAlignment="1">
      <alignment vertical="center" wrapText="1"/>
    </xf>
    <xf numFmtId="0" fontId="107" fillId="0" borderId="94" xfId="0" applyFont="1" applyFill="1" applyBorder="1" applyAlignment="1">
      <alignment horizontal="left" vertical="center" wrapText="1"/>
    </xf>
    <xf numFmtId="0" fontId="107" fillId="0" borderId="94" xfId="12672" applyFont="1" applyFill="1" applyBorder="1" applyAlignment="1">
      <alignment horizontal="left" vertical="center" wrapText="1"/>
    </xf>
    <xf numFmtId="0" fontId="107" fillId="0" borderId="94" xfId="0" applyNumberFormat="1" applyFont="1" applyFill="1" applyBorder="1" applyAlignment="1">
      <alignment horizontal="left" vertical="center" wrapText="1"/>
    </xf>
    <xf numFmtId="0" fontId="107" fillId="0" borderId="94" xfId="0" applyNumberFormat="1" applyFont="1" applyFill="1" applyBorder="1" applyAlignment="1">
      <alignment horizontal="right" vertical="center" wrapText="1"/>
    </xf>
    <xf numFmtId="0" fontId="107" fillId="0" borderId="94" xfId="0" applyNumberFormat="1" applyFont="1" applyFill="1" applyBorder="1" applyAlignment="1">
      <alignment horizontal="right" vertical="center"/>
    </xf>
    <xf numFmtId="0" fontId="107" fillId="0" borderId="94" xfId="0" applyFont="1" applyFill="1" applyBorder="1" applyAlignment="1">
      <alignment vertical="center" wrapText="1"/>
    </xf>
    <xf numFmtId="0" fontId="107" fillId="0" borderId="97" xfId="0" applyNumberFormat="1" applyFont="1" applyFill="1" applyBorder="1" applyAlignment="1">
      <alignment horizontal="left" vertical="center" wrapText="1"/>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107" fillId="0" borderId="22" xfId="0" applyFont="1" applyFill="1" applyBorder="1"/>
    <xf numFmtId="0" fontId="107" fillId="0" borderId="22" xfId="0" applyFont="1" applyFill="1" applyBorder="1" applyAlignment="1">
      <alignment horizontal="right"/>
    </xf>
    <xf numFmtId="49" fontId="107" fillId="0" borderId="22" xfId="0" applyNumberFormat="1" applyFont="1" applyFill="1" applyBorder="1" applyAlignment="1">
      <alignment horizontal="right" vertical="center"/>
    </xf>
    <xf numFmtId="49" fontId="107"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7" fillId="0" borderId="103" xfId="0" applyNumberFormat="1" applyFont="1" applyFill="1" applyBorder="1" applyAlignment="1">
      <alignment horizontal="right" vertical="center"/>
    </xf>
    <xf numFmtId="0" fontId="107"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7" fillId="0" borderId="101" xfId="0" applyFont="1" applyFill="1" applyBorder="1" applyAlignment="1">
      <alignment vertical="center" wrapText="1"/>
    </xf>
    <xf numFmtId="0" fontId="107" fillId="0" borderId="101" xfId="0" applyFont="1" applyFill="1" applyBorder="1" applyAlignment="1">
      <alignment horizontal="left" vertical="center" wrapText="1"/>
    </xf>
    <xf numFmtId="167" fontId="19" fillId="77" borderId="66" xfId="0" applyNumberFormat="1" applyFont="1" applyFill="1" applyBorder="1" applyAlignment="1">
      <alignment horizontal="center"/>
    </xf>
    <xf numFmtId="0" fontId="107" fillId="0" borderId="94" xfId="0" applyNumberFormat="1" applyFont="1" applyFill="1" applyBorder="1" applyAlignment="1">
      <alignment vertical="center"/>
    </xf>
    <xf numFmtId="0" fontId="107" fillId="0" borderId="94" xfId="0" applyNumberFormat="1" applyFont="1" applyFill="1" applyBorder="1" applyAlignment="1">
      <alignment horizontal="left" vertical="center" wrapText="1"/>
    </xf>
    <xf numFmtId="0" fontId="109" fillId="0" borderId="94" xfId="0" applyNumberFormat="1" applyFont="1" applyFill="1" applyBorder="1" applyAlignment="1">
      <alignment vertical="center" wrapText="1"/>
    </xf>
    <xf numFmtId="0" fontId="109" fillId="0" borderId="3" xfId="0" applyNumberFormat="1" applyFont="1" applyFill="1" applyBorder="1" applyAlignment="1">
      <alignment vertical="center" wrapText="1"/>
    </xf>
    <xf numFmtId="0" fontId="109" fillId="0" borderId="94" xfId="0" applyNumberFormat="1" applyFont="1" applyFill="1" applyBorder="1" applyAlignment="1">
      <alignment horizontal="left" vertical="center" wrapText="1"/>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25" fillId="0" borderId="14" xfId="0" applyNumberFormat="1" applyFont="1" applyBorder="1" applyAlignment="1">
      <alignment vertical="center"/>
    </xf>
    <xf numFmtId="193" fontId="20"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0" fillId="0" borderId="15" xfId="0" applyNumberFormat="1" applyFont="1" applyBorder="1" applyAlignment="1">
      <alignment vertical="center"/>
    </xf>
    <xf numFmtId="193" fontId="25" fillId="36" borderId="14"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8"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10" xfId="20" applyBorder="1"/>
    <xf numFmtId="0" fontId="15" fillId="0" borderId="22" xfId="0" applyFont="1" applyFill="1" applyBorder="1" applyAlignment="1">
      <alignment horizontal="center" vertical="center" wrapText="1"/>
    </xf>
    <xf numFmtId="0" fontId="4" fillId="0" borderId="58" xfId="0" applyFont="1" applyFill="1" applyBorder="1" applyAlignment="1">
      <alignment vertical="center"/>
    </xf>
    <xf numFmtId="0" fontId="4" fillId="0" borderId="118"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126" xfId="0" applyFont="1" applyFill="1" applyBorder="1" applyAlignment="1">
      <alignment horizontal="center" vertical="center"/>
    </xf>
    <xf numFmtId="169" fontId="28" fillId="37" borderId="34" xfId="20" applyBorder="1"/>
    <xf numFmtId="169" fontId="28" fillId="37" borderId="128" xfId="20" applyBorder="1"/>
    <xf numFmtId="169" fontId="28"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29" xfId="0" applyFont="1" applyFill="1" applyBorder="1" applyAlignment="1">
      <alignment horizontal="left"/>
    </xf>
    <xf numFmtId="0" fontId="14" fillId="3" borderId="130" xfId="0" applyFont="1" applyFill="1" applyBorder="1" applyAlignment="1">
      <alignment horizontal="left"/>
    </xf>
    <xf numFmtId="0" fontId="4" fillId="0" borderId="0" xfId="0" applyFont="1"/>
    <xf numFmtId="0" fontId="4" fillId="0" borderId="0" xfId="0" applyFont="1" applyFill="1"/>
    <xf numFmtId="0" fontId="107" fillId="78" borderId="101" xfId="0" applyFont="1" applyFill="1" applyBorder="1" applyAlignment="1">
      <alignment horizontal="left" vertical="center"/>
    </xf>
    <xf numFmtId="0" fontId="107" fillId="78" borderId="94" xfId="0" applyFont="1" applyFill="1" applyBorder="1" applyAlignment="1">
      <alignment vertical="center" wrapText="1"/>
    </xf>
    <xf numFmtId="0" fontId="107" fillId="78" borderId="94" xfId="0" applyFont="1" applyFill="1" applyBorder="1" applyAlignment="1">
      <alignment horizontal="left" vertical="center" wrapText="1"/>
    </xf>
    <xf numFmtId="0" fontId="107" fillId="0" borderId="101" xfId="0" applyFont="1" applyFill="1" applyBorder="1" applyAlignment="1">
      <alignment horizontal="right" vertical="center"/>
    </xf>
    <xf numFmtId="0" fontId="6" fillId="3" borderId="135" xfId="0" applyFont="1" applyFill="1" applyBorder="1" applyAlignment="1">
      <alignment vertical="center"/>
    </xf>
    <xf numFmtId="0" fontId="4" fillId="3" borderId="24" xfId="0" applyFont="1" applyFill="1" applyBorder="1" applyAlignment="1">
      <alignment vertical="center"/>
    </xf>
    <xf numFmtId="0" fontId="4" fillId="0" borderId="136" xfId="0" applyFont="1" applyFill="1" applyBorder="1" applyAlignment="1">
      <alignment horizontal="center" vertical="center"/>
    </xf>
    <xf numFmtId="0" fontId="4" fillId="0" borderId="134"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6" xfId="0" applyBorder="1"/>
    <xf numFmtId="0" fontId="0" fillId="0" borderId="136" xfId="0" applyBorder="1" applyAlignment="1">
      <alignment horizontal="center"/>
    </xf>
    <xf numFmtId="0" fontId="4" fillId="0" borderId="116" xfId="0" applyFont="1" applyBorder="1" applyAlignment="1">
      <alignment vertical="center" wrapText="1"/>
    </xf>
    <xf numFmtId="0" fontId="14" fillId="0" borderId="116" xfId="0" applyFont="1" applyBorder="1" applyAlignment="1">
      <alignment vertical="center" wrapText="1"/>
    </xf>
    <xf numFmtId="0" fontId="0" fillId="0" borderId="25" xfId="0" applyBorder="1"/>
    <xf numFmtId="0" fontId="6" fillId="36" borderId="137"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6"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4" xfId="0" applyFont="1" applyFill="1" applyBorder="1" applyAlignment="1">
      <alignment horizontal="left" vertical="center" wrapText="1"/>
    </xf>
    <xf numFmtId="0" fontId="4" fillId="0" borderId="136"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4" fillId="0" borderId="134" xfId="0" applyFont="1" applyFill="1" applyBorder="1" applyAlignment="1">
      <alignment horizontal="left" vertical="center" wrapText="1"/>
    </xf>
    <xf numFmtId="0" fontId="111" fillId="0" borderId="136" xfId="0" applyFont="1" applyFill="1" applyBorder="1" applyAlignment="1">
      <alignment horizontal="right" vertical="center" wrapText="1"/>
    </xf>
    <xf numFmtId="0" fontId="111" fillId="0" borderId="117" xfId="0" applyFont="1" applyFill="1" applyBorder="1" applyAlignment="1">
      <alignment horizontal="left" vertical="center" wrapText="1"/>
    </xf>
    <xf numFmtId="0" fontId="111" fillId="0" borderId="134" xfId="0" applyFont="1" applyFill="1" applyBorder="1" applyAlignment="1">
      <alignment horizontal="left" vertical="center" wrapText="1"/>
    </xf>
    <xf numFmtId="9" fontId="6" fillId="36" borderId="117" xfId="20961"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4" xfId="0" applyFont="1" applyFill="1" applyBorder="1" applyAlignment="1">
      <alignment horizontal="center" vertical="center" wrapText="1"/>
    </xf>
    <xf numFmtId="0" fontId="6" fillId="0" borderId="136" xfId="0" applyFont="1" applyFill="1" applyBorder="1" applyAlignment="1">
      <alignment horizontal="left" vertical="center" wrapText="1"/>
    </xf>
    <xf numFmtId="9" fontId="111" fillId="0" borderId="117" xfId="20961" applyFont="1" applyFill="1" applyBorder="1" applyAlignment="1">
      <alignment horizontal="left" vertical="center" wrapText="1"/>
    </xf>
    <xf numFmtId="0" fontId="6" fillId="0" borderId="13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9" fontId="113" fillId="0" borderId="26" xfId="20961" applyFont="1" applyFill="1" applyBorder="1" applyAlignment="1" applyProtection="1">
      <alignment horizontal="left" vertical="center"/>
    </xf>
    <xf numFmtId="37" fontId="7" fillId="0" borderId="27" xfId="1" applyNumberFormat="1" applyFont="1" applyFill="1" applyBorder="1" applyAlignment="1" applyProtection="1">
      <alignment horizontal="left" vertical="center"/>
    </xf>
    <xf numFmtId="0" fontId="23" fillId="0" borderId="136" xfId="0" applyFont="1" applyBorder="1" applyAlignment="1">
      <alignment horizontal="center" vertical="center" wrapText="1"/>
    </xf>
    <xf numFmtId="0" fontId="23" fillId="0" borderId="117" xfId="0"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14" fontId="7" fillId="3" borderId="117" xfId="8" quotePrefix="1" applyNumberFormat="1" applyFont="1" applyFill="1" applyBorder="1" applyAlignment="1" applyProtection="1">
      <alignment horizontal="left" vertical="center" wrapText="1" indent="3"/>
      <protection locked="0"/>
    </xf>
    <xf numFmtId="0" fontId="23" fillId="0" borderId="117" xfId="0" applyFont="1" applyFill="1" applyBorder="1" applyAlignment="1">
      <alignment horizontal="left" vertical="center" wrapText="1" indent="2"/>
    </xf>
    <xf numFmtId="0" fontId="11" fillId="0" borderId="117" xfId="17" applyFill="1" applyBorder="1" applyAlignment="1" applyProtection="1"/>
    <xf numFmtId="49" fontId="111" fillId="0" borderId="136" xfId="0" applyNumberFormat="1" applyFont="1" applyFill="1" applyBorder="1" applyAlignment="1">
      <alignment horizontal="right" vertical="center" wrapText="1"/>
    </xf>
    <xf numFmtId="0" fontId="7" fillId="3" borderId="117" xfId="20960" applyFont="1" applyFill="1" applyBorder="1" applyAlignment="1" applyProtection="1"/>
    <xf numFmtId="0" fontId="104"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1"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3" fillId="0" borderId="136" xfId="0" applyFont="1" applyFill="1" applyBorder="1" applyAlignment="1">
      <alignment horizontal="center" vertical="center" wrapText="1"/>
    </xf>
    <xf numFmtId="0" fontId="23" fillId="0" borderId="117" xfId="0" applyFont="1" applyFill="1" applyBorder="1" applyAlignment="1">
      <alignment vertical="center" wrapText="1"/>
    </xf>
    <xf numFmtId="0" fontId="114" fillId="0" borderId="117" xfId="0" applyFont="1" applyBorder="1"/>
    <xf numFmtId="0" fontId="115" fillId="0" borderId="117" xfId="17" applyFont="1" applyBorder="1" applyAlignment="1" applyProtection="1"/>
    <xf numFmtId="0" fontId="10" fillId="0" borderId="0" xfId="11" applyFont="1" applyFill="1" applyBorder="1" applyProtection="1"/>
    <xf numFmtId="0" fontId="116" fillId="0" borderId="0" xfId="0" applyFont="1"/>
    <xf numFmtId="179" fontId="116" fillId="0" borderId="0" xfId="0" applyNumberFormat="1" applyFont="1" applyAlignment="1">
      <alignment horizontal="left"/>
    </xf>
    <xf numFmtId="0" fontId="6" fillId="0" borderId="21" xfId="0" applyFont="1" applyFill="1" applyBorder="1" applyAlignment="1">
      <alignment horizontal="center" vertical="center" wrapText="1"/>
    </xf>
    <xf numFmtId="0" fontId="6" fillId="0" borderId="7" xfId="0" applyFont="1" applyFill="1" applyBorder="1" applyAlignment="1">
      <alignment horizontal="center" vertical="center" wrapText="1"/>
    </xf>
    <xf numFmtId="193" fontId="2" fillId="0" borderId="117" xfId="0" applyNumberFormat="1" applyFont="1" applyFill="1" applyBorder="1" applyAlignment="1" applyProtection="1">
      <alignment vertical="center" wrapText="1"/>
      <protection locked="0"/>
    </xf>
    <xf numFmtId="193" fontId="117" fillId="0" borderId="117" xfId="0" applyNumberFormat="1" applyFont="1" applyFill="1" applyBorder="1" applyAlignment="1" applyProtection="1">
      <alignment vertical="center" wrapText="1"/>
      <protection locked="0"/>
    </xf>
    <xf numFmtId="193" fontId="117" fillId="0" borderId="134" xfId="0" applyNumberFormat="1" applyFont="1" applyFill="1" applyBorder="1" applyAlignment="1" applyProtection="1">
      <alignment vertical="center" wrapText="1"/>
      <protection locked="0"/>
    </xf>
    <xf numFmtId="193" fontId="2" fillId="0" borderId="117" xfId="0" applyNumberFormat="1" applyFont="1" applyFill="1" applyBorder="1" applyAlignment="1" applyProtection="1">
      <alignment horizontal="right" vertical="center" wrapText="1"/>
      <protection locked="0"/>
    </xf>
    <xf numFmtId="193" fontId="64"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4" fillId="0" borderId="134" xfId="20961" applyNumberFormat="1" applyFont="1" applyBorder="1" applyAlignment="1" applyProtection="1">
      <alignment vertical="center" wrapText="1"/>
      <protection locked="0"/>
    </xf>
    <xf numFmtId="10" fontId="9" fillId="2" borderId="117" xfId="20961" applyNumberFormat="1" applyFont="1" applyFill="1" applyBorder="1" applyAlignment="1" applyProtection="1">
      <alignment vertical="center"/>
      <protection locked="0"/>
    </xf>
    <xf numFmtId="10" fontId="18" fillId="2" borderId="117" xfId="20961" applyNumberFormat="1" applyFont="1" applyFill="1" applyBorder="1" applyAlignment="1" applyProtection="1">
      <alignment vertical="center"/>
      <protection locked="0"/>
    </xf>
    <xf numFmtId="10" fontId="18" fillId="2" borderId="134" xfId="20961" applyNumberFormat="1" applyFont="1" applyFill="1" applyBorder="1" applyAlignment="1" applyProtection="1">
      <alignment vertical="center"/>
      <protection locked="0"/>
    </xf>
    <xf numFmtId="10" fontId="9" fillId="2" borderId="134"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93" fontId="118" fillId="2" borderId="117" xfId="0" applyNumberFormat="1" applyFont="1" applyFill="1" applyBorder="1" applyAlignment="1" applyProtection="1">
      <alignment vertical="center"/>
      <protection locked="0"/>
    </xf>
    <xf numFmtId="193" fontId="118" fillId="2" borderId="134" xfId="0" applyNumberFormat="1" applyFont="1" applyFill="1" applyBorder="1" applyAlignment="1" applyProtection="1">
      <alignment vertical="center"/>
      <protection locked="0"/>
    </xf>
    <xf numFmtId="10" fontId="9" fillId="0" borderId="26" xfId="20961" applyNumberFormat="1" applyFont="1" applyFill="1" applyBorder="1" applyAlignment="1" applyProtection="1">
      <alignment vertical="center"/>
      <protection locked="0"/>
    </xf>
    <xf numFmtId="193" fontId="118" fillId="2" borderId="26" xfId="0" applyNumberFormat="1" applyFont="1" applyFill="1" applyBorder="1" applyAlignment="1" applyProtection="1">
      <alignment vertical="center"/>
      <protection locked="0"/>
    </xf>
    <xf numFmtId="193" fontId="118" fillId="2" borderId="27" xfId="0" applyNumberFormat="1" applyFont="1" applyFill="1" applyBorder="1" applyAlignment="1" applyProtection="1">
      <alignment vertical="center"/>
      <protection locked="0"/>
    </xf>
    <xf numFmtId="164" fontId="7" fillId="0" borderId="117" xfId="7" applyNumberFormat="1" applyFont="1" applyFill="1" applyBorder="1" applyAlignment="1" applyProtection="1">
      <alignment horizontal="right"/>
    </xf>
    <xf numFmtId="38" fontId="7" fillId="0" borderId="117" xfId="7" applyNumberFormat="1" applyFont="1" applyFill="1" applyBorder="1" applyAlignment="1" applyProtection="1">
      <alignment horizontal="right"/>
    </xf>
    <xf numFmtId="164" fontId="15" fillId="36" borderId="117" xfId="7" applyNumberFormat="1" applyFont="1" applyFill="1" applyBorder="1" applyAlignment="1" applyProtection="1">
      <alignment horizontal="right"/>
    </xf>
    <xf numFmtId="164" fontId="7" fillId="0" borderId="117" xfId="7" applyNumberFormat="1" applyFont="1" applyFill="1" applyBorder="1" applyAlignment="1" applyProtection="1">
      <alignment horizontal="right"/>
      <protection locked="0"/>
    </xf>
    <xf numFmtId="164" fontId="15" fillId="0" borderId="117"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38" fontId="15" fillId="36" borderId="117"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xf>
    <xf numFmtId="38" fontId="7" fillId="0" borderId="116"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protection locked="0"/>
    </xf>
    <xf numFmtId="164" fontId="15" fillId="0" borderId="116" xfId="7" applyNumberFormat="1" applyFont="1" applyFill="1" applyBorder="1" applyAlignment="1" applyProtection="1">
      <alignment horizontal="right"/>
    </xf>
    <xf numFmtId="164" fontId="15" fillId="36" borderId="134" xfId="7" applyNumberFormat="1" applyFont="1" applyFill="1" applyBorder="1" applyAlignment="1" applyProtection="1">
      <alignment horizontal="right"/>
    </xf>
    <xf numFmtId="38" fontId="15" fillId="36" borderId="134" xfId="7" applyNumberFormat="1" applyFont="1" applyFill="1" applyBorder="1" applyAlignment="1" applyProtection="1">
      <alignment horizontal="right"/>
    </xf>
    <xf numFmtId="164" fontId="7" fillId="0" borderId="134"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38" fontId="7" fillId="0" borderId="50" xfId="0" applyNumberFormat="1" applyFont="1" applyFill="1" applyBorder="1" applyAlignment="1" applyProtection="1">
      <alignment horizontal="right"/>
      <protection locked="0"/>
    </xf>
    <xf numFmtId="38" fontId="7" fillId="0" borderId="117" xfId="0" applyNumberFormat="1" applyFont="1" applyFill="1" applyBorder="1" applyAlignment="1" applyProtection="1">
      <alignment horizontal="right"/>
      <protection locked="0"/>
    </xf>
    <xf numFmtId="38" fontId="15" fillId="36" borderId="117" xfId="0" applyNumberFormat="1" applyFont="1" applyFill="1" applyBorder="1" applyAlignment="1">
      <alignment horizontal="right"/>
    </xf>
    <xf numFmtId="38" fontId="7" fillId="0" borderId="134" xfId="7" applyNumberFormat="1" applyFont="1" applyFill="1" applyBorder="1" applyAlignment="1" applyProtection="1">
      <alignment horizontal="right"/>
    </xf>
    <xf numFmtId="38" fontId="15" fillId="0" borderId="117" xfId="0" applyNumberFormat="1" applyFont="1" applyFill="1" applyBorder="1" applyAlignment="1">
      <alignment horizontal="center"/>
    </xf>
    <xf numFmtId="38" fontId="15" fillId="0" borderId="134" xfId="0" applyNumberFormat="1" applyFont="1" applyFill="1" applyBorder="1" applyAlignment="1">
      <alignment horizontal="center"/>
    </xf>
    <xf numFmtId="38" fontId="15" fillId="36" borderId="117" xfId="0" applyNumberFormat="1" applyFont="1" applyFill="1" applyBorder="1" applyAlignment="1" applyProtection="1">
      <alignment horizontal="right"/>
    </xf>
    <xf numFmtId="38" fontId="7" fillId="0" borderId="134" xfId="0" applyNumberFormat="1" applyFont="1" applyFill="1" applyBorder="1" applyAlignment="1" applyProtection="1">
      <alignment horizontal="right"/>
      <protection locked="0"/>
    </xf>
    <xf numFmtId="38" fontId="15" fillId="36" borderId="117" xfId="7" applyNumberFormat="1" applyFont="1" applyFill="1" applyBorder="1" applyAlignment="1" applyProtection="1"/>
    <xf numFmtId="38" fontId="7" fillId="0" borderId="117" xfId="0" applyNumberFormat="1" applyFont="1" applyFill="1" applyBorder="1" applyAlignment="1" applyProtection="1">
      <protection locked="0"/>
    </xf>
    <xf numFmtId="38" fontId="15" fillId="36" borderId="134" xfId="7" applyNumberFormat="1" applyFont="1" applyFill="1" applyBorder="1" applyAlignment="1" applyProtection="1"/>
    <xf numFmtId="38" fontId="7" fillId="0" borderId="117"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38" fontId="7" fillId="0" borderId="117" xfId="0" applyNumberFormat="1" applyFont="1" applyFill="1" applyBorder="1" applyAlignment="1" applyProtection="1">
      <alignment horizontal="right"/>
    </xf>
    <xf numFmtId="38" fontId="15" fillId="79" borderId="117" xfId="0" applyNumberFormat="1" applyFont="1" applyFill="1" applyBorder="1" applyAlignment="1" applyProtection="1">
      <alignment horizontal="right"/>
    </xf>
    <xf numFmtId="38" fontId="15" fillId="36" borderId="26" xfId="0" applyNumberFormat="1" applyFont="1" applyFill="1" applyBorder="1" applyAlignment="1" applyProtection="1">
      <alignment horizontal="right"/>
    </xf>
    <xf numFmtId="0" fontId="119" fillId="0" borderId="7" xfId="0" applyFont="1" applyBorder="1" applyAlignment="1">
      <alignment horizontal="center" vertical="center" wrapText="1"/>
    </xf>
    <xf numFmtId="0" fontId="119" fillId="0" borderId="71" xfId="0" applyFont="1" applyBorder="1" applyAlignment="1">
      <alignment horizontal="center" vertical="center" wrapText="1"/>
    </xf>
    <xf numFmtId="38" fontId="6" fillId="36" borderId="117" xfId="7" applyNumberFormat="1" applyFont="1" applyFill="1" applyBorder="1" applyAlignment="1">
      <alignment vertical="center" wrapText="1"/>
    </xf>
    <xf numFmtId="38" fontId="6" fillId="36" borderId="134" xfId="7" applyNumberFormat="1" applyFont="1" applyFill="1" applyBorder="1" applyAlignment="1">
      <alignment vertical="center" wrapText="1"/>
    </xf>
    <xf numFmtId="38" fontId="6" fillId="0" borderId="117" xfId="7" applyNumberFormat="1" applyFont="1" applyBorder="1" applyAlignment="1">
      <alignment vertical="center" wrapText="1"/>
    </xf>
    <xf numFmtId="38" fontId="6" fillId="0" borderId="134" xfId="7" applyNumberFormat="1" applyFont="1" applyBorder="1" applyAlignment="1">
      <alignment vertical="center" wrapText="1"/>
    </xf>
    <xf numFmtId="38" fontId="6" fillId="0" borderId="117"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0" fontId="9" fillId="0" borderId="136"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17" fillId="0" borderId="117" xfId="0" applyNumberFormat="1" applyFont="1" applyFill="1" applyBorder="1" applyAlignment="1">
      <alignment horizontal="center" vertical="center"/>
    </xf>
    <xf numFmtId="193" fontId="117" fillId="0" borderId="134" xfId="0" applyNumberFormat="1" applyFont="1" applyFill="1" applyBorder="1" applyAlignment="1">
      <alignment horizontal="center" vertical="center"/>
    </xf>
    <xf numFmtId="193" fontId="120" fillId="0" borderId="117" xfId="0" applyNumberFormat="1" applyFont="1" applyFill="1" applyBorder="1" applyAlignment="1">
      <alignment horizontal="center" vertical="center"/>
    </xf>
    <xf numFmtId="193" fontId="121" fillId="36" borderId="26" xfId="0" applyNumberFormat="1" applyFont="1" applyFill="1" applyBorder="1" applyAlignment="1">
      <alignment horizontal="center" vertical="center"/>
    </xf>
    <xf numFmtId="193" fontId="121" fillId="36" borderId="27" xfId="0" applyNumberFormat="1" applyFont="1" applyFill="1" applyBorder="1" applyAlignment="1">
      <alignment horizontal="center" vertical="center"/>
    </xf>
    <xf numFmtId="193" fontId="121" fillId="36" borderId="21" xfId="0" applyNumberFormat="1" applyFont="1" applyFill="1" applyBorder="1" applyAlignment="1">
      <alignment horizontal="center" vertical="center"/>
    </xf>
    <xf numFmtId="193" fontId="117" fillId="0" borderId="134" xfId="0" applyNumberFormat="1" applyFont="1" applyBorder="1" applyAlignment="1"/>
    <xf numFmtId="193" fontId="117" fillId="0" borderId="134" xfId="0" applyNumberFormat="1" applyFont="1" applyBorder="1" applyAlignment="1">
      <alignment wrapText="1"/>
    </xf>
    <xf numFmtId="193" fontId="121" fillId="36" borderId="134" xfId="0" applyNumberFormat="1" applyFont="1" applyFill="1" applyBorder="1" applyAlignment="1">
      <alignment horizontal="center" vertical="center" wrapText="1"/>
    </xf>
    <xf numFmtId="193" fontId="121" fillId="0" borderId="134" xfId="0" applyNumberFormat="1" applyFont="1" applyBorder="1" applyAlignment="1">
      <alignment wrapText="1"/>
    </xf>
    <xf numFmtId="193" fontId="121" fillId="36" borderId="27" xfId="0" applyNumberFormat="1" applyFont="1" applyFill="1" applyBorder="1" applyAlignment="1">
      <alignment horizontal="center" vertical="center" wrapText="1"/>
    </xf>
    <xf numFmtId="38" fontId="15" fillId="36" borderId="134" xfId="2" applyNumberFormat="1" applyFont="1" applyFill="1" applyBorder="1" applyAlignment="1" applyProtection="1">
      <alignment vertical="top"/>
    </xf>
    <xf numFmtId="38" fontId="7" fillId="3" borderId="134" xfId="2" applyNumberFormat="1" applyFont="1" applyFill="1" applyBorder="1" applyAlignment="1" applyProtection="1">
      <alignment vertical="top"/>
      <protection locked="0"/>
    </xf>
    <xf numFmtId="38" fontId="15" fillId="36" borderId="134" xfId="2" applyNumberFormat="1" applyFont="1" applyFill="1" applyBorder="1" applyAlignment="1" applyProtection="1">
      <alignment vertical="top" wrapText="1"/>
    </xf>
    <xf numFmtId="38" fontId="7" fillId="3" borderId="134" xfId="2" applyNumberFormat="1" applyFont="1" applyFill="1" applyBorder="1" applyAlignment="1" applyProtection="1">
      <alignment vertical="top" wrapText="1"/>
      <protection locked="0"/>
    </xf>
    <xf numFmtId="38" fontId="15" fillId="36" borderId="134"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93" fontId="117" fillId="0" borderId="139" xfId="0" applyNumberFormat="1" applyFont="1" applyBorder="1" applyAlignment="1">
      <alignment vertical="center"/>
    </xf>
    <xf numFmtId="193" fontId="117" fillId="0" borderId="14" xfId="0" applyNumberFormat="1" applyFont="1" applyBorder="1" applyAlignment="1">
      <alignment vertical="center"/>
    </xf>
    <xf numFmtId="167" fontId="117" fillId="0" borderId="66" xfId="0" applyNumberFormat="1" applyFont="1" applyBorder="1" applyAlignment="1">
      <alignment horizontal="center"/>
    </xf>
    <xf numFmtId="193" fontId="120" fillId="0" borderId="14" xfId="0" applyNumberFormat="1" applyFont="1" applyBorder="1" applyAlignment="1">
      <alignment vertical="center"/>
    </xf>
    <xf numFmtId="38" fontId="120" fillId="0" borderId="14" xfId="0" applyNumberFormat="1" applyFont="1" applyBorder="1" applyAlignment="1">
      <alignment vertical="center"/>
    </xf>
    <xf numFmtId="167" fontId="65" fillId="77" borderId="66" xfId="0" applyNumberFormat="1" applyFont="1" applyFill="1" applyBorder="1" applyAlignment="1">
      <alignment horizontal="center"/>
    </xf>
    <xf numFmtId="193" fontId="117" fillId="0" borderId="15" xfId="0" applyNumberFormat="1" applyFont="1" applyBorder="1" applyAlignment="1">
      <alignment vertical="center"/>
    </xf>
    <xf numFmtId="193" fontId="117" fillId="0" borderId="18" xfId="0" applyNumberFormat="1" applyFont="1" applyBorder="1" applyAlignment="1">
      <alignment vertical="center"/>
    </xf>
    <xf numFmtId="193" fontId="121" fillId="36" borderId="63" xfId="0" applyNumberFormat="1" applyFont="1" applyFill="1" applyBorder="1" applyAlignment="1">
      <alignment vertical="center"/>
    </xf>
    <xf numFmtId="167" fontId="121" fillId="36" borderId="64" xfId="0" applyNumberFormat="1" applyFont="1" applyFill="1" applyBorder="1" applyAlignment="1">
      <alignment horizontal="center"/>
    </xf>
    <xf numFmtId="193" fontId="117" fillId="0" borderId="117" xfId="0" applyNumberFormat="1" applyFont="1" applyBorder="1" applyAlignment="1"/>
    <xf numFmtId="167" fontId="121" fillId="36" borderId="117" xfId="0" applyNumberFormat="1" applyFont="1" applyFill="1" applyBorder="1"/>
    <xf numFmtId="193" fontId="121" fillId="36" borderId="26" xfId="0" applyNumberFormat="1" applyFont="1" applyFill="1" applyBorder="1"/>
    <xf numFmtId="167" fontId="121" fillId="36" borderId="26" xfId="0" applyNumberFormat="1" applyFont="1" applyFill="1" applyBorder="1"/>
    <xf numFmtId="193" fontId="117" fillId="0" borderId="136" xfId="0" applyNumberFormat="1" applyFont="1" applyBorder="1" applyAlignment="1"/>
    <xf numFmtId="193" fontId="121" fillId="0" borderId="24" xfId="0" applyNumberFormat="1" applyFont="1" applyBorder="1" applyAlignment="1"/>
    <xf numFmtId="193" fontId="121" fillId="36" borderId="140" xfId="0" applyNumberFormat="1" applyFont="1" applyFill="1" applyBorder="1" applyAlignment="1"/>
    <xf numFmtId="193" fontId="121" fillId="36" borderId="25" xfId="0" applyNumberFormat="1" applyFont="1" applyFill="1" applyBorder="1"/>
    <xf numFmtId="193" fontId="121" fillId="36" borderId="27" xfId="0" applyNumberFormat="1" applyFont="1" applyFill="1" applyBorder="1"/>
    <xf numFmtId="193" fontId="121" fillId="36" borderId="57" xfId="0" applyNumberFormat="1" applyFont="1" applyFill="1" applyBorder="1"/>
    <xf numFmtId="193" fontId="4" fillId="0" borderId="117" xfId="0" applyNumberFormat="1" applyFont="1" applyBorder="1"/>
    <xf numFmtId="193" fontId="4" fillId="0" borderId="118" xfId="0" applyNumberFormat="1" applyFont="1" applyBorder="1"/>
    <xf numFmtId="9" fontId="6" fillId="0" borderId="134" xfId="20961" applyFont="1" applyBorder="1" applyAlignment="1">
      <alignment horizontal="right"/>
    </xf>
    <xf numFmtId="193" fontId="4" fillId="0" borderId="117" xfId="0" applyNumberFormat="1" applyFont="1" applyFill="1" applyBorder="1"/>
    <xf numFmtId="193" fontId="6" fillId="36" borderId="26" xfId="0" applyNumberFormat="1" applyFont="1" applyFill="1" applyBorder="1"/>
    <xf numFmtId="9" fontId="6" fillId="36" borderId="27" xfId="20961" applyFont="1" applyFill="1" applyBorder="1" applyAlignment="1">
      <alignment horizontal="right"/>
    </xf>
    <xf numFmtId="169" fontId="28" fillId="37" borderId="70" xfId="20" applyBorder="1"/>
    <xf numFmtId="194" fontId="4" fillId="0" borderId="135"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34" xfId="7" applyNumberFormat="1" applyFont="1" applyFill="1" applyBorder="1" applyAlignment="1">
      <alignment vertical="center"/>
    </xf>
    <xf numFmtId="194" fontId="4" fillId="0" borderId="115" xfId="7" applyNumberFormat="1" applyFont="1" applyFill="1" applyBorder="1" applyAlignment="1">
      <alignment vertical="center"/>
    </xf>
    <xf numFmtId="0" fontId="4" fillId="3" borderId="135" xfId="0" applyFont="1" applyFill="1" applyBorder="1" applyAlignment="1">
      <alignment vertical="center"/>
    </xf>
    <xf numFmtId="194" fontId="4" fillId="0" borderId="117" xfId="7" applyNumberFormat="1" applyFont="1" applyFill="1" applyBorder="1" applyAlignment="1">
      <alignment vertical="center"/>
    </xf>
    <xf numFmtId="0" fontId="4" fillId="0" borderId="136" xfId="0" applyFont="1" applyFill="1" applyBorder="1" applyAlignment="1">
      <alignment vertical="center"/>
    </xf>
    <xf numFmtId="0" fontId="4" fillId="0" borderId="116" xfId="0" applyFont="1" applyFill="1" applyBorder="1" applyAlignment="1">
      <alignment vertical="center"/>
    </xf>
    <xf numFmtId="194" fontId="6" fillId="0" borderId="135" xfId="0" applyNumberFormat="1" applyFont="1" applyFill="1" applyBorder="1" applyAlignment="1">
      <alignment vertical="center"/>
    </xf>
    <xf numFmtId="194" fontId="6" fillId="0" borderId="117" xfId="0" applyNumberFormat="1" applyFont="1" applyFill="1" applyBorder="1" applyAlignment="1">
      <alignment vertical="center"/>
    </xf>
    <xf numFmtId="194" fontId="6" fillId="0" borderId="115" xfId="0" applyNumberFormat="1" applyFont="1" applyFill="1" applyBorder="1" applyAlignment="1">
      <alignment vertical="center"/>
    </xf>
    <xf numFmtId="194" fontId="4" fillId="0" borderId="136" xfId="7" applyNumberFormat="1" applyFont="1" applyFill="1" applyBorder="1" applyAlignment="1">
      <alignment vertical="center"/>
    </xf>
    <xf numFmtId="194" fontId="4" fillId="0" borderId="118" xfId="7" applyNumberFormat="1" applyFont="1" applyFill="1" applyBorder="1" applyAlignment="1">
      <alignment vertical="center"/>
    </xf>
    <xf numFmtId="194" fontId="4" fillId="0" borderId="116" xfId="7" applyNumberFormat="1" applyFont="1" applyFill="1" applyBorder="1" applyAlignment="1">
      <alignment vertical="center"/>
    </xf>
    <xf numFmtId="194" fontId="6" fillId="0" borderId="141" xfId="0" applyNumberFormat="1" applyFont="1" applyFill="1" applyBorder="1" applyAlignment="1">
      <alignment vertical="center"/>
    </xf>
    <xf numFmtId="194" fontId="6" fillId="0" borderId="26"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28" xfId="0" applyNumberFormat="1" applyFont="1" applyFill="1" applyBorder="1" applyAlignment="1">
      <alignment vertical="center"/>
    </xf>
    <xf numFmtId="194" fontId="4" fillId="0" borderId="138" xfId="7" applyNumberFormat="1" applyFont="1" applyFill="1" applyBorder="1" applyAlignment="1">
      <alignment vertical="center"/>
    </xf>
    <xf numFmtId="194" fontId="4" fillId="0" borderId="30"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29" xfId="0" applyNumberFormat="1" applyFont="1" applyFill="1" applyBorder="1" applyAlignment="1">
      <alignment vertical="center"/>
    </xf>
    <xf numFmtId="194" fontId="4" fillId="0" borderId="113" xfId="7" applyNumberFormat="1" applyFont="1" applyFill="1" applyBorder="1" applyAlignment="1">
      <alignment vertical="center"/>
    </xf>
    <xf numFmtId="194" fontId="6" fillId="0" borderId="125" xfId="7" applyNumberFormat="1" applyFont="1" applyFill="1" applyBorder="1" applyAlignment="1">
      <alignment vertical="center"/>
    </xf>
    <xf numFmtId="10" fontId="6" fillId="0" borderId="142" xfId="20961" applyNumberFormat="1" applyFont="1" applyFill="1" applyBorder="1" applyAlignment="1">
      <alignment vertical="center"/>
    </xf>
    <xf numFmtId="10" fontId="6" fillId="0" borderId="111" xfId="20961" applyNumberFormat="1" applyFont="1" applyFill="1" applyBorder="1" applyAlignment="1">
      <alignment vertical="center"/>
    </xf>
    <xf numFmtId="10" fontId="6" fillId="0" borderId="127" xfId="20961" applyNumberFormat="1" applyFont="1" applyFill="1" applyBorder="1" applyAlignment="1">
      <alignment vertical="center"/>
    </xf>
    <xf numFmtId="0" fontId="6" fillId="0" borderId="117" xfId="0" applyFont="1" applyFill="1" applyBorder="1" applyAlignment="1">
      <alignment horizontal="center" vertical="center" wrapText="1"/>
    </xf>
    <xf numFmtId="0" fontId="6" fillId="0" borderId="134" xfId="0" applyFont="1" applyFill="1" applyBorder="1" applyAlignment="1">
      <alignment horizontal="center" vertical="center" wrapText="1"/>
    </xf>
    <xf numFmtId="0" fontId="6" fillId="0" borderId="118" xfId="0" applyFont="1" applyFill="1" applyBorder="1" applyAlignment="1">
      <alignment vertical="center"/>
    </xf>
    <xf numFmtId="0" fontId="6" fillId="0" borderId="28" xfId="0" applyFont="1" applyFill="1" applyBorder="1" applyAlignment="1">
      <alignment vertical="center"/>
    </xf>
    <xf numFmtId="0" fontId="6" fillId="0" borderId="116"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18" xfId="0" applyFont="1" applyFill="1" applyBorder="1" applyAlignment="1">
      <alignment horizontal="center" vertical="center" wrapText="1"/>
    </xf>
    <xf numFmtId="194" fontId="6" fillId="0" borderId="118" xfId="7" applyNumberFormat="1" applyFont="1" applyFill="1" applyBorder="1" applyAlignment="1">
      <alignment vertical="center"/>
    </xf>
    <xf numFmtId="194" fontId="6" fillId="0" borderId="28" xfId="7" applyNumberFormat="1" applyFont="1" applyFill="1" applyBorder="1" applyAlignment="1">
      <alignment vertical="center"/>
    </xf>
    <xf numFmtId="194" fontId="4" fillId="0" borderId="31" xfId="7" applyNumberFormat="1" applyFont="1" applyFill="1" applyBorder="1" applyAlignment="1">
      <alignment vertical="center"/>
    </xf>
    <xf numFmtId="194" fontId="4" fillId="0" borderId="130" xfId="0" applyNumberFormat="1" applyFont="1" applyFill="1" applyBorder="1" applyAlignment="1">
      <alignment vertical="center"/>
    </xf>
    <xf numFmtId="10" fontId="6" fillId="0" borderId="34" xfId="20961" applyNumberFormat="1" applyFont="1" applyFill="1" applyBorder="1" applyAlignment="1">
      <alignment vertical="center"/>
    </xf>
    <xf numFmtId="0" fontId="105" fillId="0" borderId="73" xfId="0" applyFont="1" applyBorder="1" applyAlignment="1">
      <alignment horizontal="left" vertical="center" wrapText="1"/>
    </xf>
    <xf numFmtId="0" fontId="105"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8"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3" fillId="3" borderId="74" xfId="13" applyFont="1" applyFill="1" applyBorder="1" applyAlignment="1" applyProtection="1">
      <alignment horizontal="center" vertical="center" wrapText="1"/>
      <protection locked="0"/>
    </xf>
    <xf numFmtId="0" fontId="103"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107" fillId="78" borderId="8" xfId="0" applyFont="1" applyFill="1" applyBorder="1" applyAlignment="1">
      <alignment vertical="center" wrapText="1"/>
    </xf>
    <xf numFmtId="0" fontId="107" fillId="78" borderId="10" xfId="0" applyFont="1" applyFill="1" applyBorder="1" applyAlignment="1">
      <alignment vertical="center" wrapText="1"/>
    </xf>
    <xf numFmtId="0" fontId="107" fillId="0" borderId="8" xfId="0" applyFont="1" applyFill="1" applyBorder="1" applyAlignment="1">
      <alignment vertical="center" wrapText="1"/>
    </xf>
    <xf numFmtId="0" fontId="107" fillId="0" borderId="10" xfId="0" applyFont="1" applyFill="1" applyBorder="1" applyAlignment="1">
      <alignment vertical="center" wrapText="1"/>
    </xf>
    <xf numFmtId="0" fontId="107" fillId="0" borderId="8" xfId="0" applyFont="1" applyFill="1" applyBorder="1" applyAlignment="1">
      <alignment horizontal="left" vertical="center" wrapText="1"/>
    </xf>
    <xf numFmtId="0" fontId="107" fillId="0" borderId="10" xfId="0" applyFont="1" applyFill="1" applyBorder="1" applyAlignment="1">
      <alignment horizontal="left" vertical="center" wrapText="1"/>
    </xf>
    <xf numFmtId="0" fontId="106" fillId="76" borderId="89"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90" xfId="0" applyFont="1" applyFill="1" applyBorder="1" applyAlignment="1">
      <alignment horizontal="center" vertical="center" wrapText="1"/>
    </xf>
    <xf numFmtId="0" fontId="106" fillId="0" borderId="102" xfId="0" applyFont="1" applyFill="1" applyBorder="1" applyAlignment="1">
      <alignment horizontal="center" vertical="center"/>
    </xf>
    <xf numFmtId="0" fontId="107" fillId="0" borderId="95" xfId="0" applyFont="1" applyFill="1" applyBorder="1" applyAlignment="1">
      <alignment horizontal="left" vertical="center"/>
    </xf>
    <xf numFmtId="0" fontId="107" fillId="0" borderId="96" xfId="0" applyFont="1" applyFill="1" applyBorder="1" applyAlignment="1">
      <alignment horizontal="left" vertical="center"/>
    </xf>
    <xf numFmtId="0" fontId="106" fillId="76" borderId="105" xfId="0" applyFont="1" applyFill="1" applyBorder="1" applyAlignment="1">
      <alignment horizontal="center" vertical="center"/>
    </xf>
    <xf numFmtId="0" fontId="106" fillId="76" borderId="106" xfId="0" applyFont="1" applyFill="1" applyBorder="1" applyAlignment="1">
      <alignment horizontal="center" vertical="center"/>
    </xf>
    <xf numFmtId="0" fontId="106" fillId="76" borderId="107" xfId="0" applyFont="1" applyFill="1" applyBorder="1" applyAlignment="1">
      <alignment horizontal="center" vertical="center"/>
    </xf>
    <xf numFmtId="0" fontId="107" fillId="0" borderId="98" xfId="0" applyFont="1" applyFill="1" applyBorder="1" applyAlignment="1">
      <alignment horizontal="left" vertical="center" wrapText="1"/>
    </xf>
    <xf numFmtId="0" fontId="107" fillId="0" borderId="99" xfId="0" applyFont="1" applyFill="1" applyBorder="1" applyAlignment="1">
      <alignment horizontal="left" vertical="center" wrapText="1"/>
    </xf>
    <xf numFmtId="0" fontId="107" fillId="0" borderId="94" xfId="0" applyFont="1" applyFill="1" applyBorder="1" applyAlignment="1">
      <alignment horizontal="left" vertical="center" wrapText="1"/>
    </xf>
    <xf numFmtId="0" fontId="107" fillId="0" borderId="103" xfId="0" applyFont="1" applyFill="1" applyBorder="1" applyAlignment="1">
      <alignment horizontal="left" vertical="center" wrapText="1"/>
    </xf>
    <xf numFmtId="0" fontId="106" fillId="76" borderId="91" xfId="0" applyFont="1" applyFill="1" applyBorder="1" applyAlignment="1">
      <alignment horizontal="center" vertical="center" wrapText="1"/>
    </xf>
    <xf numFmtId="0" fontId="106" fillId="76" borderId="92" xfId="0" applyFont="1" applyFill="1" applyBorder="1" applyAlignment="1">
      <alignment horizontal="center" vertical="center" wrapText="1"/>
    </xf>
    <xf numFmtId="0" fontId="106" fillId="76" borderId="93" xfId="0" applyFont="1" applyFill="1" applyBorder="1" applyAlignment="1">
      <alignment horizontal="center" vertical="center" wrapText="1"/>
    </xf>
    <xf numFmtId="0" fontId="106" fillId="0" borderId="104" xfId="0" applyFont="1" applyFill="1" applyBorder="1" applyAlignment="1">
      <alignment horizontal="center" vertical="center"/>
    </xf>
    <xf numFmtId="0" fontId="106" fillId="0" borderId="105" xfId="0" applyFont="1" applyFill="1" applyBorder="1" applyAlignment="1">
      <alignment horizontal="center" vertical="center"/>
    </xf>
    <xf numFmtId="0" fontId="106" fillId="0" borderId="106" xfId="0" applyFont="1" applyFill="1" applyBorder="1" applyAlignment="1">
      <alignment horizontal="center" vertical="center"/>
    </xf>
    <xf numFmtId="0" fontId="106" fillId="0" borderId="107" xfId="0" applyFont="1" applyFill="1" applyBorder="1" applyAlignment="1">
      <alignment horizontal="center" vertical="center"/>
    </xf>
    <xf numFmtId="0" fontId="106" fillId="0" borderId="100" xfId="0" applyFont="1" applyFill="1" applyBorder="1" applyAlignment="1">
      <alignment horizontal="center" vertical="center"/>
    </xf>
    <xf numFmtId="0" fontId="107" fillId="0" borderId="97" xfId="0" applyFont="1" applyFill="1" applyBorder="1" applyAlignment="1">
      <alignment horizontal="left" vertical="center" wrapText="1"/>
    </xf>
    <xf numFmtId="0" fontId="107" fillId="3" borderId="8" xfId="0" applyFont="1" applyFill="1" applyBorder="1" applyAlignment="1">
      <alignment horizontal="left" vertical="center" wrapText="1"/>
    </xf>
    <xf numFmtId="0" fontId="107" fillId="3" borderId="10" xfId="0" applyFont="1" applyFill="1" applyBorder="1" applyAlignment="1">
      <alignment horizontal="left" vertical="center" wrapText="1"/>
    </xf>
    <xf numFmtId="0" fontId="107" fillId="0" borderId="84" xfId="0" applyFont="1" applyFill="1" applyBorder="1" applyAlignment="1">
      <alignment horizontal="left" vertical="center" wrapText="1"/>
    </xf>
    <xf numFmtId="0" fontId="107" fillId="0" borderId="85" xfId="0" applyFont="1" applyFill="1" applyBorder="1" applyAlignment="1">
      <alignment horizontal="left" vertical="center" wrapText="1"/>
    </xf>
    <xf numFmtId="0" fontId="106" fillId="76" borderId="131" xfId="0" applyFont="1" applyFill="1" applyBorder="1" applyAlignment="1">
      <alignment horizontal="center" vertical="center" wrapText="1"/>
    </xf>
    <xf numFmtId="0" fontId="106" fillId="76" borderId="132" xfId="0" applyFont="1" applyFill="1" applyBorder="1" applyAlignment="1">
      <alignment horizontal="center" vertical="center" wrapText="1"/>
    </xf>
    <xf numFmtId="0" fontId="106" fillId="76" borderId="133" xfId="0" applyFont="1" applyFill="1" applyBorder="1" applyAlignment="1">
      <alignment horizontal="center" vertical="center" wrapText="1"/>
    </xf>
    <xf numFmtId="0" fontId="106" fillId="0" borderId="77" xfId="0" applyFont="1" applyFill="1" applyBorder="1" applyAlignment="1">
      <alignment horizontal="center" vertical="center"/>
    </xf>
    <xf numFmtId="0" fontId="106" fillId="0" borderId="78" xfId="0" applyFont="1" applyFill="1" applyBorder="1" applyAlignment="1">
      <alignment horizontal="center" vertical="center"/>
    </xf>
    <xf numFmtId="0" fontId="106" fillId="0" borderId="79" xfId="0" applyFont="1" applyFill="1" applyBorder="1" applyAlignment="1">
      <alignment horizontal="center" vertical="center"/>
    </xf>
    <xf numFmtId="49" fontId="107" fillId="0" borderId="95" xfId="0" applyNumberFormat="1" applyFont="1" applyFill="1" applyBorder="1" applyAlignment="1">
      <alignment horizontal="left" vertical="center" wrapText="1"/>
    </xf>
    <xf numFmtId="49" fontId="107" fillId="0" borderId="96" xfId="0" applyNumberFormat="1" applyFont="1" applyFill="1" applyBorder="1" applyAlignment="1">
      <alignment horizontal="left" vertical="center" wrapText="1"/>
    </xf>
    <xf numFmtId="0" fontId="106" fillId="76" borderId="80" xfId="0" applyFont="1" applyFill="1" applyBorder="1" applyAlignment="1">
      <alignment horizontal="center" vertical="center" wrapText="1"/>
    </xf>
    <xf numFmtId="0" fontId="106" fillId="76" borderId="81" xfId="0" applyFont="1" applyFill="1" applyBorder="1" applyAlignment="1">
      <alignment horizontal="center" vertical="center" wrapText="1"/>
    </xf>
    <xf numFmtId="0" fontId="106" fillId="76" borderId="82" xfId="0" applyFont="1" applyFill="1" applyBorder="1" applyAlignment="1">
      <alignment horizontal="center" vertical="center" wrapText="1"/>
    </xf>
    <xf numFmtId="0" fontId="107" fillId="0" borderId="58"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0" borderId="118" xfId="0" applyFont="1" applyFill="1" applyBorder="1" applyAlignment="1">
      <alignment horizontal="left" vertical="center" wrapText="1"/>
    </xf>
    <xf numFmtId="0" fontId="107" fillId="0" borderId="116" xfId="0" applyFont="1" applyFill="1" applyBorder="1" applyAlignment="1">
      <alignment horizontal="left" vertical="center" wrapText="1"/>
    </xf>
    <xf numFmtId="0" fontId="107" fillId="3" borderId="8" xfId="0" applyFont="1" applyFill="1" applyBorder="1" applyAlignment="1">
      <alignment vertical="center" wrapText="1"/>
    </xf>
    <xf numFmtId="0" fontId="107" fillId="3" borderId="10" xfId="0" applyFont="1" applyFill="1" applyBorder="1" applyAlignment="1">
      <alignment vertical="center" wrapText="1"/>
    </xf>
    <xf numFmtId="0" fontId="107" fillId="0" borderId="84" xfId="0" applyFont="1" applyFill="1" applyBorder="1" applyAlignment="1">
      <alignment vertical="center" wrapText="1"/>
    </xf>
    <xf numFmtId="0" fontId="107" fillId="0" borderId="85" xfId="0" applyFont="1" applyFill="1" applyBorder="1" applyAlignment="1">
      <alignment vertical="center" wrapText="1"/>
    </xf>
    <xf numFmtId="0" fontId="107" fillId="0" borderId="58" xfId="0" applyFont="1" applyFill="1" applyBorder="1" applyAlignment="1">
      <alignment vertical="center" wrapText="1"/>
    </xf>
    <xf numFmtId="0" fontId="107" fillId="0" borderId="11" xfId="0" applyFont="1" applyFill="1" applyBorder="1" applyAlignment="1">
      <alignment vertical="center" wrapText="1"/>
    </xf>
    <xf numFmtId="0" fontId="107" fillId="3" borderId="84" xfId="0" applyFont="1" applyFill="1" applyBorder="1" applyAlignment="1">
      <alignment horizontal="left" vertical="center" wrapText="1"/>
    </xf>
    <xf numFmtId="0" fontId="107" fillId="3" borderId="85" xfId="0" applyFont="1" applyFill="1" applyBorder="1" applyAlignment="1">
      <alignment horizontal="left" vertical="center" wrapText="1"/>
    </xf>
    <xf numFmtId="0" fontId="107" fillId="0" borderId="3" xfId="0" applyFont="1" applyFill="1" applyBorder="1" applyAlignment="1">
      <alignment horizontal="left" vertical="center" wrapText="1"/>
    </xf>
    <xf numFmtId="0" fontId="107" fillId="0" borderId="8" xfId="0" applyFont="1" applyFill="1" applyBorder="1" applyAlignment="1">
      <alignment horizontal="left"/>
    </xf>
    <xf numFmtId="0" fontId="107" fillId="0" borderId="10" xfId="0" applyFont="1" applyFill="1" applyBorder="1" applyAlignment="1">
      <alignment horizontal="left"/>
    </xf>
    <xf numFmtId="0" fontId="107" fillId="0" borderId="87" xfId="0" applyFont="1" applyFill="1" applyBorder="1" applyAlignment="1">
      <alignment horizontal="left" vertical="center" wrapText="1"/>
    </xf>
    <xf numFmtId="0" fontId="107" fillId="0" borderId="88" xfId="0" applyFont="1" applyFill="1" applyBorder="1" applyAlignment="1">
      <alignment horizontal="left" vertical="center" wrapText="1"/>
    </xf>
  </cellXfs>
  <cellStyles count="21412">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showGridLines="0" tabSelected="1" workbookViewId="0">
      <pane xSplit="1" ySplit="7" topLeftCell="B8" activePane="bottomRight" state="frozen"/>
      <selection pane="topRight" activeCell="B1" sqref="B1"/>
      <selection pane="bottomLeft" activeCell="A8" sqref="A8"/>
      <selection pane="bottomRight" activeCell="B1" sqref="B1"/>
    </sheetView>
  </sheetViews>
  <sheetFormatPr defaultRowHeight="14.4"/>
  <cols>
    <col min="1" max="1" width="10.33203125" style="2" customWidth="1"/>
    <col min="2" max="2" width="134.6640625" bestFit="1" customWidth="1"/>
    <col min="3" max="3" width="39.44140625" customWidth="1"/>
    <col min="7" max="7" width="25" customWidth="1"/>
  </cols>
  <sheetData>
    <row r="1" spans="1:3">
      <c r="A1" s="10"/>
      <c r="B1" s="195" t="s">
        <v>292</v>
      </c>
      <c r="C1" s="99"/>
    </row>
    <row r="2" spans="1:3" s="192" customFormat="1">
      <c r="A2" s="261">
        <v>1</v>
      </c>
      <c r="B2" s="193" t="s">
        <v>293</v>
      </c>
      <c r="C2" s="387" t="s">
        <v>879</v>
      </c>
    </row>
    <row r="3" spans="1:3" s="192" customFormat="1">
      <c r="A3" s="261">
        <v>2</v>
      </c>
      <c r="B3" s="194" t="s">
        <v>294</v>
      </c>
      <c r="C3" s="387" t="s">
        <v>880</v>
      </c>
    </row>
    <row r="4" spans="1:3" s="192" customFormat="1">
      <c r="A4" s="261">
        <v>3</v>
      </c>
      <c r="B4" s="194" t="s">
        <v>295</v>
      </c>
      <c r="C4" s="387" t="s">
        <v>881</v>
      </c>
    </row>
    <row r="5" spans="1:3" s="192" customFormat="1">
      <c r="A5" s="262">
        <v>4</v>
      </c>
      <c r="B5" s="197" t="s">
        <v>296</v>
      </c>
      <c r="C5" s="388" t="s">
        <v>882</v>
      </c>
    </row>
    <row r="6" spans="1:3" s="196" customFormat="1" ht="65.25" customHeight="1">
      <c r="A6" s="543" t="s">
        <v>798</v>
      </c>
      <c r="B6" s="544"/>
      <c r="C6" s="544"/>
    </row>
    <row r="7" spans="1:3">
      <c r="A7" s="377" t="s">
        <v>647</v>
      </c>
      <c r="B7" s="378" t="s">
        <v>297</v>
      </c>
    </row>
    <row r="8" spans="1:3">
      <c r="A8" s="379">
        <v>1</v>
      </c>
      <c r="B8" s="375" t="s">
        <v>261</v>
      </c>
    </row>
    <row r="9" spans="1:3">
      <c r="A9" s="379">
        <v>2</v>
      </c>
      <c r="B9" s="375" t="s">
        <v>298</v>
      </c>
    </row>
    <row r="10" spans="1:3">
      <c r="A10" s="379">
        <v>3</v>
      </c>
      <c r="B10" s="375" t="s">
        <v>299</v>
      </c>
    </row>
    <row r="11" spans="1:3">
      <c r="A11" s="379">
        <v>4</v>
      </c>
      <c r="B11" s="375" t="s">
        <v>300</v>
      </c>
      <c r="C11" s="191"/>
    </row>
    <row r="12" spans="1:3">
      <c r="A12" s="379">
        <v>5</v>
      </c>
      <c r="B12" s="375" t="s">
        <v>225</v>
      </c>
    </row>
    <row r="13" spans="1:3">
      <c r="A13" s="379">
        <v>6</v>
      </c>
      <c r="B13" s="380" t="s">
        <v>186</v>
      </c>
    </row>
    <row r="14" spans="1:3">
      <c r="A14" s="379">
        <v>7</v>
      </c>
      <c r="B14" s="375" t="s">
        <v>301</v>
      </c>
    </row>
    <row r="15" spans="1:3">
      <c r="A15" s="379">
        <v>8</v>
      </c>
      <c r="B15" s="375" t="s">
        <v>305</v>
      </c>
    </row>
    <row r="16" spans="1:3">
      <c r="A16" s="379">
        <v>9</v>
      </c>
      <c r="B16" s="375" t="s">
        <v>89</v>
      </c>
    </row>
    <row r="17" spans="1:2">
      <c r="A17" s="381" t="s">
        <v>868</v>
      </c>
      <c r="B17" s="375" t="s">
        <v>840</v>
      </c>
    </row>
    <row r="18" spans="1:2">
      <c r="A18" s="379">
        <v>10</v>
      </c>
      <c r="B18" s="375" t="s">
        <v>308</v>
      </c>
    </row>
    <row r="19" spans="1:2">
      <c r="A19" s="379">
        <v>11</v>
      </c>
      <c r="B19" s="380" t="s">
        <v>288</v>
      </c>
    </row>
    <row r="20" spans="1:2">
      <c r="A20" s="379">
        <v>12</v>
      </c>
      <c r="B20" s="380" t="s">
        <v>285</v>
      </c>
    </row>
    <row r="21" spans="1:2">
      <c r="A21" s="379">
        <v>13</v>
      </c>
      <c r="B21" s="382" t="s">
        <v>768</v>
      </c>
    </row>
    <row r="22" spans="1:2">
      <c r="A22" s="379">
        <v>14</v>
      </c>
      <c r="B22" s="383" t="s">
        <v>828</v>
      </c>
    </row>
    <row r="23" spans="1:2">
      <c r="A23" s="384">
        <v>15</v>
      </c>
      <c r="B23" s="380"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4.4"/>
  <cols>
    <col min="1" max="1" width="9.5546875" style="5" bestFit="1" customWidth="1"/>
    <col min="2" max="2" width="132.44140625" style="2" customWidth="1"/>
    <col min="3" max="3" width="18.44140625" style="2" customWidth="1"/>
  </cols>
  <sheetData>
    <row r="1" spans="1:6">
      <c r="A1" s="389" t="s">
        <v>226</v>
      </c>
      <c r="B1" s="390" t="s">
        <v>879</v>
      </c>
      <c r="D1" s="2"/>
      <c r="E1" s="2"/>
      <c r="F1" s="2"/>
    </row>
    <row r="2" spans="1:6" s="22" customFormat="1" ht="15.75" customHeight="1">
      <c r="A2" s="389" t="s">
        <v>227</v>
      </c>
      <c r="B2" s="391">
        <v>43190</v>
      </c>
    </row>
    <row r="3" spans="1:6" s="22" customFormat="1" ht="15.75" customHeight="1"/>
    <row r="4" spans="1:6" ht="15" thickBot="1">
      <c r="A4" s="5" t="s">
        <v>656</v>
      </c>
      <c r="B4" s="65" t="s">
        <v>89</v>
      </c>
    </row>
    <row r="5" spans="1:6">
      <c r="A5" s="145" t="s">
        <v>27</v>
      </c>
      <c r="B5" s="146"/>
      <c r="C5" s="147" t="s">
        <v>28</v>
      </c>
    </row>
    <row r="6" spans="1:6">
      <c r="A6" s="148">
        <v>1</v>
      </c>
      <c r="B6" s="88" t="s">
        <v>29</v>
      </c>
      <c r="C6" s="471">
        <f>SUM(C7:C11)</f>
        <v>34108453.318627737</v>
      </c>
    </row>
    <row r="7" spans="1:6">
      <c r="A7" s="148">
        <v>2</v>
      </c>
      <c r="B7" s="85" t="s">
        <v>30</v>
      </c>
      <c r="C7" s="472">
        <f>'2. RC'!E33</f>
        <v>30000000</v>
      </c>
    </row>
    <row r="8" spans="1:6">
      <c r="A8" s="148">
        <v>3</v>
      </c>
      <c r="B8" s="79" t="s">
        <v>31</v>
      </c>
      <c r="C8" s="472"/>
    </row>
    <row r="9" spans="1:6">
      <c r="A9" s="148">
        <v>4</v>
      </c>
      <c r="B9" s="79" t="s">
        <v>32</v>
      </c>
      <c r="C9" s="472"/>
    </row>
    <row r="10" spans="1:6">
      <c r="A10" s="148">
        <v>5</v>
      </c>
      <c r="B10" s="79" t="s">
        <v>33</v>
      </c>
      <c r="C10" s="472"/>
    </row>
    <row r="11" spans="1:6">
      <c r="A11" s="148">
        <v>6</v>
      </c>
      <c r="B11" s="86" t="s">
        <v>34</v>
      </c>
      <c r="C11" s="472">
        <f>'2. RC'!E38</f>
        <v>4108453.3186277347</v>
      </c>
    </row>
    <row r="12" spans="1:6" s="4" customFormat="1">
      <c r="A12" s="148">
        <v>7</v>
      </c>
      <c r="B12" s="88" t="s">
        <v>35</v>
      </c>
      <c r="C12" s="473">
        <f>SUM(C13:C27)</f>
        <v>302487.18999999989</v>
      </c>
    </row>
    <row r="13" spans="1:6" s="4" customFormat="1">
      <c r="A13" s="148">
        <v>8</v>
      </c>
      <c r="B13" s="87" t="s">
        <v>36</v>
      </c>
      <c r="C13" s="474"/>
    </row>
    <row r="14" spans="1:6" s="4" customFormat="1" ht="27.6">
      <c r="A14" s="148">
        <v>9</v>
      </c>
      <c r="B14" s="80" t="s">
        <v>37</v>
      </c>
      <c r="C14" s="474"/>
    </row>
    <row r="15" spans="1:6" s="4" customFormat="1">
      <c r="A15" s="148">
        <v>10</v>
      </c>
      <c r="B15" s="81" t="s">
        <v>38</v>
      </c>
      <c r="C15" s="474">
        <v>302487.18999999989</v>
      </c>
    </row>
    <row r="16" spans="1:6" s="4" customFormat="1">
      <c r="A16" s="148">
        <v>11</v>
      </c>
      <c r="B16" s="82" t="s">
        <v>39</v>
      </c>
      <c r="C16" s="474"/>
    </row>
    <row r="17" spans="1:3" s="4" customFormat="1">
      <c r="A17" s="148">
        <v>12</v>
      </c>
      <c r="B17" s="81" t="s">
        <v>40</v>
      </c>
      <c r="C17" s="474"/>
    </row>
    <row r="18" spans="1:3" s="4" customFormat="1">
      <c r="A18" s="148">
        <v>13</v>
      </c>
      <c r="B18" s="81" t="s">
        <v>41</v>
      </c>
      <c r="C18" s="474"/>
    </row>
    <row r="19" spans="1:3" s="4" customFormat="1">
      <c r="A19" s="148">
        <v>14</v>
      </c>
      <c r="B19" s="81" t="s">
        <v>42</v>
      </c>
      <c r="C19" s="474"/>
    </row>
    <row r="20" spans="1:3" s="4" customFormat="1" ht="27.6">
      <c r="A20" s="148">
        <v>15</v>
      </c>
      <c r="B20" s="81" t="s">
        <v>43</v>
      </c>
      <c r="C20" s="474"/>
    </row>
    <row r="21" spans="1:3" s="4" customFormat="1" ht="27.6">
      <c r="A21" s="148">
        <v>16</v>
      </c>
      <c r="B21" s="80" t="s">
        <v>44</v>
      </c>
      <c r="C21" s="474"/>
    </row>
    <row r="22" spans="1:3" s="4" customFormat="1">
      <c r="A22" s="148">
        <v>17</v>
      </c>
      <c r="B22" s="149" t="s">
        <v>45</v>
      </c>
      <c r="C22" s="474"/>
    </row>
    <row r="23" spans="1:3" s="4" customFormat="1" ht="27.6">
      <c r="A23" s="148">
        <v>18</v>
      </c>
      <c r="B23" s="80" t="s">
        <v>46</v>
      </c>
      <c r="C23" s="474"/>
    </row>
    <row r="24" spans="1:3" s="4" customFormat="1" ht="27.6">
      <c r="A24" s="148">
        <v>19</v>
      </c>
      <c r="B24" s="80" t="s">
        <v>47</v>
      </c>
      <c r="C24" s="474"/>
    </row>
    <row r="25" spans="1:3" s="4" customFormat="1" ht="27.6">
      <c r="A25" s="148">
        <v>20</v>
      </c>
      <c r="B25" s="83" t="s">
        <v>48</v>
      </c>
      <c r="C25" s="474"/>
    </row>
    <row r="26" spans="1:3" s="4" customFormat="1">
      <c r="A26" s="148">
        <v>21</v>
      </c>
      <c r="B26" s="83" t="s">
        <v>49</v>
      </c>
      <c r="C26" s="474"/>
    </row>
    <row r="27" spans="1:3" s="4" customFormat="1" ht="27.6">
      <c r="A27" s="148">
        <v>22</v>
      </c>
      <c r="B27" s="83" t="s">
        <v>50</v>
      </c>
      <c r="C27" s="474"/>
    </row>
    <row r="28" spans="1:3" s="4" customFormat="1">
      <c r="A28" s="148">
        <v>23</v>
      </c>
      <c r="B28" s="89" t="s">
        <v>24</v>
      </c>
      <c r="C28" s="473">
        <f>C6-C12</f>
        <v>33805966.12862774</v>
      </c>
    </row>
    <row r="29" spans="1:3" s="4" customFormat="1">
      <c r="A29" s="150"/>
      <c r="B29" s="84"/>
      <c r="C29" s="474"/>
    </row>
    <row r="30" spans="1:3" s="4" customFormat="1">
      <c r="A30" s="150">
        <v>24</v>
      </c>
      <c r="B30" s="89" t="s">
        <v>51</v>
      </c>
      <c r="C30" s="473">
        <f>C31+C34</f>
        <v>0</v>
      </c>
    </row>
    <row r="31" spans="1:3" s="4" customFormat="1">
      <c r="A31" s="150">
        <v>25</v>
      </c>
      <c r="B31" s="79" t="s">
        <v>52</v>
      </c>
      <c r="C31" s="475">
        <f>C32+C33</f>
        <v>0</v>
      </c>
    </row>
    <row r="32" spans="1:3" s="4" customFormat="1">
      <c r="A32" s="150">
        <v>26</v>
      </c>
      <c r="B32" s="189" t="s">
        <v>53</v>
      </c>
      <c r="C32" s="474"/>
    </row>
    <row r="33" spans="1:3" s="4" customFormat="1">
      <c r="A33" s="150">
        <v>27</v>
      </c>
      <c r="B33" s="189" t="s">
        <v>54</v>
      </c>
      <c r="C33" s="474"/>
    </row>
    <row r="34" spans="1:3" s="4" customFormat="1">
      <c r="A34" s="150">
        <v>28</v>
      </c>
      <c r="B34" s="79" t="s">
        <v>55</v>
      </c>
      <c r="C34" s="474"/>
    </row>
    <row r="35" spans="1:3" s="4" customFormat="1">
      <c r="A35" s="150">
        <v>29</v>
      </c>
      <c r="B35" s="89" t="s">
        <v>56</v>
      </c>
      <c r="C35" s="473">
        <f>SUM(C36:C40)</f>
        <v>0</v>
      </c>
    </row>
    <row r="36" spans="1:3" s="4" customFormat="1">
      <c r="A36" s="150">
        <v>30</v>
      </c>
      <c r="B36" s="80" t="s">
        <v>57</v>
      </c>
      <c r="C36" s="474"/>
    </row>
    <row r="37" spans="1:3" s="4" customFormat="1">
      <c r="A37" s="150">
        <v>31</v>
      </c>
      <c r="B37" s="81" t="s">
        <v>58</v>
      </c>
      <c r="C37" s="474"/>
    </row>
    <row r="38" spans="1:3" s="4" customFormat="1" ht="27.6">
      <c r="A38" s="150">
        <v>32</v>
      </c>
      <c r="B38" s="80" t="s">
        <v>59</v>
      </c>
      <c r="C38" s="474"/>
    </row>
    <row r="39" spans="1:3" s="4" customFormat="1" ht="27.6">
      <c r="A39" s="150">
        <v>33</v>
      </c>
      <c r="B39" s="80" t="s">
        <v>47</v>
      </c>
      <c r="C39" s="474"/>
    </row>
    <row r="40" spans="1:3" s="4" customFormat="1" ht="27.6">
      <c r="A40" s="150">
        <v>34</v>
      </c>
      <c r="B40" s="83" t="s">
        <v>60</v>
      </c>
      <c r="C40" s="474"/>
    </row>
    <row r="41" spans="1:3" s="4" customFormat="1">
      <c r="A41" s="150">
        <v>35</v>
      </c>
      <c r="B41" s="89" t="s">
        <v>25</v>
      </c>
      <c r="C41" s="473">
        <f>C30-C35</f>
        <v>0</v>
      </c>
    </row>
    <row r="42" spans="1:3" s="4" customFormat="1">
      <c r="A42" s="150"/>
      <c r="B42" s="84"/>
      <c r="C42" s="474"/>
    </row>
    <row r="43" spans="1:3" s="4" customFormat="1">
      <c r="A43" s="150">
        <v>36</v>
      </c>
      <c r="B43" s="90" t="s">
        <v>61</v>
      </c>
      <c r="C43" s="473">
        <f>SUM(C44:C46)</f>
        <v>40795305.625772133</v>
      </c>
    </row>
    <row r="44" spans="1:3" s="4" customFormat="1">
      <c r="A44" s="150">
        <v>37</v>
      </c>
      <c r="B44" s="79" t="s">
        <v>62</v>
      </c>
      <c r="C44" s="474">
        <f>'2. RC'!E30</f>
        <v>38630400</v>
      </c>
    </row>
    <row r="45" spans="1:3" s="4" customFormat="1">
      <c r="A45" s="150">
        <v>38</v>
      </c>
      <c r="B45" s="79" t="s">
        <v>63</v>
      </c>
      <c r="C45" s="474"/>
    </row>
    <row r="46" spans="1:3" s="4" customFormat="1">
      <c r="A46" s="150">
        <v>39</v>
      </c>
      <c r="B46" s="79" t="s">
        <v>64</v>
      </c>
      <c r="C46" s="474">
        <v>2164905.625772133</v>
      </c>
    </row>
    <row r="47" spans="1:3" s="4" customFormat="1">
      <c r="A47" s="150">
        <v>40</v>
      </c>
      <c r="B47" s="90" t="s">
        <v>65</v>
      </c>
      <c r="C47" s="473">
        <f>SUM(C48:C51)</f>
        <v>0</v>
      </c>
    </row>
    <row r="48" spans="1:3" s="4" customFormat="1">
      <c r="A48" s="150">
        <v>41</v>
      </c>
      <c r="B48" s="80" t="s">
        <v>66</v>
      </c>
      <c r="C48" s="474"/>
    </row>
    <row r="49" spans="1:3" s="4" customFormat="1">
      <c r="A49" s="150">
        <v>42</v>
      </c>
      <c r="B49" s="81" t="s">
        <v>67</v>
      </c>
      <c r="C49" s="474"/>
    </row>
    <row r="50" spans="1:3" s="4" customFormat="1" ht="27.6">
      <c r="A50" s="150">
        <v>43</v>
      </c>
      <c r="B50" s="80" t="s">
        <v>68</v>
      </c>
      <c r="C50" s="474"/>
    </row>
    <row r="51" spans="1:3" s="4" customFormat="1" ht="27.6">
      <c r="A51" s="150">
        <v>44</v>
      </c>
      <c r="B51" s="80" t="s">
        <v>47</v>
      </c>
      <c r="C51" s="474"/>
    </row>
    <row r="52" spans="1:3" s="4" customFormat="1" ht="15" thickBot="1">
      <c r="A52" s="151">
        <v>45</v>
      </c>
      <c r="B52" s="152" t="s">
        <v>26</v>
      </c>
      <c r="C52" s="476">
        <f>C43-C47</f>
        <v>40795305.625772133</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22"/>
  <sheetViews>
    <sheetView showGridLines="0" workbookViewId="0"/>
  </sheetViews>
  <sheetFormatPr defaultColWidth="9.109375" defaultRowHeight="13.8"/>
  <cols>
    <col min="1" max="1" width="10.88671875" style="322" bestFit="1" customWidth="1"/>
    <col min="2" max="2" width="59" style="322" customWidth="1"/>
    <col min="3" max="3" width="16.6640625" style="322" bestFit="1" customWidth="1"/>
    <col min="4" max="4" width="13.33203125" style="322" bestFit="1" customWidth="1"/>
    <col min="5" max="16384" width="9.109375" style="322"/>
  </cols>
  <sheetData>
    <row r="1" spans="1:4">
      <c r="A1" s="389" t="s">
        <v>226</v>
      </c>
      <c r="B1" s="390" t="s">
        <v>879</v>
      </c>
    </row>
    <row r="2" spans="1:4" s="22" customFormat="1" ht="15.75" customHeight="1">
      <c r="A2" s="389" t="s">
        <v>227</v>
      </c>
      <c r="B2" s="391">
        <v>43190</v>
      </c>
    </row>
    <row r="3" spans="1:4" s="22" customFormat="1" ht="15.75" customHeight="1"/>
    <row r="4" spans="1:4" ht="14.4" thickBot="1">
      <c r="A4" s="323" t="s">
        <v>839</v>
      </c>
      <c r="B4" s="362" t="s">
        <v>840</v>
      </c>
    </row>
    <row r="5" spans="1:4" s="363" customFormat="1" ht="27.6">
      <c r="A5" s="566" t="s">
        <v>841</v>
      </c>
      <c r="B5" s="567"/>
      <c r="C5" s="345" t="s">
        <v>842</v>
      </c>
      <c r="D5" s="346" t="s">
        <v>843</v>
      </c>
    </row>
    <row r="6" spans="1:4" s="364" customFormat="1">
      <c r="A6" s="347">
        <v>1</v>
      </c>
      <c r="B6" s="348" t="s">
        <v>844</v>
      </c>
      <c r="C6" s="348"/>
      <c r="D6" s="349"/>
    </row>
    <row r="7" spans="1:4" s="364" customFormat="1">
      <c r="A7" s="350" t="s">
        <v>845</v>
      </c>
      <c r="B7" s="351" t="s">
        <v>846</v>
      </c>
      <c r="C7" s="351" t="s">
        <v>867</v>
      </c>
      <c r="D7" s="352"/>
    </row>
    <row r="8" spans="1:4" s="364" customFormat="1">
      <c r="A8" s="350" t="s">
        <v>847</v>
      </c>
      <c r="B8" s="351" t="s">
        <v>848</v>
      </c>
      <c r="C8" s="351" t="s">
        <v>849</v>
      </c>
      <c r="D8" s="352"/>
    </row>
    <row r="9" spans="1:4" s="364" customFormat="1">
      <c r="A9" s="350" t="s">
        <v>850</v>
      </c>
      <c r="B9" s="351" t="s">
        <v>851</v>
      </c>
      <c r="C9" s="351" t="s">
        <v>852</v>
      </c>
      <c r="D9" s="352"/>
    </row>
    <row r="10" spans="1:4" s="364" customFormat="1">
      <c r="A10" s="347" t="s">
        <v>853</v>
      </c>
      <c r="B10" s="348" t="s">
        <v>854</v>
      </c>
      <c r="C10" s="348"/>
      <c r="D10" s="349"/>
    </row>
    <row r="11" spans="1:4" s="365" customFormat="1">
      <c r="A11" s="353" t="s">
        <v>855</v>
      </c>
      <c r="B11" s="354" t="s">
        <v>856</v>
      </c>
      <c r="C11" s="354" t="s">
        <v>857</v>
      </c>
      <c r="D11" s="355"/>
    </row>
    <row r="12" spans="1:4" s="365" customFormat="1">
      <c r="A12" s="353" t="s">
        <v>858</v>
      </c>
      <c r="B12" s="354" t="s">
        <v>859</v>
      </c>
      <c r="C12" s="354" t="s">
        <v>860</v>
      </c>
      <c r="D12" s="355"/>
    </row>
    <row r="13" spans="1:4" s="365" customFormat="1">
      <c r="A13" s="353" t="s">
        <v>861</v>
      </c>
      <c r="B13" s="354" t="s">
        <v>862</v>
      </c>
      <c r="C13" s="354" t="s">
        <v>860</v>
      </c>
      <c r="D13" s="355"/>
    </row>
    <row r="14" spans="1:4" s="364" customFormat="1">
      <c r="A14" s="347" t="s">
        <v>863</v>
      </c>
      <c r="B14" s="348" t="s">
        <v>864</v>
      </c>
      <c r="C14" s="356"/>
      <c r="D14" s="349"/>
    </row>
    <row r="15" spans="1:4" s="364" customFormat="1">
      <c r="A15" s="376" t="s">
        <v>869</v>
      </c>
      <c r="B15" s="354" t="s">
        <v>872</v>
      </c>
      <c r="C15" s="354"/>
      <c r="D15" s="355"/>
    </row>
    <row r="16" spans="1:4" s="364" customFormat="1">
      <c r="A16" s="376" t="s">
        <v>870</v>
      </c>
      <c r="B16" s="354" t="s">
        <v>873</v>
      </c>
      <c r="C16" s="354"/>
      <c r="D16" s="355"/>
    </row>
    <row r="17" spans="1:6" s="364" customFormat="1">
      <c r="A17" s="376" t="s">
        <v>871</v>
      </c>
      <c r="B17" s="354" t="s">
        <v>874</v>
      </c>
      <c r="C17" s="354"/>
      <c r="D17" s="355"/>
    </row>
    <row r="18" spans="1:6" s="363" customFormat="1" ht="27.6">
      <c r="A18" s="568" t="s">
        <v>865</v>
      </c>
      <c r="B18" s="569"/>
      <c r="C18" s="357" t="s">
        <v>842</v>
      </c>
      <c r="D18" s="358" t="s">
        <v>843</v>
      </c>
    </row>
    <row r="19" spans="1:6" s="364" customFormat="1">
      <c r="A19" s="359">
        <v>4</v>
      </c>
      <c r="B19" s="354" t="s">
        <v>24</v>
      </c>
      <c r="C19" s="360">
        <v>0</v>
      </c>
      <c r="D19" s="361"/>
    </row>
    <row r="20" spans="1:6" s="364" customFormat="1">
      <c r="A20" s="359">
        <v>5</v>
      </c>
      <c r="B20" s="354" t="s">
        <v>125</v>
      </c>
      <c r="C20" s="360">
        <v>0</v>
      </c>
      <c r="D20" s="361"/>
    </row>
    <row r="21" spans="1:6" s="364" customFormat="1" ht="14.4" thickBot="1">
      <c r="A21" s="366" t="s">
        <v>866</v>
      </c>
      <c r="B21" s="367" t="s">
        <v>89</v>
      </c>
      <c r="C21" s="368">
        <v>0</v>
      </c>
      <c r="D21" s="369"/>
    </row>
    <row r="22" spans="1:6">
      <c r="F22" s="323"/>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4.4"/>
  <cols>
    <col min="1" max="1" width="10.6640625" style="75" customWidth="1"/>
    <col min="2" max="2" width="91.88671875" style="75" customWidth="1"/>
    <col min="3" max="3" width="53.109375" style="75" customWidth="1"/>
    <col min="4" max="4" width="32.33203125" style="75" customWidth="1"/>
    <col min="5" max="5" width="9.44140625" customWidth="1"/>
  </cols>
  <sheetData>
    <row r="1" spans="1:6">
      <c r="A1" s="389" t="s">
        <v>226</v>
      </c>
      <c r="B1" s="390" t="s">
        <v>879</v>
      </c>
      <c r="E1" s="2"/>
      <c r="F1" s="2"/>
    </row>
    <row r="2" spans="1:6" s="22" customFormat="1" ht="15.75" customHeight="1">
      <c r="A2" s="389" t="s">
        <v>227</v>
      </c>
      <c r="B2" s="391">
        <v>43190</v>
      </c>
    </row>
    <row r="3" spans="1:6" s="22" customFormat="1" ht="15.75" customHeight="1">
      <c r="A3" s="27"/>
    </row>
    <row r="4" spans="1:6" s="22" customFormat="1" ht="15.75" customHeight="1" thickBot="1">
      <c r="A4" s="22" t="s">
        <v>657</v>
      </c>
      <c r="B4" s="212" t="s">
        <v>308</v>
      </c>
      <c r="D4" s="214" t="s">
        <v>130</v>
      </c>
    </row>
    <row r="5" spans="1:6" ht="41.4">
      <c r="A5" s="162" t="s">
        <v>27</v>
      </c>
      <c r="B5" s="163" t="s">
        <v>269</v>
      </c>
      <c r="C5" s="164" t="s">
        <v>275</v>
      </c>
      <c r="D5" s="213" t="s">
        <v>309</v>
      </c>
    </row>
    <row r="6" spans="1:6">
      <c r="A6" s="153">
        <v>1</v>
      </c>
      <c r="B6" s="91" t="s">
        <v>191</v>
      </c>
      <c r="C6" s="477">
        <f>'2. RC'!E7</f>
        <v>3978495.62</v>
      </c>
      <c r="D6" s="154"/>
      <c r="E6" s="8"/>
    </row>
    <row r="7" spans="1:6">
      <c r="A7" s="153">
        <v>2</v>
      </c>
      <c r="B7" s="92" t="s">
        <v>192</v>
      </c>
      <c r="C7" s="478">
        <f>'2. RC'!E8</f>
        <v>22712426.859999999</v>
      </c>
      <c r="D7" s="155"/>
      <c r="E7" s="8"/>
    </row>
    <row r="8" spans="1:6">
      <c r="A8" s="153">
        <v>3</v>
      </c>
      <c r="B8" s="92" t="s">
        <v>193</v>
      </c>
      <c r="C8" s="478">
        <f>'2. RC'!E9</f>
        <v>10483396.782145001</v>
      </c>
      <c r="D8" s="155"/>
      <c r="E8" s="8"/>
    </row>
    <row r="9" spans="1:6">
      <c r="A9" s="153">
        <v>4</v>
      </c>
      <c r="B9" s="92" t="s">
        <v>222</v>
      </c>
      <c r="C9" s="478">
        <f>'2. RC'!E10</f>
        <v>0</v>
      </c>
      <c r="D9" s="155"/>
      <c r="E9" s="8"/>
    </row>
    <row r="10" spans="1:6">
      <c r="A10" s="153">
        <v>5</v>
      </c>
      <c r="B10" s="92" t="s">
        <v>194</v>
      </c>
      <c r="C10" s="478">
        <f>'2. RC'!E11</f>
        <v>24028653.358471528</v>
      </c>
      <c r="D10" s="155"/>
      <c r="E10" s="8"/>
    </row>
    <row r="11" spans="1:6">
      <c r="A11" s="153">
        <v>6.1</v>
      </c>
      <c r="B11" s="92" t="s">
        <v>195</v>
      </c>
      <c r="C11" s="480">
        <f>'2. RC'!E12</f>
        <v>157936119.03999996</v>
      </c>
      <c r="D11" s="156"/>
      <c r="E11" s="9"/>
    </row>
    <row r="12" spans="1:6">
      <c r="A12" s="153">
        <v>6.2</v>
      </c>
      <c r="B12" s="93" t="s">
        <v>196</v>
      </c>
      <c r="C12" s="481">
        <f>'2. RC'!E13</f>
        <v>-4983700.2265999988</v>
      </c>
      <c r="D12" s="156"/>
      <c r="E12" s="9"/>
    </row>
    <row r="13" spans="1:6">
      <c r="A13" s="153" t="s">
        <v>795</v>
      </c>
      <c r="B13" s="94" t="s">
        <v>796</v>
      </c>
      <c r="C13" s="481">
        <v>-2286551.8265999989</v>
      </c>
      <c r="D13" s="156"/>
      <c r="E13" s="9"/>
    </row>
    <row r="14" spans="1:6">
      <c r="A14" s="153">
        <v>6</v>
      </c>
      <c r="B14" s="92" t="s">
        <v>197</v>
      </c>
      <c r="C14" s="281">
        <f>C11+C12</f>
        <v>152952418.81339997</v>
      </c>
      <c r="D14" s="156"/>
      <c r="E14" s="8"/>
    </row>
    <row r="15" spans="1:6">
      <c r="A15" s="153">
        <v>7</v>
      </c>
      <c r="B15" s="92" t="s">
        <v>198</v>
      </c>
      <c r="C15" s="276">
        <f>'2. RC'!E15</f>
        <v>2075164.346752001</v>
      </c>
      <c r="D15" s="155"/>
      <c r="E15" s="8"/>
    </row>
    <row r="16" spans="1:6">
      <c r="A16" s="153">
        <v>8</v>
      </c>
      <c r="B16" s="92" t="s">
        <v>199</v>
      </c>
      <c r="C16" s="276">
        <f>'2. RC'!E16</f>
        <v>0</v>
      </c>
      <c r="D16" s="155"/>
      <c r="E16" s="8"/>
    </row>
    <row r="17" spans="1:5">
      <c r="A17" s="153">
        <v>9</v>
      </c>
      <c r="B17" s="92" t="s">
        <v>200</v>
      </c>
      <c r="C17" s="276">
        <f>'2. RC'!E17</f>
        <v>0</v>
      </c>
      <c r="D17" s="155"/>
      <c r="E17" s="8"/>
    </row>
    <row r="18" spans="1:5">
      <c r="A18" s="153">
        <v>9.1</v>
      </c>
      <c r="B18" s="94" t="s">
        <v>284</v>
      </c>
      <c r="C18" s="277"/>
      <c r="D18" s="155"/>
      <c r="E18" s="8"/>
    </row>
    <row r="19" spans="1:5">
      <c r="A19" s="153">
        <v>9.1999999999999993</v>
      </c>
      <c r="B19" s="94" t="s">
        <v>274</v>
      </c>
      <c r="C19" s="277"/>
      <c r="D19" s="155"/>
      <c r="E19" s="8"/>
    </row>
    <row r="20" spans="1:5">
      <c r="A20" s="153">
        <v>9.3000000000000007</v>
      </c>
      <c r="B20" s="94" t="s">
        <v>273</v>
      </c>
      <c r="C20" s="277"/>
      <c r="D20" s="155"/>
      <c r="E20" s="8"/>
    </row>
    <row r="21" spans="1:5">
      <c r="A21" s="153">
        <v>10</v>
      </c>
      <c r="B21" s="92" t="s">
        <v>201</v>
      </c>
      <c r="C21" s="276">
        <f>'2. RC'!E18</f>
        <v>1707029.5</v>
      </c>
      <c r="D21" s="155"/>
      <c r="E21" s="8"/>
    </row>
    <row r="22" spans="1:5">
      <c r="A22" s="153">
        <v>10.1</v>
      </c>
      <c r="B22" s="94" t="s">
        <v>272</v>
      </c>
      <c r="C22" s="276">
        <f>'9. Capital'!C15</f>
        <v>302487.18999999989</v>
      </c>
      <c r="D22" s="268" t="s">
        <v>698</v>
      </c>
      <c r="E22" s="8"/>
    </row>
    <row r="23" spans="1:5">
      <c r="A23" s="153">
        <v>11</v>
      </c>
      <c r="B23" s="95" t="s">
        <v>202</v>
      </c>
      <c r="C23" s="278">
        <f>'2. RC'!E19</f>
        <v>4641165.0705107804</v>
      </c>
      <c r="D23" s="157"/>
      <c r="E23" s="8"/>
    </row>
    <row r="24" spans="1:5">
      <c r="A24" s="153">
        <v>12</v>
      </c>
      <c r="B24" s="97" t="s">
        <v>203</v>
      </c>
      <c r="C24" s="279">
        <f>SUM(C6:C10,C14:C17,C21,C23)</f>
        <v>222578750.35127926</v>
      </c>
      <c r="D24" s="158"/>
      <c r="E24" s="7"/>
    </row>
    <row r="25" spans="1:5">
      <c r="A25" s="153">
        <v>13</v>
      </c>
      <c r="B25" s="92" t="s">
        <v>204</v>
      </c>
      <c r="C25" s="484">
        <f>'2. RC'!E22</f>
        <v>53822498.359999992</v>
      </c>
      <c r="D25" s="159"/>
      <c r="E25" s="8"/>
    </row>
    <row r="26" spans="1:5">
      <c r="A26" s="153">
        <v>14</v>
      </c>
      <c r="B26" s="92" t="s">
        <v>205</v>
      </c>
      <c r="C26" s="484">
        <f>'2. RC'!E23</f>
        <v>18711327.459999986</v>
      </c>
      <c r="D26" s="155"/>
      <c r="E26" s="8"/>
    </row>
    <row r="27" spans="1:5">
      <c r="A27" s="153">
        <v>15</v>
      </c>
      <c r="B27" s="92" t="s">
        <v>206</v>
      </c>
      <c r="C27" s="484">
        <f>'2. RC'!E24</f>
        <v>0</v>
      </c>
      <c r="D27" s="155"/>
      <c r="E27" s="8"/>
    </row>
    <row r="28" spans="1:5">
      <c r="A28" s="153">
        <v>16</v>
      </c>
      <c r="B28" s="92" t="s">
        <v>207</v>
      </c>
      <c r="C28" s="484">
        <f>'2. RC'!E25</f>
        <v>46408861.419999987</v>
      </c>
      <c r="D28" s="155"/>
      <c r="E28" s="8"/>
    </row>
    <row r="29" spans="1:5">
      <c r="A29" s="153">
        <v>17</v>
      </c>
      <c r="B29" s="92" t="s">
        <v>208</v>
      </c>
      <c r="C29" s="484">
        <f>'2. RC'!E26</f>
        <v>0</v>
      </c>
      <c r="D29" s="155"/>
      <c r="E29" s="8"/>
    </row>
    <row r="30" spans="1:5">
      <c r="A30" s="153">
        <v>18</v>
      </c>
      <c r="B30" s="92" t="s">
        <v>209</v>
      </c>
      <c r="C30" s="484">
        <f>'2. RC'!E27</f>
        <v>25201707.721511997</v>
      </c>
      <c r="D30" s="155"/>
      <c r="E30" s="8"/>
    </row>
    <row r="31" spans="1:5">
      <c r="A31" s="153">
        <v>19</v>
      </c>
      <c r="B31" s="92" t="s">
        <v>210</v>
      </c>
      <c r="C31" s="484">
        <f>'2. RC'!E28</f>
        <v>1266289.8599999999</v>
      </c>
      <c r="D31" s="155"/>
      <c r="E31" s="8"/>
    </row>
    <row r="32" spans="1:5">
      <c r="A32" s="153">
        <v>20</v>
      </c>
      <c r="B32" s="92" t="s">
        <v>132</v>
      </c>
      <c r="C32" s="484">
        <f>'2. RC'!E29</f>
        <v>4429212.1698000003</v>
      </c>
      <c r="D32" s="155"/>
      <c r="E32" s="8"/>
    </row>
    <row r="33" spans="1:5">
      <c r="A33" s="153">
        <v>20.100000000000001</v>
      </c>
      <c r="B33" s="96" t="s">
        <v>794</v>
      </c>
      <c r="C33" s="278">
        <v>193433.36979999999</v>
      </c>
      <c r="D33" s="157"/>
      <c r="E33" s="8"/>
    </row>
    <row r="34" spans="1:5">
      <c r="A34" s="153">
        <v>21</v>
      </c>
      <c r="B34" s="95" t="s">
        <v>211</v>
      </c>
      <c r="C34" s="483">
        <f>'2. RC'!E30</f>
        <v>38630400</v>
      </c>
      <c r="D34" s="157"/>
      <c r="E34" s="8"/>
    </row>
    <row r="35" spans="1:5">
      <c r="A35" s="153">
        <v>21.1</v>
      </c>
      <c r="B35" s="96" t="s">
        <v>271</v>
      </c>
      <c r="C35" s="280">
        <f>'9. Capital'!C44</f>
        <v>38630400</v>
      </c>
      <c r="D35" s="482" t="s">
        <v>900</v>
      </c>
      <c r="E35" s="8"/>
    </row>
    <row r="36" spans="1:5">
      <c r="A36" s="153">
        <v>22</v>
      </c>
      <c r="B36" s="97" t="s">
        <v>212</v>
      </c>
      <c r="C36" s="279">
        <f>SUM(C25:C32)+C34</f>
        <v>188470296.991312</v>
      </c>
      <c r="D36" s="158"/>
      <c r="E36" s="7"/>
    </row>
    <row r="37" spans="1:5">
      <c r="A37" s="153">
        <v>23</v>
      </c>
      <c r="B37" s="95" t="s">
        <v>213</v>
      </c>
      <c r="C37" s="478">
        <f>'9. Capital'!C7</f>
        <v>30000000</v>
      </c>
      <c r="D37" s="482" t="s">
        <v>901</v>
      </c>
      <c r="E37" s="8"/>
    </row>
    <row r="38" spans="1:5">
      <c r="A38" s="153">
        <v>24</v>
      </c>
      <c r="B38" s="95" t="s">
        <v>214</v>
      </c>
      <c r="C38" s="478"/>
      <c r="D38" s="479"/>
      <c r="E38" s="8"/>
    </row>
    <row r="39" spans="1:5">
      <c r="A39" s="153">
        <v>25</v>
      </c>
      <c r="B39" s="95" t="s">
        <v>270</v>
      </c>
      <c r="C39" s="478"/>
      <c r="D39" s="479"/>
      <c r="E39" s="8"/>
    </row>
    <row r="40" spans="1:5">
      <c r="A40" s="153">
        <v>26</v>
      </c>
      <c r="B40" s="95" t="s">
        <v>216</v>
      </c>
      <c r="C40" s="478"/>
      <c r="D40" s="479"/>
      <c r="E40" s="8"/>
    </row>
    <row r="41" spans="1:5">
      <c r="A41" s="153">
        <v>27</v>
      </c>
      <c r="B41" s="95" t="s">
        <v>217</v>
      </c>
      <c r="C41" s="478"/>
      <c r="D41" s="479"/>
      <c r="E41" s="8"/>
    </row>
    <row r="42" spans="1:5">
      <c r="A42" s="153">
        <v>28</v>
      </c>
      <c r="B42" s="95" t="s">
        <v>218</v>
      </c>
      <c r="C42" s="478">
        <f>'9. Capital'!C11</f>
        <v>4108453.3186277347</v>
      </c>
      <c r="D42" s="482" t="s">
        <v>902</v>
      </c>
      <c r="E42" s="8"/>
    </row>
    <row r="43" spans="1:5">
      <c r="A43" s="153">
        <v>29</v>
      </c>
      <c r="B43" s="95" t="s">
        <v>36</v>
      </c>
      <c r="C43" s="478"/>
      <c r="D43" s="479"/>
      <c r="E43" s="8"/>
    </row>
    <row r="44" spans="1:5" ht="15" thickBot="1">
      <c r="A44" s="160">
        <v>30</v>
      </c>
      <c r="B44" s="161" t="s">
        <v>219</v>
      </c>
      <c r="C44" s="485">
        <f>SUM(C37:C43)</f>
        <v>34108453.318627737</v>
      </c>
      <c r="D44" s="486"/>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sheetView>
  </sheetViews>
  <sheetFormatPr defaultColWidth="9.109375" defaultRowHeight="13.8"/>
  <cols>
    <col min="1" max="1" width="10.5546875" style="2" bestFit="1" customWidth="1"/>
    <col min="2" max="2" width="95" style="2" customWidth="1"/>
    <col min="3" max="3" width="10.6640625" style="2" bestFit="1" customWidth="1"/>
    <col min="4" max="4" width="13.33203125" style="2" bestFit="1" customWidth="1"/>
    <col min="5" max="5" width="9.44140625" style="2" bestFit="1" customWidth="1"/>
    <col min="6" max="6" width="13.33203125" style="2" bestFit="1" customWidth="1"/>
    <col min="7" max="7" width="9.44140625" style="2" bestFit="1" customWidth="1"/>
    <col min="8" max="8" width="13.33203125" style="2" bestFit="1" customWidth="1"/>
    <col min="9" max="9" width="9.44140625" style="2" bestFit="1" customWidth="1"/>
    <col min="10" max="10" width="13.33203125" style="2" bestFit="1" customWidth="1"/>
    <col min="11" max="11" width="9.44140625" style="2" bestFit="1" customWidth="1"/>
    <col min="12" max="12" width="13.33203125" style="2" bestFit="1" customWidth="1"/>
    <col min="13" max="13" width="11.6640625" style="2" bestFit="1" customWidth="1"/>
    <col min="14" max="14" width="13.33203125" style="2" bestFit="1" customWidth="1"/>
    <col min="15" max="15" width="9.44140625" style="2" bestFit="1" customWidth="1"/>
    <col min="16" max="16" width="13.33203125" style="2" bestFit="1" customWidth="1"/>
    <col min="17" max="17" width="9.44140625" style="2" bestFit="1" customWidth="1"/>
    <col min="18" max="18" width="13.33203125" style="2" bestFit="1" customWidth="1"/>
    <col min="19" max="19" width="31.5546875" style="2" bestFit="1" customWidth="1"/>
    <col min="20" max="16384" width="9.109375" style="13"/>
  </cols>
  <sheetData>
    <row r="1" spans="1:19">
      <c r="A1" s="389" t="s">
        <v>226</v>
      </c>
      <c r="B1" s="390" t="s">
        <v>879</v>
      </c>
    </row>
    <row r="2" spans="1:19">
      <c r="A2" s="389" t="s">
        <v>227</v>
      </c>
      <c r="B2" s="391">
        <v>43190</v>
      </c>
    </row>
    <row r="4" spans="1:19" ht="28.2" thickBot="1">
      <c r="A4" s="74" t="s">
        <v>658</v>
      </c>
      <c r="B4" s="295" t="s">
        <v>765</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752</v>
      </c>
      <c r="P5" s="123" t="s">
        <v>753</v>
      </c>
      <c r="Q5" s="123" t="s">
        <v>754</v>
      </c>
      <c r="R5" s="290" t="s">
        <v>755</v>
      </c>
      <c r="S5" s="124" t="s">
        <v>756</v>
      </c>
    </row>
    <row r="6" spans="1:19" ht="46.5" customHeight="1">
      <c r="A6" s="166"/>
      <c r="B6" s="574" t="s">
        <v>757</v>
      </c>
      <c r="C6" s="572">
        <v>0</v>
      </c>
      <c r="D6" s="573"/>
      <c r="E6" s="572">
        <v>0.2</v>
      </c>
      <c r="F6" s="573"/>
      <c r="G6" s="572">
        <v>0.35</v>
      </c>
      <c r="H6" s="573"/>
      <c r="I6" s="572">
        <v>0.5</v>
      </c>
      <c r="J6" s="573"/>
      <c r="K6" s="572">
        <v>0.75</v>
      </c>
      <c r="L6" s="573"/>
      <c r="M6" s="572">
        <v>1</v>
      </c>
      <c r="N6" s="573"/>
      <c r="O6" s="572">
        <v>1.5</v>
      </c>
      <c r="P6" s="573"/>
      <c r="Q6" s="572">
        <v>2.5</v>
      </c>
      <c r="R6" s="573"/>
      <c r="S6" s="570" t="s">
        <v>289</v>
      </c>
    </row>
    <row r="7" spans="1:19">
      <c r="A7" s="166"/>
      <c r="B7" s="575"/>
      <c r="C7" s="294" t="s">
        <v>750</v>
      </c>
      <c r="D7" s="294" t="s">
        <v>751</v>
      </c>
      <c r="E7" s="294" t="s">
        <v>750</v>
      </c>
      <c r="F7" s="294" t="s">
        <v>751</v>
      </c>
      <c r="G7" s="294" t="s">
        <v>750</v>
      </c>
      <c r="H7" s="294" t="s">
        <v>751</v>
      </c>
      <c r="I7" s="294" t="s">
        <v>750</v>
      </c>
      <c r="J7" s="294" t="s">
        <v>751</v>
      </c>
      <c r="K7" s="294" t="s">
        <v>750</v>
      </c>
      <c r="L7" s="294" t="s">
        <v>751</v>
      </c>
      <c r="M7" s="294" t="s">
        <v>750</v>
      </c>
      <c r="N7" s="294" t="s">
        <v>751</v>
      </c>
      <c r="O7" s="294" t="s">
        <v>750</v>
      </c>
      <c r="P7" s="294" t="s">
        <v>751</v>
      </c>
      <c r="Q7" s="294" t="s">
        <v>750</v>
      </c>
      <c r="R7" s="294" t="s">
        <v>751</v>
      </c>
      <c r="S7" s="571"/>
    </row>
    <row r="8" spans="1:19" s="170" customFormat="1">
      <c r="A8" s="127">
        <v>1</v>
      </c>
      <c r="B8" s="188" t="s">
        <v>254</v>
      </c>
      <c r="C8" s="487">
        <v>13477482.610519748</v>
      </c>
      <c r="D8" s="487"/>
      <c r="E8" s="487"/>
      <c r="F8" s="487"/>
      <c r="G8" s="487"/>
      <c r="H8" s="487"/>
      <c r="I8" s="487"/>
      <c r="J8" s="487"/>
      <c r="K8" s="487"/>
      <c r="L8" s="487"/>
      <c r="M8" s="487">
        <v>32763222.473953236</v>
      </c>
      <c r="N8" s="487"/>
      <c r="O8" s="487"/>
      <c r="P8" s="487"/>
      <c r="Q8" s="487"/>
      <c r="R8" s="487"/>
      <c r="S8" s="488">
        <f>$C$6*SUM(C8:D8)+$E$6*SUM(E8:F8)+$G$6*SUM(G8:H8)+$I$6*SUM(I8:J8)+$K$6*SUM(K8:L8)+$M$6*SUM(M8:N8)+$O$6*SUM(O8:P8)+$Q$6*SUM(Q8:R8)</f>
        <v>32763222.473953236</v>
      </c>
    </row>
    <row r="9" spans="1:19" s="170" customFormat="1">
      <c r="A9" s="127">
        <v>2</v>
      </c>
      <c r="B9" s="188" t="s">
        <v>255</v>
      </c>
      <c r="C9" s="487"/>
      <c r="D9" s="487"/>
      <c r="E9" s="487"/>
      <c r="F9" s="487"/>
      <c r="G9" s="487"/>
      <c r="H9" s="487"/>
      <c r="I9" s="487"/>
      <c r="J9" s="487"/>
      <c r="K9" s="487"/>
      <c r="L9" s="487"/>
      <c r="M9" s="487"/>
      <c r="N9" s="487"/>
      <c r="O9" s="487"/>
      <c r="P9" s="487"/>
      <c r="Q9" s="487"/>
      <c r="R9" s="487"/>
      <c r="S9" s="488">
        <f t="shared" ref="S9:S21" si="0">$C$6*SUM(C9:D9)+$E$6*SUM(E9:F9)+$G$6*SUM(G9:H9)+$I$6*SUM(I9:J9)+$K$6*SUM(K9:L9)+$M$6*SUM(M9:N9)+$O$6*SUM(O9:P9)+$Q$6*SUM(Q9:R9)</f>
        <v>0</v>
      </c>
    </row>
    <row r="10" spans="1:19" s="170" customFormat="1">
      <c r="A10" s="127">
        <v>3</v>
      </c>
      <c r="B10" s="188" t="s">
        <v>256</v>
      </c>
      <c r="C10" s="487"/>
      <c r="D10" s="487"/>
      <c r="E10" s="487"/>
      <c r="F10" s="487"/>
      <c r="G10" s="487"/>
      <c r="H10" s="487"/>
      <c r="I10" s="487"/>
      <c r="J10" s="487"/>
      <c r="K10" s="487"/>
      <c r="L10" s="487"/>
      <c r="M10" s="487"/>
      <c r="N10" s="487"/>
      <c r="O10" s="487"/>
      <c r="P10" s="487"/>
      <c r="Q10" s="487"/>
      <c r="R10" s="487"/>
      <c r="S10" s="488">
        <f t="shared" si="0"/>
        <v>0</v>
      </c>
    </row>
    <row r="11" spans="1:19" s="170" customFormat="1">
      <c r="A11" s="127">
        <v>4</v>
      </c>
      <c r="B11" s="188" t="s">
        <v>257</v>
      </c>
      <c r="C11" s="487"/>
      <c r="D11" s="487"/>
      <c r="E11" s="487"/>
      <c r="F11" s="487"/>
      <c r="G11" s="487"/>
      <c r="H11" s="487"/>
      <c r="I11" s="487"/>
      <c r="J11" s="487"/>
      <c r="K11" s="487"/>
      <c r="L11" s="487"/>
      <c r="M11" s="487"/>
      <c r="N11" s="487"/>
      <c r="O11" s="487"/>
      <c r="P11" s="487"/>
      <c r="Q11" s="487"/>
      <c r="R11" s="487"/>
      <c r="S11" s="488">
        <f t="shared" si="0"/>
        <v>0</v>
      </c>
    </row>
    <row r="12" spans="1:19" s="170" customFormat="1">
      <c r="A12" s="127">
        <v>5</v>
      </c>
      <c r="B12" s="188" t="s">
        <v>258</v>
      </c>
      <c r="C12" s="487"/>
      <c r="D12" s="487"/>
      <c r="E12" s="487"/>
      <c r="F12" s="487"/>
      <c r="G12" s="487"/>
      <c r="H12" s="487"/>
      <c r="I12" s="487"/>
      <c r="J12" s="487"/>
      <c r="K12" s="487"/>
      <c r="L12" s="487"/>
      <c r="M12" s="487"/>
      <c r="N12" s="487"/>
      <c r="O12" s="487"/>
      <c r="P12" s="487"/>
      <c r="Q12" s="487"/>
      <c r="R12" s="487"/>
      <c r="S12" s="488">
        <f t="shared" si="0"/>
        <v>0</v>
      </c>
    </row>
    <row r="13" spans="1:19" s="170" customFormat="1">
      <c r="A13" s="127">
        <v>6</v>
      </c>
      <c r="B13" s="188" t="s">
        <v>259</v>
      </c>
      <c r="C13" s="487"/>
      <c r="D13" s="487"/>
      <c r="E13" s="487">
        <v>3522613.98</v>
      </c>
      <c r="F13" s="487"/>
      <c r="G13" s="487"/>
      <c r="H13" s="487"/>
      <c r="I13" s="487"/>
      <c r="J13" s="487"/>
      <c r="K13" s="487"/>
      <c r="L13" s="487"/>
      <c r="M13" s="487">
        <v>9004707.8921450004</v>
      </c>
      <c r="N13" s="487"/>
      <c r="O13" s="487"/>
      <c r="P13" s="487"/>
      <c r="Q13" s="487"/>
      <c r="R13" s="487"/>
      <c r="S13" s="488">
        <f t="shared" si="0"/>
        <v>9709230.6881450005</v>
      </c>
    </row>
    <row r="14" spans="1:19" s="170" customFormat="1">
      <c r="A14" s="127">
        <v>7</v>
      </c>
      <c r="B14" s="188" t="s">
        <v>74</v>
      </c>
      <c r="C14" s="487"/>
      <c r="D14" s="487"/>
      <c r="E14" s="487"/>
      <c r="F14" s="487"/>
      <c r="G14" s="487"/>
      <c r="H14" s="487"/>
      <c r="I14" s="487"/>
      <c r="J14" s="487"/>
      <c r="K14" s="487"/>
      <c r="L14" s="487"/>
      <c r="M14" s="487">
        <v>146038958.155</v>
      </c>
      <c r="N14" s="487">
        <v>10280634.075000001</v>
      </c>
      <c r="O14" s="487">
        <v>1163802.9493170667</v>
      </c>
      <c r="P14" s="487"/>
      <c r="Q14" s="487"/>
      <c r="R14" s="487"/>
      <c r="S14" s="488">
        <f t="shared" si="0"/>
        <v>158065296.65397558</v>
      </c>
    </row>
    <row r="15" spans="1:19" s="170" customFormat="1">
      <c r="A15" s="127">
        <v>8</v>
      </c>
      <c r="B15" s="188" t="s">
        <v>75</v>
      </c>
      <c r="C15" s="487"/>
      <c r="D15" s="487"/>
      <c r="E15" s="487"/>
      <c r="F15" s="487"/>
      <c r="G15" s="487"/>
      <c r="H15" s="487"/>
      <c r="I15" s="487"/>
      <c r="J15" s="487"/>
      <c r="K15" s="487"/>
      <c r="L15" s="487"/>
      <c r="M15" s="487">
        <v>3984056.3252660488</v>
      </c>
      <c r="N15" s="487"/>
      <c r="O15" s="487"/>
      <c r="P15" s="487"/>
      <c r="Q15" s="487"/>
      <c r="R15" s="487"/>
      <c r="S15" s="488">
        <f t="shared" si="0"/>
        <v>3984056.3252660488</v>
      </c>
    </row>
    <row r="16" spans="1:19" s="170" customFormat="1">
      <c r="A16" s="127">
        <v>9</v>
      </c>
      <c r="B16" s="188" t="s">
        <v>76</v>
      </c>
      <c r="C16" s="487"/>
      <c r="D16" s="487"/>
      <c r="E16" s="487"/>
      <c r="F16" s="487"/>
      <c r="G16" s="487">
        <v>2263293.5832000007</v>
      </c>
      <c r="H16" s="487"/>
      <c r="I16" s="487"/>
      <c r="J16" s="487"/>
      <c r="K16" s="487"/>
      <c r="L16" s="487"/>
      <c r="M16" s="487">
        <v>1508862.3888000005</v>
      </c>
      <c r="N16" s="487"/>
      <c r="O16" s="487"/>
      <c r="P16" s="487"/>
      <c r="Q16" s="487"/>
      <c r="R16" s="487"/>
      <c r="S16" s="488">
        <f t="shared" si="0"/>
        <v>2301015.1429200005</v>
      </c>
    </row>
    <row r="17" spans="1:19" s="170" customFormat="1">
      <c r="A17" s="127">
        <v>10</v>
      </c>
      <c r="B17" s="188" t="s">
        <v>70</v>
      </c>
      <c r="C17" s="487"/>
      <c r="D17" s="487"/>
      <c r="E17" s="487"/>
      <c r="F17" s="487"/>
      <c r="G17" s="487"/>
      <c r="H17" s="487"/>
      <c r="I17" s="487"/>
      <c r="J17" s="487"/>
      <c r="K17" s="487"/>
      <c r="L17" s="487"/>
      <c r="M17" s="487">
        <v>1038046.3970000008</v>
      </c>
      <c r="N17" s="487"/>
      <c r="O17" s="487"/>
      <c r="P17" s="487"/>
      <c r="Q17" s="487"/>
      <c r="R17" s="487"/>
      <c r="S17" s="488">
        <f t="shared" si="0"/>
        <v>1038046.3970000008</v>
      </c>
    </row>
    <row r="18" spans="1:19" s="170" customFormat="1">
      <c r="A18" s="127">
        <v>11</v>
      </c>
      <c r="B18" s="188" t="s">
        <v>71</v>
      </c>
      <c r="C18" s="487"/>
      <c r="D18" s="487"/>
      <c r="E18" s="487"/>
      <c r="F18" s="487"/>
      <c r="G18" s="487"/>
      <c r="H18" s="487"/>
      <c r="I18" s="487"/>
      <c r="J18" s="487"/>
      <c r="K18" s="487"/>
      <c r="L18" s="487"/>
      <c r="M18" s="487"/>
      <c r="N18" s="487"/>
      <c r="O18" s="487"/>
      <c r="P18" s="487"/>
      <c r="Q18" s="487"/>
      <c r="R18" s="487"/>
      <c r="S18" s="488">
        <f t="shared" si="0"/>
        <v>0</v>
      </c>
    </row>
    <row r="19" spans="1:19" s="170" customFormat="1">
      <c r="A19" s="127">
        <v>12</v>
      </c>
      <c r="B19" s="188" t="s">
        <v>72</v>
      </c>
      <c r="C19" s="487"/>
      <c r="D19" s="487"/>
      <c r="E19" s="487"/>
      <c r="F19" s="487"/>
      <c r="G19" s="487"/>
      <c r="H19" s="487"/>
      <c r="I19" s="487"/>
      <c r="J19" s="487"/>
      <c r="K19" s="487"/>
      <c r="L19" s="487"/>
      <c r="M19" s="487"/>
      <c r="N19" s="487"/>
      <c r="O19" s="487"/>
      <c r="P19" s="487"/>
      <c r="Q19" s="487"/>
      <c r="R19" s="487"/>
      <c r="S19" s="488">
        <f t="shared" si="0"/>
        <v>0</v>
      </c>
    </row>
    <row r="20" spans="1:19" s="170" customFormat="1">
      <c r="A20" s="127">
        <v>13</v>
      </c>
      <c r="B20" s="188" t="s">
        <v>73</v>
      </c>
      <c r="C20" s="487"/>
      <c r="D20" s="487"/>
      <c r="E20" s="487"/>
      <c r="F20" s="487"/>
      <c r="G20" s="487"/>
      <c r="H20" s="487"/>
      <c r="I20" s="487"/>
      <c r="J20" s="487"/>
      <c r="K20" s="487"/>
      <c r="L20" s="487"/>
      <c r="M20" s="487"/>
      <c r="N20" s="487"/>
      <c r="O20" s="487"/>
      <c r="P20" s="487"/>
      <c r="Q20" s="487"/>
      <c r="R20" s="487"/>
      <c r="S20" s="488">
        <f t="shared" si="0"/>
        <v>0</v>
      </c>
    </row>
    <row r="21" spans="1:19" s="170" customFormat="1">
      <c r="A21" s="127">
        <v>14</v>
      </c>
      <c r="B21" s="188" t="s">
        <v>287</v>
      </c>
      <c r="C21" s="487">
        <v>3978495.62</v>
      </c>
      <c r="D21" s="487"/>
      <c r="E21" s="487">
        <v>0</v>
      </c>
      <c r="F21" s="487"/>
      <c r="G21" s="487"/>
      <c r="H21" s="487"/>
      <c r="I21" s="487"/>
      <c r="J21" s="487"/>
      <c r="K21" s="487"/>
      <c r="L21" s="487"/>
      <c r="M21" s="487">
        <v>6045707.380510781</v>
      </c>
      <c r="N21" s="487"/>
      <c r="O21" s="487"/>
      <c r="P21" s="487"/>
      <c r="Q21" s="487"/>
      <c r="R21" s="487"/>
      <c r="S21" s="488">
        <f t="shared" si="0"/>
        <v>6045707.380510781</v>
      </c>
    </row>
    <row r="22" spans="1:19" ht="14.4" thickBot="1">
      <c r="A22" s="109"/>
      <c r="B22" s="172" t="s">
        <v>69</v>
      </c>
      <c r="C22" s="489">
        <f>SUM(C8:C21)</f>
        <v>17455978.230519749</v>
      </c>
      <c r="D22" s="489">
        <f t="shared" ref="D22:S22" si="1">SUM(D8:D21)</f>
        <v>0</v>
      </c>
      <c r="E22" s="489">
        <f t="shared" si="1"/>
        <v>3522613.98</v>
      </c>
      <c r="F22" s="489">
        <f t="shared" si="1"/>
        <v>0</v>
      </c>
      <c r="G22" s="489">
        <f t="shared" si="1"/>
        <v>2263293.5832000007</v>
      </c>
      <c r="H22" s="489">
        <f t="shared" si="1"/>
        <v>0</v>
      </c>
      <c r="I22" s="489">
        <f t="shared" si="1"/>
        <v>0</v>
      </c>
      <c r="J22" s="489">
        <f t="shared" si="1"/>
        <v>0</v>
      </c>
      <c r="K22" s="489">
        <f t="shared" si="1"/>
        <v>0</v>
      </c>
      <c r="L22" s="489">
        <f t="shared" si="1"/>
        <v>0</v>
      </c>
      <c r="M22" s="489">
        <f t="shared" si="1"/>
        <v>200383561.01267511</v>
      </c>
      <c r="N22" s="489">
        <f t="shared" si="1"/>
        <v>10280634.075000001</v>
      </c>
      <c r="O22" s="489">
        <f t="shared" si="1"/>
        <v>1163802.9493170667</v>
      </c>
      <c r="P22" s="489">
        <f t="shared" si="1"/>
        <v>0</v>
      </c>
      <c r="Q22" s="489">
        <f t="shared" si="1"/>
        <v>0</v>
      </c>
      <c r="R22" s="489">
        <f t="shared" si="1"/>
        <v>0</v>
      </c>
      <c r="S22" s="490">
        <f t="shared" si="1"/>
        <v>213906575.06177065</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T7" activePane="bottomRight" state="frozen"/>
      <selection pane="topRight" activeCell="C1" sqref="C1"/>
      <selection pane="bottomLeft" activeCell="A6" sqref="A6"/>
      <selection pane="bottomRight"/>
    </sheetView>
  </sheetViews>
  <sheetFormatPr defaultColWidth="9.109375" defaultRowHeight="13.8"/>
  <cols>
    <col min="1" max="1" width="10.5546875" style="2" bestFit="1" customWidth="1"/>
    <col min="2" max="2" width="74.5546875" style="2"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8867187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13"/>
  </cols>
  <sheetData>
    <row r="1" spans="1:22">
      <c r="A1" s="389" t="s">
        <v>226</v>
      </c>
      <c r="B1" s="390" t="s">
        <v>879</v>
      </c>
    </row>
    <row r="2" spans="1:22">
      <c r="A2" s="389" t="s">
        <v>227</v>
      </c>
      <c r="B2" s="391">
        <v>43190</v>
      </c>
    </row>
    <row r="4" spans="1:22" ht="28.2" thickBot="1">
      <c r="A4" s="2" t="s">
        <v>659</v>
      </c>
      <c r="B4" s="296" t="s">
        <v>766</v>
      </c>
      <c r="V4" s="214" t="s">
        <v>130</v>
      </c>
    </row>
    <row r="5" spans="1:22">
      <c r="A5" s="107"/>
      <c r="B5" s="108"/>
      <c r="C5" s="576" t="s">
        <v>236</v>
      </c>
      <c r="D5" s="577"/>
      <c r="E5" s="577"/>
      <c r="F5" s="577"/>
      <c r="G5" s="577"/>
      <c r="H5" s="577"/>
      <c r="I5" s="577"/>
      <c r="J5" s="577"/>
      <c r="K5" s="577"/>
      <c r="L5" s="578"/>
      <c r="M5" s="576" t="s">
        <v>237</v>
      </c>
      <c r="N5" s="577"/>
      <c r="O5" s="577"/>
      <c r="P5" s="577"/>
      <c r="Q5" s="577"/>
      <c r="R5" s="577"/>
      <c r="S5" s="578"/>
      <c r="T5" s="581" t="s">
        <v>764</v>
      </c>
      <c r="U5" s="581" t="s">
        <v>763</v>
      </c>
      <c r="V5" s="579" t="s">
        <v>238</v>
      </c>
    </row>
    <row r="6" spans="1:22" s="74" customFormat="1" ht="151.80000000000001">
      <c r="A6" s="125"/>
      <c r="B6" s="190"/>
      <c r="C6" s="105" t="s">
        <v>239</v>
      </c>
      <c r="D6" s="104" t="s">
        <v>240</v>
      </c>
      <c r="E6" s="101" t="s">
        <v>241</v>
      </c>
      <c r="F6" s="297" t="s">
        <v>758</v>
      </c>
      <c r="G6" s="104" t="s">
        <v>242</v>
      </c>
      <c r="H6" s="104" t="s">
        <v>243</v>
      </c>
      <c r="I6" s="104" t="s">
        <v>244</v>
      </c>
      <c r="J6" s="104" t="s">
        <v>286</v>
      </c>
      <c r="K6" s="104" t="s">
        <v>245</v>
      </c>
      <c r="L6" s="106" t="s">
        <v>246</v>
      </c>
      <c r="M6" s="105" t="s">
        <v>247</v>
      </c>
      <c r="N6" s="104" t="s">
        <v>248</v>
      </c>
      <c r="O6" s="104" t="s">
        <v>249</v>
      </c>
      <c r="P6" s="104" t="s">
        <v>250</v>
      </c>
      <c r="Q6" s="104" t="s">
        <v>251</v>
      </c>
      <c r="R6" s="104" t="s">
        <v>252</v>
      </c>
      <c r="S6" s="106" t="s">
        <v>253</v>
      </c>
      <c r="T6" s="582"/>
      <c r="U6" s="582"/>
      <c r="V6" s="580"/>
    </row>
    <row r="7" spans="1:22" s="170" customFormat="1">
      <c r="A7" s="171">
        <v>1</v>
      </c>
      <c r="B7" s="169" t="s">
        <v>254</v>
      </c>
      <c r="C7" s="491"/>
      <c r="D7" s="487"/>
      <c r="E7" s="487"/>
      <c r="F7" s="487"/>
      <c r="G7" s="487"/>
      <c r="H7" s="487"/>
      <c r="I7" s="487"/>
      <c r="J7" s="487"/>
      <c r="K7" s="487"/>
      <c r="L7" s="466"/>
      <c r="M7" s="491"/>
      <c r="N7" s="487"/>
      <c r="O7" s="487"/>
      <c r="P7" s="487"/>
      <c r="Q7" s="487"/>
      <c r="R7" s="487"/>
      <c r="S7" s="466"/>
      <c r="T7" s="492"/>
      <c r="U7" s="492"/>
      <c r="V7" s="493">
        <f>SUM(C7:S7)</f>
        <v>0</v>
      </c>
    </row>
    <row r="8" spans="1:22" s="170" customFormat="1">
      <c r="A8" s="171">
        <v>2</v>
      </c>
      <c r="B8" s="169" t="s">
        <v>255</v>
      </c>
      <c r="C8" s="491"/>
      <c r="D8" s="487"/>
      <c r="E8" s="487"/>
      <c r="F8" s="487"/>
      <c r="G8" s="487"/>
      <c r="H8" s="487"/>
      <c r="I8" s="487"/>
      <c r="J8" s="487"/>
      <c r="K8" s="487"/>
      <c r="L8" s="466"/>
      <c r="M8" s="491"/>
      <c r="N8" s="487"/>
      <c r="O8" s="487"/>
      <c r="P8" s="487"/>
      <c r="Q8" s="487"/>
      <c r="R8" s="487"/>
      <c r="S8" s="466"/>
      <c r="T8" s="492"/>
      <c r="U8" s="492"/>
      <c r="V8" s="493">
        <f t="shared" ref="V8:V20" si="0">SUM(C8:S8)</f>
        <v>0</v>
      </c>
    </row>
    <row r="9" spans="1:22" s="170" customFormat="1">
      <c r="A9" s="171">
        <v>3</v>
      </c>
      <c r="B9" s="169" t="s">
        <v>256</v>
      </c>
      <c r="C9" s="491"/>
      <c r="D9" s="487"/>
      <c r="E9" s="487"/>
      <c r="F9" s="487"/>
      <c r="G9" s="487"/>
      <c r="H9" s="487"/>
      <c r="I9" s="487"/>
      <c r="J9" s="487"/>
      <c r="K9" s="487"/>
      <c r="L9" s="466"/>
      <c r="M9" s="491"/>
      <c r="N9" s="487"/>
      <c r="O9" s="487"/>
      <c r="P9" s="487"/>
      <c r="Q9" s="487"/>
      <c r="R9" s="487"/>
      <c r="S9" s="466"/>
      <c r="T9" s="492"/>
      <c r="U9" s="492"/>
      <c r="V9" s="493">
        <f t="shared" si="0"/>
        <v>0</v>
      </c>
    </row>
    <row r="10" spans="1:22" s="170" customFormat="1">
      <c r="A10" s="171">
        <v>4</v>
      </c>
      <c r="B10" s="169" t="s">
        <v>257</v>
      </c>
      <c r="C10" s="491"/>
      <c r="D10" s="487"/>
      <c r="E10" s="487"/>
      <c r="F10" s="487"/>
      <c r="G10" s="487"/>
      <c r="H10" s="487"/>
      <c r="I10" s="487"/>
      <c r="J10" s="487"/>
      <c r="K10" s="487"/>
      <c r="L10" s="466"/>
      <c r="M10" s="491"/>
      <c r="N10" s="487"/>
      <c r="O10" s="487"/>
      <c r="P10" s="487"/>
      <c r="Q10" s="487"/>
      <c r="R10" s="487"/>
      <c r="S10" s="466"/>
      <c r="T10" s="492"/>
      <c r="U10" s="492"/>
      <c r="V10" s="493">
        <f t="shared" si="0"/>
        <v>0</v>
      </c>
    </row>
    <row r="11" spans="1:22" s="170" customFormat="1">
      <c r="A11" s="171">
        <v>5</v>
      </c>
      <c r="B11" s="169" t="s">
        <v>258</v>
      </c>
      <c r="C11" s="491"/>
      <c r="D11" s="487"/>
      <c r="E11" s="487"/>
      <c r="F11" s="487"/>
      <c r="G11" s="487"/>
      <c r="H11" s="487"/>
      <c r="I11" s="487"/>
      <c r="J11" s="487"/>
      <c r="K11" s="487"/>
      <c r="L11" s="466"/>
      <c r="M11" s="491"/>
      <c r="N11" s="487"/>
      <c r="O11" s="487"/>
      <c r="P11" s="487"/>
      <c r="Q11" s="487"/>
      <c r="R11" s="487"/>
      <c r="S11" s="466"/>
      <c r="T11" s="492"/>
      <c r="U11" s="492"/>
      <c r="V11" s="493">
        <f t="shared" si="0"/>
        <v>0</v>
      </c>
    </row>
    <row r="12" spans="1:22" s="170" customFormat="1">
      <c r="A12" s="171">
        <v>6</v>
      </c>
      <c r="B12" s="169" t="s">
        <v>259</v>
      </c>
      <c r="C12" s="491"/>
      <c r="D12" s="487"/>
      <c r="E12" s="487"/>
      <c r="F12" s="487"/>
      <c r="G12" s="487"/>
      <c r="H12" s="487"/>
      <c r="I12" s="487"/>
      <c r="J12" s="487"/>
      <c r="K12" s="487"/>
      <c r="L12" s="466"/>
      <c r="M12" s="491"/>
      <c r="N12" s="487"/>
      <c r="O12" s="487"/>
      <c r="P12" s="487"/>
      <c r="Q12" s="487"/>
      <c r="R12" s="487"/>
      <c r="S12" s="466"/>
      <c r="T12" s="492"/>
      <c r="U12" s="492"/>
      <c r="V12" s="493">
        <f t="shared" si="0"/>
        <v>0</v>
      </c>
    </row>
    <row r="13" spans="1:22" s="170" customFormat="1">
      <c r="A13" s="171">
        <v>7</v>
      </c>
      <c r="B13" s="169" t="s">
        <v>74</v>
      </c>
      <c r="C13" s="491"/>
      <c r="D13" s="487">
        <v>40714125</v>
      </c>
      <c r="E13" s="487"/>
      <c r="F13" s="487"/>
      <c r="G13" s="487"/>
      <c r="H13" s="487"/>
      <c r="I13" s="487"/>
      <c r="J13" s="487"/>
      <c r="K13" s="487"/>
      <c r="L13" s="466"/>
      <c r="M13" s="491"/>
      <c r="N13" s="487"/>
      <c r="O13" s="487"/>
      <c r="P13" s="487"/>
      <c r="Q13" s="487"/>
      <c r="R13" s="487"/>
      <c r="S13" s="466"/>
      <c r="T13" s="492">
        <v>39821192</v>
      </c>
      <c r="U13" s="492">
        <v>892933</v>
      </c>
      <c r="V13" s="493">
        <f t="shared" si="0"/>
        <v>40714125</v>
      </c>
    </row>
    <row r="14" spans="1:22" s="170" customFormat="1">
      <c r="A14" s="171">
        <v>8</v>
      </c>
      <c r="B14" s="169" t="s">
        <v>75</v>
      </c>
      <c r="C14" s="491"/>
      <c r="D14" s="487"/>
      <c r="E14" s="487"/>
      <c r="F14" s="487"/>
      <c r="G14" s="487"/>
      <c r="H14" s="487"/>
      <c r="I14" s="487"/>
      <c r="J14" s="487"/>
      <c r="K14" s="487"/>
      <c r="L14" s="466"/>
      <c r="M14" s="491"/>
      <c r="N14" s="487"/>
      <c r="O14" s="487"/>
      <c r="P14" s="487"/>
      <c r="Q14" s="487"/>
      <c r="R14" s="487"/>
      <c r="S14" s="466"/>
      <c r="T14" s="492"/>
      <c r="U14" s="492"/>
      <c r="V14" s="493">
        <f t="shared" si="0"/>
        <v>0</v>
      </c>
    </row>
    <row r="15" spans="1:22" s="170" customFormat="1">
      <c r="A15" s="171">
        <v>9</v>
      </c>
      <c r="B15" s="169" t="s">
        <v>76</v>
      </c>
      <c r="C15" s="491"/>
      <c r="D15" s="487"/>
      <c r="E15" s="487"/>
      <c r="F15" s="487"/>
      <c r="G15" s="487"/>
      <c r="H15" s="487"/>
      <c r="I15" s="487"/>
      <c r="J15" s="487"/>
      <c r="K15" s="487"/>
      <c r="L15" s="466"/>
      <c r="M15" s="491"/>
      <c r="N15" s="487"/>
      <c r="O15" s="487"/>
      <c r="P15" s="487"/>
      <c r="Q15" s="487"/>
      <c r="R15" s="487"/>
      <c r="S15" s="466"/>
      <c r="T15" s="492"/>
      <c r="U15" s="492"/>
      <c r="V15" s="493">
        <f t="shared" si="0"/>
        <v>0</v>
      </c>
    </row>
    <row r="16" spans="1:22" s="170" customFormat="1">
      <c r="A16" s="171">
        <v>10</v>
      </c>
      <c r="B16" s="169" t="s">
        <v>70</v>
      </c>
      <c r="C16" s="491"/>
      <c r="D16" s="487"/>
      <c r="E16" s="487"/>
      <c r="F16" s="487"/>
      <c r="G16" s="487"/>
      <c r="H16" s="487"/>
      <c r="I16" s="487"/>
      <c r="J16" s="487"/>
      <c r="K16" s="487"/>
      <c r="L16" s="466"/>
      <c r="M16" s="491"/>
      <c r="N16" s="487"/>
      <c r="O16" s="487"/>
      <c r="P16" s="487"/>
      <c r="Q16" s="487"/>
      <c r="R16" s="487"/>
      <c r="S16" s="466"/>
      <c r="T16" s="492"/>
      <c r="U16" s="492"/>
      <c r="V16" s="493">
        <f t="shared" si="0"/>
        <v>0</v>
      </c>
    </row>
    <row r="17" spans="1:22" s="170" customFormat="1">
      <c r="A17" s="171">
        <v>11</v>
      </c>
      <c r="B17" s="169" t="s">
        <v>71</v>
      </c>
      <c r="C17" s="491"/>
      <c r="D17" s="487"/>
      <c r="E17" s="487"/>
      <c r="F17" s="487"/>
      <c r="G17" s="487"/>
      <c r="H17" s="487"/>
      <c r="I17" s="487"/>
      <c r="J17" s="487"/>
      <c r="K17" s="487"/>
      <c r="L17" s="466"/>
      <c r="M17" s="491"/>
      <c r="N17" s="487"/>
      <c r="O17" s="487"/>
      <c r="P17" s="487"/>
      <c r="Q17" s="487"/>
      <c r="R17" s="487"/>
      <c r="S17" s="466"/>
      <c r="T17" s="492"/>
      <c r="U17" s="492"/>
      <c r="V17" s="493">
        <f t="shared" si="0"/>
        <v>0</v>
      </c>
    </row>
    <row r="18" spans="1:22" s="170" customFormat="1">
      <c r="A18" s="171">
        <v>12</v>
      </c>
      <c r="B18" s="169" t="s">
        <v>72</v>
      </c>
      <c r="C18" s="491"/>
      <c r="D18" s="487"/>
      <c r="E18" s="487"/>
      <c r="F18" s="487"/>
      <c r="G18" s="487"/>
      <c r="H18" s="487"/>
      <c r="I18" s="487"/>
      <c r="J18" s="487"/>
      <c r="K18" s="487"/>
      <c r="L18" s="466"/>
      <c r="M18" s="491"/>
      <c r="N18" s="487"/>
      <c r="O18" s="487"/>
      <c r="P18" s="487"/>
      <c r="Q18" s="487"/>
      <c r="R18" s="487"/>
      <c r="S18" s="466"/>
      <c r="T18" s="492"/>
      <c r="U18" s="492"/>
      <c r="V18" s="493">
        <f t="shared" si="0"/>
        <v>0</v>
      </c>
    </row>
    <row r="19" spans="1:22" s="170" customFormat="1">
      <c r="A19" s="171">
        <v>13</v>
      </c>
      <c r="B19" s="169" t="s">
        <v>73</v>
      </c>
      <c r="C19" s="491"/>
      <c r="D19" s="487"/>
      <c r="E19" s="487"/>
      <c r="F19" s="487"/>
      <c r="G19" s="487"/>
      <c r="H19" s="487"/>
      <c r="I19" s="487"/>
      <c r="J19" s="487"/>
      <c r="K19" s="487"/>
      <c r="L19" s="466"/>
      <c r="M19" s="491"/>
      <c r="N19" s="487"/>
      <c r="O19" s="487"/>
      <c r="P19" s="487"/>
      <c r="Q19" s="487"/>
      <c r="R19" s="487"/>
      <c r="S19" s="466"/>
      <c r="T19" s="492"/>
      <c r="U19" s="492"/>
      <c r="V19" s="493">
        <f t="shared" si="0"/>
        <v>0</v>
      </c>
    </row>
    <row r="20" spans="1:22" s="170" customFormat="1">
      <c r="A20" s="171">
        <v>14</v>
      </c>
      <c r="B20" s="169" t="s">
        <v>287</v>
      </c>
      <c r="C20" s="491"/>
      <c r="D20" s="487"/>
      <c r="E20" s="487"/>
      <c r="F20" s="487"/>
      <c r="G20" s="487"/>
      <c r="H20" s="487"/>
      <c r="I20" s="487"/>
      <c r="J20" s="487"/>
      <c r="K20" s="487"/>
      <c r="L20" s="466"/>
      <c r="M20" s="491"/>
      <c r="N20" s="487"/>
      <c r="O20" s="487"/>
      <c r="P20" s="487"/>
      <c r="Q20" s="487"/>
      <c r="R20" s="487"/>
      <c r="S20" s="466"/>
      <c r="T20" s="492"/>
      <c r="U20" s="492"/>
      <c r="V20" s="493">
        <f t="shared" si="0"/>
        <v>0</v>
      </c>
    </row>
    <row r="21" spans="1:22" ht="14.4" thickBot="1">
      <c r="A21" s="109"/>
      <c r="B21" s="110" t="s">
        <v>69</v>
      </c>
      <c r="C21" s="494">
        <f>SUM(C7:C20)</f>
        <v>0</v>
      </c>
      <c r="D21" s="489">
        <f>SUM(D7:D20)</f>
        <v>40714125</v>
      </c>
      <c r="E21" s="489">
        <f>SUM(E7:E20)</f>
        <v>0</v>
      </c>
      <c r="F21" s="489">
        <f>SUM(F7:F20)</f>
        <v>0</v>
      </c>
      <c r="G21" s="489">
        <f t="shared" ref="G21:V21" si="1">SUM(G7:G20)</f>
        <v>0</v>
      </c>
      <c r="H21" s="489">
        <f t="shared" si="1"/>
        <v>0</v>
      </c>
      <c r="I21" s="489">
        <f t="shared" si="1"/>
        <v>0</v>
      </c>
      <c r="J21" s="489">
        <f t="shared" si="1"/>
        <v>0</v>
      </c>
      <c r="K21" s="489">
        <f t="shared" si="1"/>
        <v>0</v>
      </c>
      <c r="L21" s="495">
        <f t="shared" si="1"/>
        <v>0</v>
      </c>
      <c r="M21" s="494">
        <f t="shared" si="1"/>
        <v>0</v>
      </c>
      <c r="N21" s="489">
        <f t="shared" si="1"/>
        <v>0</v>
      </c>
      <c r="O21" s="489">
        <f t="shared" si="1"/>
        <v>0</v>
      </c>
      <c r="P21" s="489">
        <f t="shared" si="1"/>
        <v>0</v>
      </c>
      <c r="Q21" s="489">
        <f t="shared" si="1"/>
        <v>0</v>
      </c>
      <c r="R21" s="489">
        <f t="shared" si="1"/>
        <v>0</v>
      </c>
      <c r="S21" s="495">
        <f>SUM(S7:S20)</f>
        <v>0</v>
      </c>
      <c r="T21" s="495">
        <f>SUM(T7:T20)</f>
        <v>39821192</v>
      </c>
      <c r="U21" s="495">
        <f t="shared" ref="U21" si="2">SUM(U7:U20)</f>
        <v>892933</v>
      </c>
      <c r="V21" s="496">
        <f t="shared" si="1"/>
        <v>40714125</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09375" defaultRowHeight="13.8"/>
  <cols>
    <col min="1" max="1" width="10.5546875" style="2" bestFit="1" customWidth="1"/>
    <col min="2" max="2" width="101.88671875" style="2" customWidth="1"/>
    <col min="3" max="3" width="13.6640625" style="2" customWidth="1"/>
    <col min="4" max="4" width="14.88671875" style="2" bestFit="1" customWidth="1"/>
    <col min="5" max="5" width="17.6640625" style="2" customWidth="1"/>
    <col min="6" max="6" width="15.88671875" style="2" customWidth="1"/>
    <col min="7" max="7" width="17.44140625" style="2" customWidth="1"/>
    <col min="8" max="8" width="15.33203125" style="2" customWidth="1"/>
    <col min="9" max="16384" width="9.109375" style="13"/>
  </cols>
  <sheetData>
    <row r="1" spans="1:9">
      <c r="A1" s="389" t="s">
        <v>226</v>
      </c>
      <c r="B1" s="390" t="s">
        <v>879</v>
      </c>
    </row>
    <row r="2" spans="1:9">
      <c r="A2" s="389" t="s">
        <v>227</v>
      </c>
      <c r="B2" s="391">
        <v>43190</v>
      </c>
    </row>
    <row r="4" spans="1:9" ht="14.4" thickBot="1">
      <c r="A4" s="2" t="s">
        <v>660</v>
      </c>
      <c r="B4" s="293" t="s">
        <v>767</v>
      </c>
    </row>
    <row r="5" spans="1:9">
      <c r="A5" s="107"/>
      <c r="B5" s="167"/>
      <c r="C5" s="173" t="s">
        <v>0</v>
      </c>
      <c r="D5" s="173" t="s">
        <v>1</v>
      </c>
      <c r="E5" s="173" t="s">
        <v>2</v>
      </c>
      <c r="F5" s="173" t="s">
        <v>3</v>
      </c>
      <c r="G5" s="291" t="s">
        <v>4</v>
      </c>
      <c r="H5" s="174" t="s">
        <v>5</v>
      </c>
      <c r="I5" s="25"/>
    </row>
    <row r="6" spans="1:9" ht="15" customHeight="1">
      <c r="A6" s="166"/>
      <c r="B6" s="23"/>
      <c r="C6" s="583" t="s">
        <v>759</v>
      </c>
      <c r="D6" s="587" t="s">
        <v>780</v>
      </c>
      <c r="E6" s="588"/>
      <c r="F6" s="583" t="s">
        <v>786</v>
      </c>
      <c r="G6" s="583" t="s">
        <v>787</v>
      </c>
      <c r="H6" s="585" t="s">
        <v>761</v>
      </c>
      <c r="I6" s="25"/>
    </row>
    <row r="7" spans="1:9" ht="69">
      <c r="A7" s="166"/>
      <c r="B7" s="23"/>
      <c r="C7" s="584"/>
      <c r="D7" s="292" t="s">
        <v>762</v>
      </c>
      <c r="E7" s="292" t="s">
        <v>760</v>
      </c>
      <c r="F7" s="584"/>
      <c r="G7" s="584"/>
      <c r="H7" s="586"/>
      <c r="I7" s="25"/>
    </row>
    <row r="8" spans="1:9">
      <c r="A8" s="98">
        <v>1</v>
      </c>
      <c r="B8" s="80" t="s">
        <v>254</v>
      </c>
      <c r="C8" s="497">
        <f>'11. CRWA'!C8+'11. CRWA'!E8+'11. CRWA'!G8+'11. CRWA'!I8+'11. CRWA'!K8+'11. CRWA'!M8+'11. CRWA'!O8+'11. CRWA'!Q8</f>
        <v>46240705.084472984</v>
      </c>
      <c r="D8" s="497"/>
      <c r="E8" s="497">
        <f>'11. CRWA'!D8+'11. CRWA'!F8+'11. CRWA'!H8+'11. CRWA'!J8+'11. CRWA'!L8+'11. CRWA'!N8+'11. CRWA'!P8+'11. CRWA'!R8</f>
        <v>0</v>
      </c>
      <c r="F8" s="497">
        <f>'11. CRWA'!S8</f>
        <v>32763222.473953236</v>
      </c>
      <c r="G8" s="498">
        <f>F8-'12. CRM'!V7</f>
        <v>32763222.473953236</v>
      </c>
      <c r="H8" s="499">
        <f>IFERROR(G8/(C8+E8),0)</f>
        <v>0.70853639480844965</v>
      </c>
    </row>
    <row r="9" spans="1:9" ht="15" customHeight="1">
      <c r="A9" s="98">
        <v>2</v>
      </c>
      <c r="B9" s="80" t="s">
        <v>255</v>
      </c>
      <c r="C9" s="497">
        <f>'11. CRWA'!C9+'11. CRWA'!E9+'11. CRWA'!G9+'11. CRWA'!I9+'11. CRWA'!K9+'11. CRWA'!M9+'11. CRWA'!O9+'11. CRWA'!Q9</f>
        <v>0</v>
      </c>
      <c r="D9" s="500"/>
      <c r="E9" s="497">
        <f>'11. CRWA'!D9+'11. CRWA'!F9+'11. CRWA'!H9+'11. CRWA'!J9+'11. CRWA'!L9+'11. CRWA'!N9+'11. CRWA'!P9+'11. CRWA'!R9</f>
        <v>0</v>
      </c>
      <c r="F9" s="497">
        <f>'11. CRWA'!S9</f>
        <v>0</v>
      </c>
      <c r="G9" s="498">
        <f>F9-'12. CRM'!V8</f>
        <v>0</v>
      </c>
      <c r="H9" s="499">
        <f t="shared" ref="H9:H21" si="0">IFERROR(G9/(C9+E9),0)</f>
        <v>0</v>
      </c>
    </row>
    <row r="10" spans="1:9">
      <c r="A10" s="98">
        <v>3</v>
      </c>
      <c r="B10" s="80" t="s">
        <v>256</v>
      </c>
      <c r="C10" s="497">
        <f>'11. CRWA'!C10+'11. CRWA'!E10+'11. CRWA'!G10+'11. CRWA'!I10+'11. CRWA'!K10+'11. CRWA'!M10+'11. CRWA'!O10+'11. CRWA'!Q10</f>
        <v>0</v>
      </c>
      <c r="D10" s="500"/>
      <c r="E10" s="497">
        <f>'11. CRWA'!D10+'11. CRWA'!F10+'11. CRWA'!H10+'11. CRWA'!J10+'11. CRWA'!L10+'11. CRWA'!N10+'11. CRWA'!P10+'11. CRWA'!R10</f>
        <v>0</v>
      </c>
      <c r="F10" s="497">
        <f>'11. CRWA'!S10</f>
        <v>0</v>
      </c>
      <c r="G10" s="498">
        <f>F10-'12. CRM'!V9</f>
        <v>0</v>
      </c>
      <c r="H10" s="499">
        <f t="shared" si="0"/>
        <v>0</v>
      </c>
    </row>
    <row r="11" spans="1:9">
      <c r="A11" s="98">
        <v>4</v>
      </c>
      <c r="B11" s="80" t="s">
        <v>257</v>
      </c>
      <c r="C11" s="497">
        <f>'11. CRWA'!C11+'11. CRWA'!E11+'11. CRWA'!G11+'11. CRWA'!I11+'11. CRWA'!K11+'11. CRWA'!M11+'11. CRWA'!O11+'11. CRWA'!Q11</f>
        <v>0</v>
      </c>
      <c r="D11" s="500"/>
      <c r="E11" s="497">
        <f>'11. CRWA'!D11+'11. CRWA'!F11+'11. CRWA'!H11+'11. CRWA'!J11+'11. CRWA'!L11+'11. CRWA'!N11+'11. CRWA'!P11+'11. CRWA'!R11</f>
        <v>0</v>
      </c>
      <c r="F11" s="497">
        <f>'11. CRWA'!S11</f>
        <v>0</v>
      </c>
      <c r="G11" s="498">
        <f>F11-'12. CRM'!V10</f>
        <v>0</v>
      </c>
      <c r="H11" s="499">
        <f t="shared" si="0"/>
        <v>0</v>
      </c>
    </row>
    <row r="12" spans="1:9">
      <c r="A12" s="98">
        <v>5</v>
      </c>
      <c r="B12" s="80" t="s">
        <v>258</v>
      </c>
      <c r="C12" s="497">
        <f>'11. CRWA'!C12+'11. CRWA'!E12+'11. CRWA'!G12+'11. CRWA'!I12+'11. CRWA'!K12+'11. CRWA'!M12+'11. CRWA'!O12+'11. CRWA'!Q12</f>
        <v>0</v>
      </c>
      <c r="D12" s="500"/>
      <c r="E12" s="497">
        <f>'11. CRWA'!D12+'11. CRWA'!F12+'11. CRWA'!H12+'11. CRWA'!J12+'11. CRWA'!L12+'11. CRWA'!N12+'11. CRWA'!P12+'11. CRWA'!R12</f>
        <v>0</v>
      </c>
      <c r="F12" s="497">
        <f>'11. CRWA'!S12</f>
        <v>0</v>
      </c>
      <c r="G12" s="498">
        <f>F12-'12. CRM'!V11</f>
        <v>0</v>
      </c>
      <c r="H12" s="499">
        <f t="shared" si="0"/>
        <v>0</v>
      </c>
    </row>
    <row r="13" spans="1:9">
      <c r="A13" s="98">
        <v>6</v>
      </c>
      <c r="B13" s="80" t="s">
        <v>259</v>
      </c>
      <c r="C13" s="497">
        <f>'11. CRWA'!C13+'11. CRWA'!E13+'11. CRWA'!G13+'11. CRWA'!I13+'11. CRWA'!K13+'11. CRWA'!M13+'11. CRWA'!O13+'11. CRWA'!Q13</f>
        <v>12527321.872145001</v>
      </c>
      <c r="D13" s="500"/>
      <c r="E13" s="497">
        <f>'11. CRWA'!D13+'11. CRWA'!F13+'11. CRWA'!H13+'11. CRWA'!J13+'11. CRWA'!L13+'11. CRWA'!N13+'11. CRWA'!P13+'11. CRWA'!R13</f>
        <v>0</v>
      </c>
      <c r="F13" s="497">
        <f>'11. CRWA'!S13</f>
        <v>9709230.6881450005</v>
      </c>
      <c r="G13" s="498">
        <f>F13-'12. CRM'!V12</f>
        <v>9709230.6881450005</v>
      </c>
      <c r="H13" s="499">
        <f t="shared" si="0"/>
        <v>0.775044401927108</v>
      </c>
    </row>
    <row r="14" spans="1:9">
      <c r="A14" s="98">
        <v>7</v>
      </c>
      <c r="B14" s="80" t="s">
        <v>74</v>
      </c>
      <c r="C14" s="497">
        <f>'11. CRWA'!C14+'11. CRWA'!E14+'11. CRWA'!G14+'11. CRWA'!I14+'11. CRWA'!K14+'11. CRWA'!M14+'11. CRWA'!O14+'11. CRWA'!Q14</f>
        <v>147202761.10431707</v>
      </c>
      <c r="D14" s="500">
        <f>'4. Off-Balance'!E7</f>
        <v>10335571.270000001</v>
      </c>
      <c r="E14" s="497">
        <f>'11. CRWA'!D14+'11. CRWA'!F14+'11. CRWA'!H14+'11. CRWA'!J14+'11. CRWA'!L14+'11. CRWA'!N14+'11. CRWA'!P14+'11. CRWA'!R14</f>
        <v>10280634.075000001</v>
      </c>
      <c r="F14" s="497">
        <f>'11. CRWA'!S14</f>
        <v>158065296.65397558</v>
      </c>
      <c r="G14" s="498">
        <f>F14-'12. CRM'!V13</f>
        <v>117351171.65397558</v>
      </c>
      <c r="H14" s="499">
        <f t="shared" si="0"/>
        <v>0.74516536502375197</v>
      </c>
    </row>
    <row r="15" spans="1:9">
      <c r="A15" s="98">
        <v>8</v>
      </c>
      <c r="B15" s="80" t="s">
        <v>75</v>
      </c>
      <c r="C15" s="497">
        <f>'11. CRWA'!C15+'11. CRWA'!E15+'11. CRWA'!G15+'11. CRWA'!I15+'11. CRWA'!K15+'11. CRWA'!M15+'11. CRWA'!O15+'11. CRWA'!Q15</f>
        <v>3984056.3252660488</v>
      </c>
      <c r="D15" s="500"/>
      <c r="E15" s="497">
        <f>'11. CRWA'!D15+'11. CRWA'!F15+'11. CRWA'!H15+'11. CRWA'!J15+'11. CRWA'!L15+'11. CRWA'!N15+'11. CRWA'!P15+'11. CRWA'!R15</f>
        <v>0</v>
      </c>
      <c r="F15" s="497">
        <f>'11. CRWA'!S15</f>
        <v>3984056.3252660488</v>
      </c>
      <c r="G15" s="498">
        <f>F15-'12. CRM'!V14</f>
        <v>3984056.3252660488</v>
      </c>
      <c r="H15" s="499">
        <f t="shared" si="0"/>
        <v>1</v>
      </c>
    </row>
    <row r="16" spans="1:9">
      <c r="A16" s="98">
        <v>9</v>
      </c>
      <c r="B16" s="80" t="s">
        <v>76</v>
      </c>
      <c r="C16" s="497">
        <f>'11. CRWA'!C16+'11. CRWA'!E16+'11. CRWA'!G16+'11. CRWA'!I16+'11. CRWA'!K16+'11. CRWA'!M16+'11. CRWA'!O16+'11. CRWA'!Q16</f>
        <v>3772155.972000001</v>
      </c>
      <c r="D16" s="500"/>
      <c r="E16" s="497">
        <f>'11. CRWA'!D16+'11. CRWA'!F16+'11. CRWA'!H16+'11. CRWA'!J16+'11. CRWA'!L16+'11. CRWA'!N16+'11. CRWA'!P16+'11. CRWA'!R16</f>
        <v>0</v>
      </c>
      <c r="F16" s="497">
        <f>'11. CRWA'!S16</f>
        <v>2301015.1429200005</v>
      </c>
      <c r="G16" s="498">
        <f>F16-'12. CRM'!V15</f>
        <v>2301015.1429200005</v>
      </c>
      <c r="H16" s="499">
        <f t="shared" si="0"/>
        <v>0.61</v>
      </c>
    </row>
    <row r="17" spans="1:8">
      <c r="A17" s="98">
        <v>10</v>
      </c>
      <c r="B17" s="80" t="s">
        <v>70</v>
      </c>
      <c r="C17" s="497">
        <f>'11. CRWA'!C17+'11. CRWA'!E17+'11. CRWA'!G17+'11. CRWA'!I17+'11. CRWA'!K17+'11. CRWA'!M17+'11. CRWA'!O17+'11. CRWA'!Q17</f>
        <v>1038046.3970000008</v>
      </c>
      <c r="D17" s="500"/>
      <c r="E17" s="497">
        <f>'11. CRWA'!D17+'11. CRWA'!F17+'11. CRWA'!H17+'11. CRWA'!J17+'11. CRWA'!L17+'11. CRWA'!N17+'11. CRWA'!P17+'11. CRWA'!R17</f>
        <v>0</v>
      </c>
      <c r="F17" s="497">
        <f>'11. CRWA'!S17</f>
        <v>1038046.3970000008</v>
      </c>
      <c r="G17" s="498">
        <f>F17-'12. CRM'!V16</f>
        <v>1038046.3970000008</v>
      </c>
      <c r="H17" s="499">
        <f t="shared" si="0"/>
        <v>1</v>
      </c>
    </row>
    <row r="18" spans="1:8">
      <c r="A18" s="98">
        <v>11</v>
      </c>
      <c r="B18" s="80" t="s">
        <v>71</v>
      </c>
      <c r="C18" s="497">
        <f>'11. CRWA'!C18+'11. CRWA'!E18+'11. CRWA'!G18+'11. CRWA'!I18+'11. CRWA'!K18+'11. CRWA'!M18+'11. CRWA'!O18+'11. CRWA'!Q18</f>
        <v>0</v>
      </c>
      <c r="D18" s="500"/>
      <c r="E18" s="497">
        <f>'11. CRWA'!D18+'11. CRWA'!F18+'11. CRWA'!H18+'11. CRWA'!J18+'11. CRWA'!L18+'11. CRWA'!N18+'11. CRWA'!P18+'11. CRWA'!R18</f>
        <v>0</v>
      </c>
      <c r="F18" s="497">
        <f>'11. CRWA'!S18</f>
        <v>0</v>
      </c>
      <c r="G18" s="498">
        <f>F18-'12. CRM'!V17</f>
        <v>0</v>
      </c>
      <c r="H18" s="499">
        <f t="shared" si="0"/>
        <v>0</v>
      </c>
    </row>
    <row r="19" spans="1:8">
      <c r="A19" s="98">
        <v>12</v>
      </c>
      <c r="B19" s="80" t="s">
        <v>72</v>
      </c>
      <c r="C19" s="497">
        <f>'11. CRWA'!C19+'11. CRWA'!E19+'11. CRWA'!G19+'11. CRWA'!I19+'11. CRWA'!K19+'11. CRWA'!M19+'11. CRWA'!O19+'11. CRWA'!Q19</f>
        <v>0</v>
      </c>
      <c r="D19" s="500"/>
      <c r="E19" s="497">
        <f>'11. CRWA'!D19+'11. CRWA'!F19+'11. CRWA'!H19+'11. CRWA'!J19+'11. CRWA'!L19+'11. CRWA'!N19+'11. CRWA'!P19+'11. CRWA'!R19</f>
        <v>0</v>
      </c>
      <c r="F19" s="497">
        <f>'11. CRWA'!S19</f>
        <v>0</v>
      </c>
      <c r="G19" s="498">
        <f>F19-'12. CRM'!V18</f>
        <v>0</v>
      </c>
      <c r="H19" s="499">
        <f t="shared" si="0"/>
        <v>0</v>
      </c>
    </row>
    <row r="20" spans="1:8">
      <c r="A20" s="98">
        <v>13</v>
      </c>
      <c r="B20" s="80" t="s">
        <v>73</v>
      </c>
      <c r="C20" s="497">
        <f>'11. CRWA'!C20+'11. CRWA'!E20+'11. CRWA'!G20+'11. CRWA'!I20+'11. CRWA'!K20+'11. CRWA'!M20+'11. CRWA'!O20+'11. CRWA'!Q20</f>
        <v>0</v>
      </c>
      <c r="D20" s="500"/>
      <c r="E20" s="497">
        <f>'11. CRWA'!D20+'11. CRWA'!F20+'11. CRWA'!H20+'11. CRWA'!J20+'11. CRWA'!L20+'11. CRWA'!N20+'11. CRWA'!P20+'11. CRWA'!R20</f>
        <v>0</v>
      </c>
      <c r="F20" s="497">
        <f>'11. CRWA'!S20</f>
        <v>0</v>
      </c>
      <c r="G20" s="498">
        <f>F20-'12. CRM'!V19</f>
        <v>0</v>
      </c>
      <c r="H20" s="499">
        <f t="shared" si="0"/>
        <v>0</v>
      </c>
    </row>
    <row r="21" spans="1:8">
      <c r="A21" s="98">
        <v>14</v>
      </c>
      <c r="B21" s="80" t="s">
        <v>287</v>
      </c>
      <c r="C21" s="497">
        <f>'11. CRWA'!C21+'11. CRWA'!E21+'11. CRWA'!G21+'11. CRWA'!I21+'11. CRWA'!K21+'11. CRWA'!M21+'11. CRWA'!O21+'11. CRWA'!Q21</f>
        <v>10024203.000510782</v>
      </c>
      <c r="D21" s="500"/>
      <c r="E21" s="497">
        <f>'11. CRWA'!D21+'11. CRWA'!F21+'11. CRWA'!H21+'11. CRWA'!J21+'11. CRWA'!L21+'11. CRWA'!N21+'11. CRWA'!P21+'11. CRWA'!R21</f>
        <v>0</v>
      </c>
      <c r="F21" s="497">
        <f>'11. CRWA'!S21</f>
        <v>6045707.380510781</v>
      </c>
      <c r="G21" s="498">
        <f>F21-'12. CRM'!V20</f>
        <v>6045707.380510781</v>
      </c>
      <c r="H21" s="499">
        <f t="shared" si="0"/>
        <v>0.60311102839824005</v>
      </c>
    </row>
    <row r="22" spans="1:8" ht="14.4" thickBot="1">
      <c r="A22" s="168"/>
      <c r="B22" s="175" t="s">
        <v>69</v>
      </c>
      <c r="C22" s="501">
        <f>SUM(C8:C21)</f>
        <v>224789249.75571191</v>
      </c>
      <c r="D22" s="501">
        <f>SUM(D8:D21)</f>
        <v>10335571.270000001</v>
      </c>
      <c r="E22" s="501">
        <f>SUM(E8:E21)</f>
        <v>10280634.075000001</v>
      </c>
      <c r="F22" s="501">
        <f>SUM(F8:F21)</f>
        <v>213906575.06177065</v>
      </c>
      <c r="G22" s="501">
        <f>SUM(G8:G21)</f>
        <v>173192450.06177065</v>
      </c>
      <c r="H22" s="502"/>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sheetView>
  </sheetViews>
  <sheetFormatPr defaultColWidth="9.109375" defaultRowHeight="13.8"/>
  <cols>
    <col min="1" max="1" width="10.5546875" style="322" bestFit="1" customWidth="1"/>
    <col min="2" max="2" width="104.109375" style="322" customWidth="1"/>
    <col min="3" max="11" width="12.6640625" style="322" customWidth="1"/>
    <col min="12" max="16384" width="9.109375" style="322"/>
  </cols>
  <sheetData>
    <row r="1" spans="1:11">
      <c r="A1" s="389" t="s">
        <v>226</v>
      </c>
      <c r="B1" s="390" t="s">
        <v>879</v>
      </c>
    </row>
    <row r="2" spans="1:11">
      <c r="A2" s="389" t="s">
        <v>227</v>
      </c>
      <c r="B2" s="391">
        <v>43190</v>
      </c>
      <c r="C2" s="323"/>
      <c r="D2" s="323"/>
    </row>
    <row r="3" spans="1:11">
      <c r="B3" s="323"/>
      <c r="C3" s="323"/>
      <c r="D3" s="323"/>
    </row>
    <row r="4" spans="1:11" ht="14.4" thickBot="1">
      <c r="A4" s="322" t="s">
        <v>829</v>
      </c>
      <c r="B4" s="293" t="s">
        <v>828</v>
      </c>
      <c r="C4" s="323"/>
      <c r="D4" s="323"/>
    </row>
    <row r="5" spans="1:11" ht="30" customHeight="1">
      <c r="A5" s="592"/>
      <c r="B5" s="593"/>
      <c r="C5" s="594" t="s">
        <v>876</v>
      </c>
      <c r="D5" s="595"/>
      <c r="E5" s="595"/>
      <c r="F5" s="594" t="s">
        <v>877</v>
      </c>
      <c r="G5" s="595"/>
      <c r="H5" s="596"/>
      <c r="I5" s="595" t="s">
        <v>878</v>
      </c>
      <c r="J5" s="595"/>
      <c r="K5" s="596"/>
    </row>
    <row r="6" spans="1:11" ht="27.6">
      <c r="A6" s="320"/>
      <c r="B6" s="321"/>
      <c r="C6" s="536" t="s">
        <v>28</v>
      </c>
      <c r="D6" s="531" t="s">
        <v>133</v>
      </c>
      <c r="E6" s="537" t="s">
        <v>69</v>
      </c>
      <c r="F6" s="536" t="s">
        <v>28</v>
      </c>
      <c r="G6" s="531" t="s">
        <v>133</v>
      </c>
      <c r="H6" s="532" t="s">
        <v>69</v>
      </c>
      <c r="I6" s="535" t="s">
        <v>28</v>
      </c>
      <c r="J6" s="531" t="s">
        <v>133</v>
      </c>
      <c r="K6" s="532" t="s">
        <v>69</v>
      </c>
    </row>
    <row r="7" spans="1:11">
      <c r="A7" s="328" t="s">
        <v>799</v>
      </c>
      <c r="B7" s="319"/>
      <c r="C7" s="508"/>
      <c r="D7" s="319"/>
      <c r="E7" s="319"/>
      <c r="F7" s="508"/>
      <c r="G7" s="319"/>
      <c r="H7" s="329"/>
      <c r="I7" s="319"/>
      <c r="J7" s="319"/>
      <c r="K7" s="329"/>
    </row>
    <row r="8" spans="1:11">
      <c r="A8" s="318">
        <v>1</v>
      </c>
      <c r="B8" s="305" t="s">
        <v>799</v>
      </c>
      <c r="C8" s="503"/>
      <c r="D8" s="302"/>
      <c r="E8" s="302"/>
      <c r="F8" s="504">
        <v>15958025.118927773</v>
      </c>
      <c r="G8" s="505">
        <v>28482482.810916666</v>
      </c>
      <c r="H8" s="506">
        <f>F8+G8</f>
        <v>44440507.929844439</v>
      </c>
      <c r="I8" s="507">
        <v>14312544.59571795</v>
      </c>
      <c r="J8" s="505">
        <v>23724033.992564108</v>
      </c>
      <c r="K8" s="506">
        <f>I8+J8</f>
        <v>38036578.588282056</v>
      </c>
    </row>
    <row r="9" spans="1:11">
      <c r="A9" s="328" t="s">
        <v>800</v>
      </c>
      <c r="B9" s="319"/>
      <c r="C9" s="508"/>
      <c r="D9" s="319"/>
      <c r="E9" s="319"/>
      <c r="F9" s="508"/>
      <c r="G9" s="319"/>
      <c r="H9" s="329"/>
      <c r="I9" s="319"/>
      <c r="J9" s="319"/>
      <c r="K9" s="329"/>
    </row>
    <row r="10" spans="1:11">
      <c r="A10" s="330">
        <v>2</v>
      </c>
      <c r="B10" s="306" t="s">
        <v>801</v>
      </c>
      <c r="C10" s="504">
        <v>871686.22965517279</v>
      </c>
      <c r="D10" s="509">
        <v>51641157.016896568</v>
      </c>
      <c r="E10" s="538">
        <f>C10+D10</f>
        <v>52512843.246551745</v>
      </c>
      <c r="F10" s="504">
        <v>261026.28136839066</v>
      </c>
      <c r="G10" s="509">
        <v>4731921.8173390785</v>
      </c>
      <c r="H10" s="506">
        <f>F10+G10</f>
        <v>4992948.0987074692</v>
      </c>
      <c r="I10" s="507">
        <v>40401.988551724149</v>
      </c>
      <c r="J10" s="509">
        <v>1065506.6579827587</v>
      </c>
      <c r="K10" s="506">
        <f>I10+J10</f>
        <v>1105908.6465344829</v>
      </c>
    </row>
    <row r="11" spans="1:11">
      <c r="A11" s="330">
        <v>3</v>
      </c>
      <c r="B11" s="306" t="s">
        <v>802</v>
      </c>
      <c r="C11" s="504">
        <v>5232581.2931034463</v>
      </c>
      <c r="D11" s="509">
        <v>118794277.30795398</v>
      </c>
      <c r="E11" s="538">
        <f>C11+D11</f>
        <v>124026858.60105743</v>
      </c>
      <c r="F11" s="504">
        <v>1975651.0660718386</v>
      </c>
      <c r="G11" s="504">
        <v>14021824.680393685</v>
      </c>
      <c r="H11" s="506">
        <f>F11+G11</f>
        <v>15997475.746465523</v>
      </c>
      <c r="I11" s="507">
        <v>1715105.9201206891</v>
      </c>
      <c r="J11" s="504">
        <v>14363518.339034483</v>
      </c>
      <c r="K11" s="506">
        <f>I11+J11</f>
        <v>16078624.259155173</v>
      </c>
    </row>
    <row r="12" spans="1:11">
      <c r="A12" s="330">
        <v>4</v>
      </c>
      <c r="B12" s="306" t="s">
        <v>803</v>
      </c>
      <c r="C12" s="510"/>
      <c r="D12" s="306"/>
      <c r="E12" s="306"/>
      <c r="F12" s="510"/>
      <c r="G12" s="306"/>
      <c r="H12" s="331"/>
      <c r="I12" s="511"/>
      <c r="J12" s="306"/>
      <c r="K12" s="331"/>
    </row>
    <row r="13" spans="1:11">
      <c r="A13" s="330">
        <v>5</v>
      </c>
      <c r="B13" s="306" t="s">
        <v>804</v>
      </c>
      <c r="C13" s="504">
        <v>1964441.8713793103</v>
      </c>
      <c r="D13" s="509">
        <v>16429267.049080463</v>
      </c>
      <c r="E13" s="538">
        <f>C13+D13</f>
        <v>18393708.920459773</v>
      </c>
      <c r="F13" s="504">
        <v>270328.59743103455</v>
      </c>
      <c r="G13" s="509">
        <v>2870807.0215862072</v>
      </c>
      <c r="H13" s="506">
        <f>F13+G13</f>
        <v>3141135.6190172415</v>
      </c>
      <c r="I13" s="507">
        <v>167473.73412068965</v>
      </c>
      <c r="J13" s="509">
        <v>1429346.7871379312</v>
      </c>
      <c r="K13" s="506">
        <f>I13+J13</f>
        <v>1596820.5212586208</v>
      </c>
    </row>
    <row r="14" spans="1:11">
      <c r="A14" s="330">
        <v>6</v>
      </c>
      <c r="B14" s="306" t="s">
        <v>819</v>
      </c>
      <c r="C14" s="510"/>
      <c r="D14" s="306"/>
      <c r="E14" s="306"/>
      <c r="F14" s="510"/>
      <c r="G14" s="306"/>
      <c r="H14" s="331"/>
      <c r="I14" s="511"/>
      <c r="J14" s="306"/>
      <c r="K14" s="331"/>
    </row>
    <row r="15" spans="1:11">
      <c r="A15" s="330">
        <v>7</v>
      </c>
      <c r="B15" s="306" t="s">
        <v>806</v>
      </c>
      <c r="C15" s="504">
        <v>12646.580000000002</v>
      </c>
      <c r="D15" s="509">
        <v>4179122.976551726</v>
      </c>
      <c r="E15" s="538">
        <f>C15+D15</f>
        <v>4191769.5565517261</v>
      </c>
      <c r="F15" s="504">
        <v>0</v>
      </c>
      <c r="G15" s="509">
        <v>0</v>
      </c>
      <c r="H15" s="506">
        <f>F15+G15</f>
        <v>0</v>
      </c>
      <c r="I15" s="507">
        <v>0</v>
      </c>
      <c r="J15" s="509">
        <v>0</v>
      </c>
      <c r="K15" s="506">
        <f>I15+J15</f>
        <v>0</v>
      </c>
    </row>
    <row r="16" spans="1:11">
      <c r="A16" s="330">
        <v>8</v>
      </c>
      <c r="B16" s="533" t="s">
        <v>807</v>
      </c>
      <c r="C16" s="512">
        <f>SUM(C10:C15)</f>
        <v>8081355.9741379293</v>
      </c>
      <c r="D16" s="513">
        <f>SUM(D10:D15)</f>
        <v>191043824.35048273</v>
      </c>
      <c r="E16" s="538">
        <f>C16+D16</f>
        <v>199125180.32462066</v>
      </c>
      <c r="F16" s="512">
        <f>SUM(F10:F15)</f>
        <v>2507005.9448712636</v>
      </c>
      <c r="G16" s="513">
        <f>SUM(G10:G15)</f>
        <v>21624553.519318968</v>
      </c>
      <c r="H16" s="506">
        <f>F16+G16</f>
        <v>24131559.46419023</v>
      </c>
      <c r="I16" s="514">
        <f>SUM(I10:I15)</f>
        <v>1922981.6427931029</v>
      </c>
      <c r="J16" s="513">
        <f>SUM(J10:J15)</f>
        <v>16858371.784155175</v>
      </c>
      <c r="K16" s="506">
        <f>I16+J16</f>
        <v>18781353.426948279</v>
      </c>
    </row>
    <row r="17" spans="1:11">
      <c r="A17" s="328" t="s">
        <v>808</v>
      </c>
      <c r="B17" s="319"/>
      <c r="C17" s="508"/>
      <c r="D17" s="319"/>
      <c r="E17" s="319"/>
      <c r="F17" s="508"/>
      <c r="G17" s="319"/>
      <c r="H17" s="329"/>
      <c r="I17" s="319"/>
      <c r="J17" s="319"/>
      <c r="K17" s="329"/>
    </row>
    <row r="18" spans="1:11">
      <c r="A18" s="330">
        <v>9</v>
      </c>
      <c r="B18" s="306" t="s">
        <v>809</v>
      </c>
      <c r="C18" s="510"/>
      <c r="D18" s="306"/>
      <c r="E18" s="538">
        <f>C18+D18</f>
        <v>0</v>
      </c>
      <c r="F18" s="510"/>
      <c r="G18" s="306"/>
      <c r="H18" s="506">
        <f>F18+G18</f>
        <v>0</v>
      </c>
      <c r="I18" s="511"/>
      <c r="J18" s="306"/>
      <c r="K18" s="506">
        <f>I18+J18</f>
        <v>0</v>
      </c>
    </row>
    <row r="19" spans="1:11">
      <c r="A19" s="330">
        <v>10</v>
      </c>
      <c r="B19" s="306" t="s">
        <v>810</v>
      </c>
      <c r="C19" s="504">
        <v>28709153.613103461</v>
      </c>
      <c r="D19" s="509">
        <v>153571195.67494249</v>
      </c>
      <c r="E19" s="538">
        <f>C19+D19</f>
        <v>182280349.28804594</v>
      </c>
      <c r="F19" s="504">
        <v>2248190.3872413803</v>
      </c>
      <c r="G19" s="509">
        <v>2499235.6792528732</v>
      </c>
      <c r="H19" s="506">
        <f>F19+G19</f>
        <v>4747426.0664942535</v>
      </c>
      <c r="I19" s="507">
        <v>4476895.0291379318</v>
      </c>
      <c r="J19" s="509">
        <v>10366218.573103448</v>
      </c>
      <c r="K19" s="506">
        <f>I19+J19</f>
        <v>14843113.60224138</v>
      </c>
    </row>
    <row r="20" spans="1:11">
      <c r="A20" s="330">
        <v>11</v>
      </c>
      <c r="B20" s="306" t="s">
        <v>811</v>
      </c>
      <c r="C20" s="515">
        <v>1944969.2528735632</v>
      </c>
      <c r="D20" s="516">
        <v>3446738.4909770121</v>
      </c>
      <c r="E20" s="538">
        <f>C20+D20</f>
        <v>5391707.7438505758</v>
      </c>
      <c r="F20" s="515">
        <v>62864.224137931036</v>
      </c>
      <c r="G20" s="516">
        <v>91709.326091954019</v>
      </c>
      <c r="H20" s="506">
        <f>F20+G20</f>
        <v>154573.55022988506</v>
      </c>
      <c r="I20" s="517">
        <v>46282.327586206899</v>
      </c>
      <c r="J20" s="516">
        <v>113446.31689655173</v>
      </c>
      <c r="K20" s="506">
        <f>I20+J20</f>
        <v>159728.64448275862</v>
      </c>
    </row>
    <row r="21" spans="1:11" ht="14.4" thickBot="1">
      <c r="A21" s="233">
        <v>12</v>
      </c>
      <c r="B21" s="534" t="s">
        <v>812</v>
      </c>
      <c r="C21" s="518">
        <f>SUM(C18:C20)</f>
        <v>30654122.865977023</v>
      </c>
      <c r="D21" s="519">
        <f>SUM(D18:D20)</f>
        <v>157017934.16591951</v>
      </c>
      <c r="E21" s="539">
        <f>C21+D21</f>
        <v>187672057.03189653</v>
      </c>
      <c r="F21" s="518">
        <f>SUM(F18:F20)</f>
        <v>2311054.6113793114</v>
      </c>
      <c r="G21" s="519">
        <f>SUM(G18:G20)</f>
        <v>2590945.0053448272</v>
      </c>
      <c r="H21" s="520">
        <f>F21+G21</f>
        <v>4901999.6167241391</v>
      </c>
      <c r="I21" s="521">
        <f>SUM(I18:I20)</f>
        <v>4523177.3567241384</v>
      </c>
      <c r="J21" s="519">
        <f>SUM(J18:J20)</f>
        <v>10479664.890000001</v>
      </c>
      <c r="K21" s="520">
        <f>I21+J21</f>
        <v>15002842.24672414</v>
      </c>
    </row>
    <row r="22" spans="1:11" ht="38.25" customHeight="1" thickBot="1">
      <c r="A22" s="316"/>
      <c r="B22" s="317"/>
      <c r="C22" s="317"/>
      <c r="D22" s="317"/>
      <c r="E22" s="317"/>
      <c r="F22" s="589" t="s">
        <v>813</v>
      </c>
      <c r="G22" s="590"/>
      <c r="H22" s="591"/>
      <c r="I22" s="590" t="s">
        <v>814</v>
      </c>
      <c r="J22" s="590"/>
      <c r="K22" s="591"/>
    </row>
    <row r="23" spans="1:11">
      <c r="A23" s="310">
        <v>13</v>
      </c>
      <c r="B23" s="307" t="s">
        <v>799</v>
      </c>
      <c r="C23" s="315"/>
      <c r="D23" s="315"/>
      <c r="E23" s="315"/>
      <c r="F23" s="522">
        <f>F8</f>
        <v>15958025.118927773</v>
      </c>
      <c r="G23" s="523">
        <f>G8</f>
        <v>28482482.810916666</v>
      </c>
      <c r="H23" s="524">
        <f>F23+G23</f>
        <v>44440507.929844439</v>
      </c>
      <c r="I23" s="540">
        <f>I8</f>
        <v>14312544.59571795</v>
      </c>
      <c r="J23" s="523">
        <f>J8</f>
        <v>23724033.992564108</v>
      </c>
      <c r="K23" s="524">
        <f t="shared" ref="K23" si="0">I23+J23</f>
        <v>38036578.588282056</v>
      </c>
    </row>
    <row r="24" spans="1:11" ht="14.4" thickBot="1">
      <c r="A24" s="311">
        <v>14</v>
      </c>
      <c r="B24" s="308" t="s">
        <v>815</v>
      </c>
      <c r="C24" s="332"/>
      <c r="D24" s="314"/>
      <c r="E24" s="314"/>
      <c r="F24" s="525">
        <f>F16-F21</f>
        <v>195951.33349195216</v>
      </c>
      <c r="G24" s="526">
        <f>G16-G21</f>
        <v>19033608.513974141</v>
      </c>
      <c r="H24" s="527">
        <f>F24+G24</f>
        <v>19229559.847466093</v>
      </c>
      <c r="I24" s="541">
        <f>I16-I21</f>
        <v>-2600195.7139310353</v>
      </c>
      <c r="J24" s="526">
        <f>J16-J21</f>
        <v>6378706.8941551745</v>
      </c>
      <c r="K24" s="527">
        <f>I24+J24</f>
        <v>3778511.1802241392</v>
      </c>
    </row>
    <row r="25" spans="1:11" ht="14.4" thickBot="1">
      <c r="A25" s="312">
        <v>15</v>
      </c>
      <c r="B25" s="309" t="s">
        <v>816</v>
      </c>
      <c r="C25" s="313"/>
      <c r="D25" s="313"/>
      <c r="E25" s="313"/>
      <c r="F25" s="528">
        <f>F23/F24</f>
        <v>81.438716616762292</v>
      </c>
      <c r="G25" s="529">
        <f t="shared" ref="G25:H25" si="1">G23/G24</f>
        <v>1.4964310519471558</v>
      </c>
      <c r="H25" s="530">
        <f t="shared" si="1"/>
        <v>2.3110517496166421</v>
      </c>
      <c r="I25" s="542">
        <f>I23/I24</f>
        <v>-5.5044105022694305</v>
      </c>
      <c r="J25" s="529">
        <f>J23/J24</f>
        <v>3.7192544486253949</v>
      </c>
      <c r="K25" s="530">
        <f>K23/K24</f>
        <v>10.066551817381614</v>
      </c>
    </row>
    <row r="28" spans="1:11" ht="41.4">
      <c r="B28" s="24" t="s">
        <v>875</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09375" defaultRowHeight="13.8"/>
  <cols>
    <col min="1" max="1" width="10.5546875" style="75" bestFit="1" customWidth="1"/>
    <col min="2" max="2" width="95" style="75" customWidth="1"/>
    <col min="3" max="3" width="12.5546875" style="75" bestFit="1" customWidth="1"/>
    <col min="4" max="4" width="10" style="75" bestFit="1" customWidth="1"/>
    <col min="5" max="5" width="18.33203125" style="75" bestFit="1" customWidth="1"/>
    <col min="6" max="13" width="10.6640625" style="75" customWidth="1"/>
    <col min="14" max="14" width="31" style="75" bestFit="1" customWidth="1"/>
    <col min="15" max="16384" width="9.109375" style="13"/>
  </cols>
  <sheetData>
    <row r="1" spans="1:14">
      <c r="A1" s="389" t="s">
        <v>226</v>
      </c>
      <c r="B1" s="390" t="s">
        <v>879</v>
      </c>
    </row>
    <row r="2" spans="1:14" ht="14.25" customHeight="1">
      <c r="A2" s="389" t="s">
        <v>227</v>
      </c>
      <c r="B2" s="391">
        <v>43190</v>
      </c>
    </row>
    <row r="3" spans="1:14" ht="14.25" customHeight="1"/>
    <row r="4" spans="1:14" ht="14.4" thickBot="1">
      <c r="A4" s="2" t="s">
        <v>661</v>
      </c>
      <c r="B4" s="100" t="s">
        <v>78</v>
      </c>
    </row>
    <row r="5" spans="1:14" s="26" customFormat="1">
      <c r="A5" s="184"/>
      <c r="B5" s="185"/>
      <c r="C5" s="186" t="s">
        <v>0</v>
      </c>
      <c r="D5" s="186" t="s">
        <v>1</v>
      </c>
      <c r="E5" s="186" t="s">
        <v>2</v>
      </c>
      <c r="F5" s="186" t="s">
        <v>3</v>
      </c>
      <c r="G5" s="186" t="s">
        <v>4</v>
      </c>
      <c r="H5" s="186" t="s">
        <v>5</v>
      </c>
      <c r="I5" s="186" t="s">
        <v>276</v>
      </c>
      <c r="J5" s="186" t="s">
        <v>277</v>
      </c>
      <c r="K5" s="186" t="s">
        <v>278</v>
      </c>
      <c r="L5" s="186" t="s">
        <v>279</v>
      </c>
      <c r="M5" s="186" t="s">
        <v>280</v>
      </c>
      <c r="N5" s="187" t="s">
        <v>281</v>
      </c>
    </row>
    <row r="6" spans="1:14" ht="41.4">
      <c r="A6" s="176"/>
      <c r="B6" s="112"/>
      <c r="C6" s="113" t="s">
        <v>88</v>
      </c>
      <c r="D6" s="114" t="s">
        <v>77</v>
      </c>
      <c r="E6" s="115" t="s">
        <v>87</v>
      </c>
      <c r="F6" s="116">
        <v>0</v>
      </c>
      <c r="G6" s="116">
        <v>0.2</v>
      </c>
      <c r="H6" s="116">
        <v>0.35</v>
      </c>
      <c r="I6" s="116">
        <v>0.5</v>
      </c>
      <c r="J6" s="116">
        <v>0.75</v>
      </c>
      <c r="K6" s="116">
        <v>1</v>
      </c>
      <c r="L6" s="116">
        <v>1.5</v>
      </c>
      <c r="M6" s="116">
        <v>2.5</v>
      </c>
      <c r="N6" s="177" t="s">
        <v>78</v>
      </c>
    </row>
    <row r="7" spans="1:14">
      <c r="A7" s="178">
        <v>1</v>
      </c>
      <c r="B7" s="117" t="s">
        <v>79</v>
      </c>
      <c r="C7" s="282">
        <f>SUM(C8:C13)</f>
        <v>0</v>
      </c>
      <c r="D7" s="112"/>
      <c r="E7" s="285">
        <f t="shared" ref="E7:M7" si="0">SUM(E8:E13)</f>
        <v>0</v>
      </c>
      <c r="F7" s="282">
        <f>SUM(F8:F13)</f>
        <v>0</v>
      </c>
      <c r="G7" s="282">
        <f t="shared" si="0"/>
        <v>0</v>
      </c>
      <c r="H7" s="282">
        <f t="shared" si="0"/>
        <v>0</v>
      </c>
      <c r="I7" s="282">
        <f t="shared" si="0"/>
        <v>0</v>
      </c>
      <c r="J7" s="282">
        <f t="shared" si="0"/>
        <v>0</v>
      </c>
      <c r="K7" s="282">
        <f t="shared" si="0"/>
        <v>0</v>
      </c>
      <c r="L7" s="282">
        <f t="shared" si="0"/>
        <v>0</v>
      </c>
      <c r="M7" s="282">
        <f t="shared" si="0"/>
        <v>0</v>
      </c>
      <c r="N7" s="179">
        <f>SUM(N8:N13)</f>
        <v>0</v>
      </c>
    </row>
    <row r="8" spans="1:14">
      <c r="A8" s="178">
        <v>1.1000000000000001</v>
      </c>
      <c r="B8" s="118" t="s">
        <v>80</v>
      </c>
      <c r="C8" s="283">
        <v>0</v>
      </c>
      <c r="D8" s="119">
        <v>0.02</v>
      </c>
      <c r="E8" s="285">
        <f>C8*D8</f>
        <v>0</v>
      </c>
      <c r="F8" s="283"/>
      <c r="G8" s="283"/>
      <c r="H8" s="283"/>
      <c r="I8" s="283"/>
      <c r="J8" s="283"/>
      <c r="K8" s="283"/>
      <c r="L8" s="283"/>
      <c r="M8" s="283"/>
      <c r="N8" s="179">
        <f>SUMPRODUCT($F$6:$M$6,F8:M8)</f>
        <v>0</v>
      </c>
    </row>
    <row r="9" spans="1:14">
      <c r="A9" s="178">
        <v>1.2</v>
      </c>
      <c r="B9" s="118" t="s">
        <v>81</v>
      </c>
      <c r="C9" s="283">
        <v>0</v>
      </c>
      <c r="D9" s="119">
        <v>0.05</v>
      </c>
      <c r="E9" s="285">
        <f>C9*D9</f>
        <v>0</v>
      </c>
      <c r="F9" s="283"/>
      <c r="G9" s="283"/>
      <c r="H9" s="283"/>
      <c r="I9" s="283"/>
      <c r="J9" s="283"/>
      <c r="K9" s="283"/>
      <c r="L9" s="283"/>
      <c r="M9" s="283"/>
      <c r="N9" s="179">
        <f t="shared" ref="N9:N12" si="1">SUMPRODUCT($F$6:$M$6,F9:M9)</f>
        <v>0</v>
      </c>
    </row>
    <row r="10" spans="1:14">
      <c r="A10" s="178">
        <v>1.3</v>
      </c>
      <c r="B10" s="118" t="s">
        <v>82</v>
      </c>
      <c r="C10" s="283">
        <v>0</v>
      </c>
      <c r="D10" s="119">
        <v>0.08</v>
      </c>
      <c r="E10" s="285">
        <f>C10*D10</f>
        <v>0</v>
      </c>
      <c r="F10" s="283"/>
      <c r="G10" s="283"/>
      <c r="H10" s="283"/>
      <c r="I10" s="283"/>
      <c r="J10" s="283"/>
      <c r="K10" s="283"/>
      <c r="L10" s="283"/>
      <c r="M10" s="283"/>
      <c r="N10" s="179">
        <f>SUMPRODUCT($F$6:$M$6,F10:M10)</f>
        <v>0</v>
      </c>
    </row>
    <row r="11" spans="1:14">
      <c r="A11" s="178">
        <v>1.4</v>
      </c>
      <c r="B11" s="118" t="s">
        <v>83</v>
      </c>
      <c r="C11" s="283">
        <v>0</v>
      </c>
      <c r="D11" s="119">
        <v>0.11</v>
      </c>
      <c r="E11" s="285">
        <f>C11*D11</f>
        <v>0</v>
      </c>
      <c r="F11" s="283"/>
      <c r="G11" s="283"/>
      <c r="H11" s="283"/>
      <c r="I11" s="283"/>
      <c r="J11" s="283"/>
      <c r="K11" s="283"/>
      <c r="L11" s="283"/>
      <c r="M11" s="283"/>
      <c r="N11" s="179">
        <f t="shared" si="1"/>
        <v>0</v>
      </c>
    </row>
    <row r="12" spans="1:14">
      <c r="A12" s="178">
        <v>1.5</v>
      </c>
      <c r="B12" s="118" t="s">
        <v>84</v>
      </c>
      <c r="C12" s="283">
        <v>0</v>
      </c>
      <c r="D12" s="119">
        <v>0.14000000000000001</v>
      </c>
      <c r="E12" s="285">
        <f>C12*D12</f>
        <v>0</v>
      </c>
      <c r="F12" s="283"/>
      <c r="G12" s="283"/>
      <c r="H12" s="283"/>
      <c r="I12" s="283"/>
      <c r="J12" s="283"/>
      <c r="K12" s="283"/>
      <c r="L12" s="283"/>
      <c r="M12" s="283"/>
      <c r="N12" s="179">
        <f t="shared" si="1"/>
        <v>0</v>
      </c>
    </row>
    <row r="13" spans="1:14">
      <c r="A13" s="178">
        <v>1.6</v>
      </c>
      <c r="B13" s="120" t="s">
        <v>85</v>
      </c>
      <c r="C13" s="283">
        <v>0</v>
      </c>
      <c r="D13" s="121"/>
      <c r="E13" s="283"/>
      <c r="F13" s="283"/>
      <c r="G13" s="283"/>
      <c r="H13" s="283"/>
      <c r="I13" s="283"/>
      <c r="J13" s="283"/>
      <c r="K13" s="283"/>
      <c r="L13" s="283"/>
      <c r="M13" s="283"/>
      <c r="N13" s="179">
        <f>SUMPRODUCT($F$6:$M$6,F13:M13)</f>
        <v>0</v>
      </c>
    </row>
    <row r="14" spans="1:14">
      <c r="A14" s="178">
        <v>2</v>
      </c>
      <c r="B14" s="122" t="s">
        <v>86</v>
      </c>
      <c r="C14" s="282">
        <f>SUM(C15:C20)</f>
        <v>0</v>
      </c>
      <c r="D14" s="112"/>
      <c r="E14" s="285">
        <f t="shared" ref="E14:M14" si="2">SUM(E15:E20)</f>
        <v>0</v>
      </c>
      <c r="F14" s="283">
        <f t="shared" si="2"/>
        <v>0</v>
      </c>
      <c r="G14" s="283">
        <f t="shared" si="2"/>
        <v>0</v>
      </c>
      <c r="H14" s="283">
        <f t="shared" si="2"/>
        <v>0</v>
      </c>
      <c r="I14" s="283">
        <f t="shared" si="2"/>
        <v>0</v>
      </c>
      <c r="J14" s="283">
        <f t="shared" si="2"/>
        <v>0</v>
      </c>
      <c r="K14" s="283">
        <f t="shared" si="2"/>
        <v>0</v>
      </c>
      <c r="L14" s="283">
        <f t="shared" si="2"/>
        <v>0</v>
      </c>
      <c r="M14" s="283">
        <f t="shared" si="2"/>
        <v>0</v>
      </c>
      <c r="N14" s="179">
        <f>SUM(N15:N20)</f>
        <v>0</v>
      </c>
    </row>
    <row r="15" spans="1:14">
      <c r="A15" s="178">
        <v>2.1</v>
      </c>
      <c r="B15" s="120" t="s">
        <v>80</v>
      </c>
      <c r="C15" s="283"/>
      <c r="D15" s="119">
        <v>5.0000000000000001E-3</v>
      </c>
      <c r="E15" s="285">
        <f>C15*D15</f>
        <v>0</v>
      </c>
      <c r="F15" s="283"/>
      <c r="G15" s="283"/>
      <c r="H15" s="283"/>
      <c r="I15" s="283"/>
      <c r="J15" s="283"/>
      <c r="K15" s="283"/>
      <c r="L15" s="283"/>
      <c r="M15" s="283"/>
      <c r="N15" s="179">
        <f>SUMPRODUCT($F$6:$M$6,F15:M15)</f>
        <v>0</v>
      </c>
    </row>
    <row r="16" spans="1:14">
      <c r="A16" s="178">
        <v>2.2000000000000002</v>
      </c>
      <c r="B16" s="120" t="s">
        <v>81</v>
      </c>
      <c r="C16" s="283"/>
      <c r="D16" s="119">
        <v>0.01</v>
      </c>
      <c r="E16" s="285">
        <f>C16*D16</f>
        <v>0</v>
      </c>
      <c r="F16" s="283"/>
      <c r="G16" s="283"/>
      <c r="H16" s="283"/>
      <c r="I16" s="283"/>
      <c r="J16" s="283"/>
      <c r="K16" s="283"/>
      <c r="L16" s="283"/>
      <c r="M16" s="283"/>
      <c r="N16" s="179">
        <f t="shared" ref="N16:N20" si="3">SUMPRODUCT($F$6:$M$6,F16:M16)</f>
        <v>0</v>
      </c>
    </row>
    <row r="17" spans="1:14">
      <c r="A17" s="178">
        <v>2.2999999999999998</v>
      </c>
      <c r="B17" s="120" t="s">
        <v>82</v>
      </c>
      <c r="C17" s="283"/>
      <c r="D17" s="119">
        <v>0.02</v>
      </c>
      <c r="E17" s="285">
        <f>C17*D17</f>
        <v>0</v>
      </c>
      <c r="F17" s="283"/>
      <c r="G17" s="283"/>
      <c r="H17" s="283"/>
      <c r="I17" s="283"/>
      <c r="J17" s="283"/>
      <c r="K17" s="283"/>
      <c r="L17" s="283"/>
      <c r="M17" s="283"/>
      <c r="N17" s="179">
        <f t="shared" si="3"/>
        <v>0</v>
      </c>
    </row>
    <row r="18" spans="1:14">
      <c r="A18" s="178">
        <v>2.4</v>
      </c>
      <c r="B18" s="120" t="s">
        <v>83</v>
      </c>
      <c r="C18" s="283"/>
      <c r="D18" s="119">
        <v>0.03</v>
      </c>
      <c r="E18" s="285">
        <f>C18*D18</f>
        <v>0</v>
      </c>
      <c r="F18" s="283"/>
      <c r="G18" s="283"/>
      <c r="H18" s="283"/>
      <c r="I18" s="283"/>
      <c r="J18" s="283"/>
      <c r="K18" s="283"/>
      <c r="L18" s="283"/>
      <c r="M18" s="283"/>
      <c r="N18" s="179">
        <f t="shared" si="3"/>
        <v>0</v>
      </c>
    </row>
    <row r="19" spans="1:14">
      <c r="A19" s="178">
        <v>2.5</v>
      </c>
      <c r="B19" s="120" t="s">
        <v>84</v>
      </c>
      <c r="C19" s="283"/>
      <c r="D19" s="119">
        <v>0.04</v>
      </c>
      <c r="E19" s="285">
        <f>C19*D19</f>
        <v>0</v>
      </c>
      <c r="F19" s="283"/>
      <c r="G19" s="283"/>
      <c r="H19" s="283"/>
      <c r="I19" s="283"/>
      <c r="J19" s="283"/>
      <c r="K19" s="283"/>
      <c r="L19" s="283"/>
      <c r="M19" s="283"/>
      <c r="N19" s="179">
        <f t="shared" si="3"/>
        <v>0</v>
      </c>
    </row>
    <row r="20" spans="1:14">
      <c r="A20" s="178">
        <v>2.6</v>
      </c>
      <c r="B20" s="120" t="s">
        <v>85</v>
      </c>
      <c r="C20" s="283"/>
      <c r="D20" s="121"/>
      <c r="E20" s="286"/>
      <c r="F20" s="283"/>
      <c r="G20" s="283"/>
      <c r="H20" s="283"/>
      <c r="I20" s="283"/>
      <c r="J20" s="283"/>
      <c r="K20" s="283"/>
      <c r="L20" s="283"/>
      <c r="M20" s="283"/>
      <c r="N20" s="179">
        <f t="shared" si="3"/>
        <v>0</v>
      </c>
    </row>
    <row r="21" spans="1:14" ht="14.4" thickBot="1">
      <c r="A21" s="180">
        <v>3</v>
      </c>
      <c r="B21" s="181" t="s">
        <v>69</v>
      </c>
      <c r="C21" s="284">
        <f>C14+C7</f>
        <v>0</v>
      </c>
      <c r="D21" s="182"/>
      <c r="E21" s="287">
        <f>E14+E7</f>
        <v>0</v>
      </c>
      <c r="F21" s="288">
        <f>F7+F14</f>
        <v>0</v>
      </c>
      <c r="G21" s="288">
        <f t="shared" ref="G21:L21" si="4">G7+G14</f>
        <v>0</v>
      </c>
      <c r="H21" s="288">
        <f t="shared" si="4"/>
        <v>0</v>
      </c>
      <c r="I21" s="288">
        <f t="shared" si="4"/>
        <v>0</v>
      </c>
      <c r="J21" s="288">
        <f t="shared" si="4"/>
        <v>0</v>
      </c>
      <c r="K21" s="288">
        <f t="shared" si="4"/>
        <v>0</v>
      </c>
      <c r="L21" s="288">
        <f t="shared" si="4"/>
        <v>0</v>
      </c>
      <c r="M21" s="288">
        <f>M7+M14</f>
        <v>0</v>
      </c>
      <c r="N21" s="183">
        <f>N14+N7</f>
        <v>0</v>
      </c>
    </row>
    <row r="22" spans="1:14">
      <c r="E22" s="289"/>
      <c r="F22" s="289"/>
      <c r="G22" s="289"/>
      <c r="H22" s="289"/>
      <c r="I22" s="289"/>
      <c r="J22" s="289"/>
      <c r="K22" s="289"/>
      <c r="L22" s="289"/>
      <c r="M22" s="28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topLeftCell="A67" zoomScale="85" zoomScaleNormal="85" workbookViewId="0">
      <selection activeCell="C101" sqref="C101"/>
    </sheetView>
  </sheetViews>
  <sheetFormatPr defaultColWidth="43.5546875" defaultRowHeight="12"/>
  <cols>
    <col min="1" max="1" width="5.33203125" style="251" customWidth="1"/>
    <col min="2" max="2" width="66.109375" style="252" customWidth="1"/>
    <col min="3" max="3" width="131.44140625" style="253" customWidth="1"/>
    <col min="4" max="5" width="10.33203125" style="235" customWidth="1"/>
    <col min="6" max="16384" width="43.5546875" style="235"/>
  </cols>
  <sheetData>
    <row r="1" spans="1:3" ht="13.2" thickTop="1" thickBot="1">
      <c r="A1" s="632" t="s">
        <v>365</v>
      </c>
      <c r="B1" s="633"/>
      <c r="C1" s="634"/>
    </row>
    <row r="2" spans="1:3" ht="26.25" customHeight="1">
      <c r="A2" s="236"/>
      <c r="B2" s="652" t="s">
        <v>366</v>
      </c>
      <c r="C2" s="652"/>
    </row>
    <row r="3" spans="1:3" s="241" customFormat="1" ht="11.25" customHeight="1">
      <c r="A3" s="240"/>
      <c r="B3" s="652" t="s">
        <v>671</v>
      </c>
      <c r="C3" s="652"/>
    </row>
    <row r="4" spans="1:3" ht="12" customHeight="1" thickBot="1">
      <c r="A4" s="637" t="s">
        <v>675</v>
      </c>
      <c r="B4" s="638"/>
      <c r="C4" s="639"/>
    </row>
    <row r="5" spans="1:3" ht="12.6" thickTop="1">
      <c r="A5" s="237"/>
      <c r="B5" s="640" t="s">
        <v>367</v>
      </c>
      <c r="C5" s="641"/>
    </row>
    <row r="6" spans="1:3">
      <c r="A6" s="236"/>
      <c r="B6" s="601" t="s">
        <v>672</v>
      </c>
      <c r="C6" s="602"/>
    </row>
    <row r="7" spans="1:3">
      <c r="A7" s="236"/>
      <c r="B7" s="601" t="s">
        <v>368</v>
      </c>
      <c r="C7" s="602"/>
    </row>
    <row r="8" spans="1:3">
      <c r="A8" s="236"/>
      <c r="B8" s="601" t="s">
        <v>673</v>
      </c>
      <c r="C8" s="602"/>
    </row>
    <row r="9" spans="1:3">
      <c r="A9" s="236"/>
      <c r="B9" s="653" t="s">
        <v>674</v>
      </c>
      <c r="C9" s="654"/>
    </row>
    <row r="10" spans="1:3">
      <c r="A10" s="236"/>
      <c r="B10" s="644" t="s">
        <v>369</v>
      </c>
      <c r="C10" s="645" t="s">
        <v>369</v>
      </c>
    </row>
    <row r="11" spans="1:3">
      <c r="A11" s="236"/>
      <c r="B11" s="644" t="s">
        <v>370</v>
      </c>
      <c r="C11" s="645" t="s">
        <v>370</v>
      </c>
    </row>
    <row r="12" spans="1:3">
      <c r="A12" s="236"/>
      <c r="B12" s="644" t="s">
        <v>371</v>
      </c>
      <c r="C12" s="645" t="s">
        <v>371</v>
      </c>
    </row>
    <row r="13" spans="1:3">
      <c r="A13" s="236"/>
      <c r="B13" s="644" t="s">
        <v>372</v>
      </c>
      <c r="C13" s="645" t="s">
        <v>372</v>
      </c>
    </row>
    <row r="14" spans="1:3">
      <c r="A14" s="236"/>
      <c r="B14" s="644" t="s">
        <v>373</v>
      </c>
      <c r="C14" s="645" t="s">
        <v>373</v>
      </c>
    </row>
    <row r="15" spans="1:3" ht="21.75" customHeight="1">
      <c r="A15" s="236"/>
      <c r="B15" s="644" t="s">
        <v>374</v>
      </c>
      <c r="C15" s="645" t="s">
        <v>374</v>
      </c>
    </row>
    <row r="16" spans="1:3">
      <c r="A16" s="236"/>
      <c r="B16" s="644" t="s">
        <v>375</v>
      </c>
      <c r="C16" s="645" t="s">
        <v>376</v>
      </c>
    </row>
    <row r="17" spans="1:3">
      <c r="A17" s="236"/>
      <c r="B17" s="644" t="s">
        <v>377</v>
      </c>
      <c r="C17" s="645" t="s">
        <v>378</v>
      </c>
    </row>
    <row r="18" spans="1:3">
      <c r="A18" s="236"/>
      <c r="B18" s="644" t="s">
        <v>379</v>
      </c>
      <c r="C18" s="645" t="s">
        <v>380</v>
      </c>
    </row>
    <row r="19" spans="1:3">
      <c r="A19" s="236"/>
      <c r="B19" s="644" t="s">
        <v>381</v>
      </c>
      <c r="C19" s="645" t="s">
        <v>381</v>
      </c>
    </row>
    <row r="20" spans="1:3">
      <c r="A20" s="236"/>
      <c r="B20" s="644" t="s">
        <v>382</v>
      </c>
      <c r="C20" s="645" t="s">
        <v>382</v>
      </c>
    </row>
    <row r="21" spans="1:3">
      <c r="A21" s="236"/>
      <c r="B21" s="644" t="s">
        <v>383</v>
      </c>
      <c r="C21" s="645" t="s">
        <v>383</v>
      </c>
    </row>
    <row r="22" spans="1:3" ht="23.25" customHeight="1">
      <c r="A22" s="236"/>
      <c r="B22" s="644" t="s">
        <v>384</v>
      </c>
      <c r="C22" s="645" t="s">
        <v>385</v>
      </c>
    </row>
    <row r="23" spans="1:3">
      <c r="A23" s="236"/>
      <c r="B23" s="644" t="s">
        <v>386</v>
      </c>
      <c r="C23" s="645" t="s">
        <v>386</v>
      </c>
    </row>
    <row r="24" spans="1:3">
      <c r="A24" s="236"/>
      <c r="B24" s="644" t="s">
        <v>387</v>
      </c>
      <c r="C24" s="645" t="s">
        <v>388</v>
      </c>
    </row>
    <row r="25" spans="1:3" ht="12.6" thickBot="1">
      <c r="A25" s="238"/>
      <c r="B25" s="650" t="s">
        <v>389</v>
      </c>
      <c r="C25" s="651"/>
    </row>
    <row r="26" spans="1:3" ht="13.2" thickTop="1" thickBot="1">
      <c r="A26" s="637" t="s">
        <v>685</v>
      </c>
      <c r="B26" s="638"/>
      <c r="C26" s="639"/>
    </row>
    <row r="27" spans="1:3" ht="13.2" thickTop="1" thickBot="1">
      <c r="A27" s="239"/>
      <c r="B27" s="655" t="s">
        <v>390</v>
      </c>
      <c r="C27" s="656"/>
    </row>
    <row r="28" spans="1:3" ht="13.2" thickTop="1" thickBot="1">
      <c r="A28" s="637" t="s">
        <v>676</v>
      </c>
      <c r="B28" s="638"/>
      <c r="C28" s="639"/>
    </row>
    <row r="29" spans="1:3" ht="12.6" thickTop="1">
      <c r="A29" s="237"/>
      <c r="B29" s="648" t="s">
        <v>391</v>
      </c>
      <c r="C29" s="649" t="s">
        <v>392</v>
      </c>
    </row>
    <row r="30" spans="1:3">
      <c r="A30" s="236"/>
      <c r="B30" s="599" t="s">
        <v>393</v>
      </c>
      <c r="C30" s="600" t="s">
        <v>394</v>
      </c>
    </row>
    <row r="31" spans="1:3">
      <c r="A31" s="236"/>
      <c r="B31" s="599" t="s">
        <v>395</v>
      </c>
      <c r="C31" s="600" t="s">
        <v>396</v>
      </c>
    </row>
    <row r="32" spans="1:3">
      <c r="A32" s="236"/>
      <c r="B32" s="599" t="s">
        <v>397</v>
      </c>
      <c r="C32" s="600" t="s">
        <v>398</v>
      </c>
    </row>
    <row r="33" spans="1:3">
      <c r="A33" s="236"/>
      <c r="B33" s="599" t="s">
        <v>399</v>
      </c>
      <c r="C33" s="600" t="s">
        <v>400</v>
      </c>
    </row>
    <row r="34" spans="1:3">
      <c r="A34" s="236"/>
      <c r="B34" s="599" t="s">
        <v>401</v>
      </c>
      <c r="C34" s="600" t="s">
        <v>402</v>
      </c>
    </row>
    <row r="35" spans="1:3" ht="23.25" customHeight="1">
      <c r="A35" s="236"/>
      <c r="B35" s="599" t="s">
        <v>403</v>
      </c>
      <c r="C35" s="600" t="s">
        <v>404</v>
      </c>
    </row>
    <row r="36" spans="1:3" ht="24" customHeight="1">
      <c r="A36" s="236"/>
      <c r="B36" s="599" t="s">
        <v>405</v>
      </c>
      <c r="C36" s="600" t="s">
        <v>406</v>
      </c>
    </row>
    <row r="37" spans="1:3" ht="24.75" customHeight="1">
      <c r="A37" s="236"/>
      <c r="B37" s="599" t="s">
        <v>407</v>
      </c>
      <c r="C37" s="600" t="s">
        <v>408</v>
      </c>
    </row>
    <row r="38" spans="1:3" ht="23.25" customHeight="1">
      <c r="A38" s="236"/>
      <c r="B38" s="599" t="s">
        <v>677</v>
      </c>
      <c r="C38" s="600" t="s">
        <v>409</v>
      </c>
    </row>
    <row r="39" spans="1:3" ht="39.75" customHeight="1">
      <c r="A39" s="236"/>
      <c r="B39" s="644" t="s">
        <v>697</v>
      </c>
      <c r="C39" s="645" t="s">
        <v>410</v>
      </c>
    </row>
    <row r="40" spans="1:3" ht="12" customHeight="1">
      <c r="A40" s="236"/>
      <c r="B40" s="599" t="s">
        <v>411</v>
      </c>
      <c r="C40" s="600" t="s">
        <v>412</v>
      </c>
    </row>
    <row r="41" spans="1:3" ht="27" customHeight="1" thickBot="1">
      <c r="A41" s="238"/>
      <c r="B41" s="646" t="s">
        <v>413</v>
      </c>
      <c r="C41" s="647" t="s">
        <v>414</v>
      </c>
    </row>
    <row r="42" spans="1:3" ht="13.2" thickTop="1" thickBot="1">
      <c r="A42" s="637" t="s">
        <v>678</v>
      </c>
      <c r="B42" s="638"/>
      <c r="C42" s="639"/>
    </row>
    <row r="43" spans="1:3" ht="12.6" thickTop="1">
      <c r="A43" s="237"/>
      <c r="B43" s="640" t="s">
        <v>770</v>
      </c>
      <c r="C43" s="641" t="s">
        <v>415</v>
      </c>
    </row>
    <row r="44" spans="1:3">
      <c r="A44" s="236"/>
      <c r="B44" s="601" t="s">
        <v>769</v>
      </c>
      <c r="C44" s="602"/>
    </row>
    <row r="45" spans="1:3" ht="23.25" customHeight="1" thickBot="1">
      <c r="A45" s="238"/>
      <c r="B45" s="627" t="s">
        <v>416</v>
      </c>
      <c r="C45" s="628" t="s">
        <v>417</v>
      </c>
    </row>
    <row r="46" spans="1:3" ht="11.25" customHeight="1" thickTop="1" thickBot="1">
      <c r="A46" s="637" t="s">
        <v>679</v>
      </c>
      <c r="B46" s="638"/>
      <c r="C46" s="639"/>
    </row>
    <row r="47" spans="1:3" ht="26.25" customHeight="1" thickTop="1">
      <c r="A47" s="236"/>
      <c r="B47" s="601" t="s">
        <v>680</v>
      </c>
      <c r="C47" s="602"/>
    </row>
    <row r="48" spans="1:3" ht="12.6" thickBot="1">
      <c r="A48" s="637" t="s">
        <v>681</v>
      </c>
      <c r="B48" s="638"/>
      <c r="C48" s="639"/>
    </row>
    <row r="49" spans="1:3" ht="12.6" thickTop="1">
      <c r="A49" s="237"/>
      <c r="B49" s="640" t="s">
        <v>418</v>
      </c>
      <c r="C49" s="641" t="s">
        <v>418</v>
      </c>
    </row>
    <row r="50" spans="1:3" ht="11.25" customHeight="1">
      <c r="A50" s="236"/>
      <c r="B50" s="601" t="s">
        <v>419</v>
      </c>
      <c r="C50" s="602" t="s">
        <v>419</v>
      </c>
    </row>
    <row r="51" spans="1:3">
      <c r="A51" s="236"/>
      <c r="B51" s="601" t="s">
        <v>420</v>
      </c>
      <c r="C51" s="602" t="s">
        <v>420</v>
      </c>
    </row>
    <row r="52" spans="1:3" ht="11.25" customHeight="1">
      <c r="A52" s="236"/>
      <c r="B52" s="601" t="s">
        <v>797</v>
      </c>
      <c r="C52" s="602" t="s">
        <v>421</v>
      </c>
    </row>
    <row r="53" spans="1:3" ht="33.6" customHeight="1">
      <c r="A53" s="236"/>
      <c r="B53" s="601" t="s">
        <v>422</v>
      </c>
      <c r="C53" s="602" t="s">
        <v>422</v>
      </c>
    </row>
    <row r="54" spans="1:3" ht="11.25" customHeight="1">
      <c r="A54" s="236"/>
      <c r="B54" s="601" t="s">
        <v>790</v>
      </c>
      <c r="C54" s="602" t="s">
        <v>423</v>
      </c>
    </row>
    <row r="55" spans="1:3" ht="11.25" customHeight="1" thickBot="1">
      <c r="A55" s="637" t="s">
        <v>682</v>
      </c>
      <c r="B55" s="638"/>
      <c r="C55" s="639"/>
    </row>
    <row r="56" spans="1:3" ht="12.6" thickTop="1">
      <c r="A56" s="237"/>
      <c r="B56" s="640" t="s">
        <v>418</v>
      </c>
      <c r="C56" s="641" t="s">
        <v>418</v>
      </c>
    </row>
    <row r="57" spans="1:3">
      <c r="A57" s="236"/>
      <c r="B57" s="601" t="s">
        <v>424</v>
      </c>
      <c r="C57" s="602" t="s">
        <v>424</v>
      </c>
    </row>
    <row r="58" spans="1:3">
      <c r="A58" s="236"/>
      <c r="B58" s="601" t="s">
        <v>693</v>
      </c>
      <c r="C58" s="602" t="s">
        <v>425</v>
      </c>
    </row>
    <row r="59" spans="1:3">
      <c r="A59" s="236"/>
      <c r="B59" s="601" t="s">
        <v>426</v>
      </c>
      <c r="C59" s="602" t="s">
        <v>426</v>
      </c>
    </row>
    <row r="60" spans="1:3">
      <c r="A60" s="236"/>
      <c r="B60" s="601" t="s">
        <v>427</v>
      </c>
      <c r="C60" s="602" t="s">
        <v>427</v>
      </c>
    </row>
    <row r="61" spans="1:3">
      <c r="A61" s="236"/>
      <c r="B61" s="601" t="s">
        <v>428</v>
      </c>
      <c r="C61" s="602" t="s">
        <v>428</v>
      </c>
    </row>
    <row r="62" spans="1:3">
      <c r="A62" s="236"/>
      <c r="B62" s="601" t="s">
        <v>694</v>
      </c>
      <c r="C62" s="602" t="s">
        <v>429</v>
      </c>
    </row>
    <row r="63" spans="1:3">
      <c r="A63" s="236"/>
      <c r="B63" s="601" t="s">
        <v>430</v>
      </c>
      <c r="C63" s="602" t="s">
        <v>430</v>
      </c>
    </row>
    <row r="64" spans="1:3" ht="12.6" thickBot="1">
      <c r="A64" s="238"/>
      <c r="B64" s="627" t="s">
        <v>431</v>
      </c>
      <c r="C64" s="628" t="s">
        <v>431</v>
      </c>
    </row>
    <row r="65" spans="1:3" ht="11.25" customHeight="1" thickTop="1">
      <c r="A65" s="603" t="s">
        <v>683</v>
      </c>
      <c r="B65" s="604"/>
      <c r="C65" s="605"/>
    </row>
    <row r="66" spans="1:3" ht="12.6" thickBot="1">
      <c r="A66" s="238"/>
      <c r="B66" s="627" t="s">
        <v>432</v>
      </c>
      <c r="C66" s="628" t="s">
        <v>432</v>
      </c>
    </row>
    <row r="67" spans="1:3" ht="11.25" customHeight="1" thickTop="1" thickBot="1">
      <c r="A67" s="637" t="s">
        <v>684</v>
      </c>
      <c r="B67" s="638"/>
      <c r="C67" s="639"/>
    </row>
    <row r="68" spans="1:3" ht="12.6" thickTop="1">
      <c r="A68" s="237"/>
      <c r="B68" s="640" t="s">
        <v>433</v>
      </c>
      <c r="C68" s="641" t="s">
        <v>433</v>
      </c>
    </row>
    <row r="69" spans="1:3">
      <c r="A69" s="236"/>
      <c r="B69" s="601" t="s">
        <v>434</v>
      </c>
      <c r="C69" s="602" t="s">
        <v>434</v>
      </c>
    </row>
    <row r="70" spans="1:3">
      <c r="A70" s="236"/>
      <c r="B70" s="601" t="s">
        <v>435</v>
      </c>
      <c r="C70" s="602" t="s">
        <v>435</v>
      </c>
    </row>
    <row r="71" spans="1:3" ht="38.25" customHeight="1">
      <c r="A71" s="236"/>
      <c r="B71" s="625" t="s">
        <v>696</v>
      </c>
      <c r="C71" s="626" t="s">
        <v>436</v>
      </c>
    </row>
    <row r="72" spans="1:3" ht="33.75" customHeight="1">
      <c r="A72" s="236"/>
      <c r="B72" s="625" t="s">
        <v>699</v>
      </c>
      <c r="C72" s="626" t="s">
        <v>437</v>
      </c>
    </row>
    <row r="73" spans="1:3" ht="15.75" customHeight="1">
      <c r="A73" s="236"/>
      <c r="B73" s="625" t="s">
        <v>695</v>
      </c>
      <c r="C73" s="626" t="s">
        <v>438</v>
      </c>
    </row>
    <row r="74" spans="1:3">
      <c r="A74" s="236"/>
      <c r="B74" s="601" t="s">
        <v>439</v>
      </c>
      <c r="C74" s="602" t="s">
        <v>439</v>
      </c>
    </row>
    <row r="75" spans="1:3" ht="12.6" thickBot="1">
      <c r="A75" s="238"/>
      <c r="B75" s="627" t="s">
        <v>440</v>
      </c>
      <c r="C75" s="628" t="s">
        <v>440</v>
      </c>
    </row>
    <row r="76" spans="1:3" ht="12.6" thickTop="1">
      <c r="A76" s="603" t="s">
        <v>773</v>
      </c>
      <c r="B76" s="604"/>
      <c r="C76" s="605"/>
    </row>
    <row r="77" spans="1:3">
      <c r="A77" s="236"/>
      <c r="B77" s="601" t="s">
        <v>432</v>
      </c>
      <c r="C77" s="602"/>
    </row>
    <row r="78" spans="1:3">
      <c r="A78" s="236"/>
      <c r="B78" s="601" t="s">
        <v>771</v>
      </c>
      <c r="C78" s="602"/>
    </row>
    <row r="79" spans="1:3">
      <c r="A79" s="236"/>
      <c r="B79" s="601" t="s">
        <v>772</v>
      </c>
      <c r="C79" s="602"/>
    </row>
    <row r="80" spans="1:3">
      <c r="A80" s="603" t="s">
        <v>774</v>
      </c>
      <c r="B80" s="604"/>
      <c r="C80" s="605"/>
    </row>
    <row r="81" spans="1:3">
      <c r="A81" s="236"/>
      <c r="B81" s="601" t="s">
        <v>432</v>
      </c>
      <c r="C81" s="602"/>
    </row>
    <row r="82" spans="1:3">
      <c r="A82" s="236"/>
      <c r="B82" s="601" t="s">
        <v>775</v>
      </c>
      <c r="C82" s="602"/>
    </row>
    <row r="83" spans="1:3" ht="76.5" customHeight="1">
      <c r="A83" s="236"/>
      <c r="B83" s="601" t="s">
        <v>789</v>
      </c>
      <c r="C83" s="602"/>
    </row>
    <row r="84" spans="1:3" ht="53.25" customHeight="1">
      <c r="A84" s="236"/>
      <c r="B84" s="601" t="s">
        <v>788</v>
      </c>
      <c r="C84" s="602"/>
    </row>
    <row r="85" spans="1:3">
      <c r="A85" s="236"/>
      <c r="B85" s="601" t="s">
        <v>776</v>
      </c>
      <c r="C85" s="602"/>
    </row>
    <row r="86" spans="1:3">
      <c r="A86" s="236"/>
      <c r="B86" s="601" t="s">
        <v>777</v>
      </c>
      <c r="C86" s="602"/>
    </row>
    <row r="87" spans="1:3">
      <c r="A87" s="236"/>
      <c r="B87" s="601" t="s">
        <v>778</v>
      </c>
      <c r="C87" s="602"/>
    </row>
    <row r="88" spans="1:3">
      <c r="A88" s="603" t="s">
        <v>779</v>
      </c>
      <c r="B88" s="604"/>
      <c r="C88" s="605"/>
    </row>
    <row r="89" spans="1:3">
      <c r="A89" s="236"/>
      <c r="B89" s="601" t="s">
        <v>432</v>
      </c>
      <c r="C89" s="602"/>
    </row>
    <row r="90" spans="1:3">
      <c r="A90" s="236"/>
      <c r="B90" s="601" t="s">
        <v>781</v>
      </c>
      <c r="C90" s="602"/>
    </row>
    <row r="91" spans="1:3" ht="12" customHeight="1">
      <c r="A91" s="236"/>
      <c r="B91" s="601" t="s">
        <v>782</v>
      </c>
      <c r="C91" s="602"/>
    </row>
    <row r="92" spans="1:3">
      <c r="A92" s="236"/>
      <c r="B92" s="601" t="s">
        <v>783</v>
      </c>
      <c r="C92" s="602"/>
    </row>
    <row r="93" spans="1:3" ht="24.75" customHeight="1">
      <c r="A93" s="236"/>
      <c r="B93" s="597" t="s">
        <v>825</v>
      </c>
      <c r="C93" s="598"/>
    </row>
    <row r="94" spans="1:3" ht="24" customHeight="1">
      <c r="A94" s="236"/>
      <c r="B94" s="597" t="s">
        <v>826</v>
      </c>
      <c r="C94" s="598"/>
    </row>
    <row r="95" spans="1:3" ht="13.5" customHeight="1">
      <c r="A95" s="236"/>
      <c r="B95" s="599" t="s">
        <v>784</v>
      </c>
      <c r="C95" s="600"/>
    </row>
    <row r="96" spans="1:3" ht="11.25" customHeight="1" thickBot="1">
      <c r="A96" s="609" t="s">
        <v>821</v>
      </c>
      <c r="B96" s="610"/>
      <c r="C96" s="611"/>
    </row>
    <row r="97" spans="1:3" ht="13.2" thickTop="1" thickBot="1">
      <c r="A97" s="623" t="s">
        <v>533</v>
      </c>
      <c r="B97" s="623"/>
      <c r="C97" s="623"/>
    </row>
    <row r="98" spans="1:3">
      <c r="A98" s="327">
        <v>2</v>
      </c>
      <c r="B98" s="324" t="s">
        <v>801</v>
      </c>
      <c r="C98" s="324" t="s">
        <v>822</v>
      </c>
    </row>
    <row r="99" spans="1:3">
      <c r="A99" s="248">
        <v>3</v>
      </c>
      <c r="B99" s="325" t="s">
        <v>802</v>
      </c>
      <c r="C99" s="326" t="s">
        <v>823</v>
      </c>
    </row>
    <row r="100" spans="1:3">
      <c r="A100" s="248">
        <v>4</v>
      </c>
      <c r="B100" s="325" t="s">
        <v>803</v>
      </c>
      <c r="C100" s="326" t="s">
        <v>827</v>
      </c>
    </row>
    <row r="101" spans="1:3" ht="11.25" customHeight="1">
      <c r="A101" s="248">
        <v>5</v>
      </c>
      <c r="B101" s="325" t="s">
        <v>804</v>
      </c>
      <c r="C101" s="326" t="s">
        <v>824</v>
      </c>
    </row>
    <row r="102" spans="1:3" ht="12" customHeight="1">
      <c r="A102" s="248">
        <v>6</v>
      </c>
      <c r="B102" s="325" t="s">
        <v>819</v>
      </c>
      <c r="C102" s="326" t="s">
        <v>805</v>
      </c>
    </row>
    <row r="103" spans="1:3" ht="12" customHeight="1">
      <c r="A103" s="248">
        <v>7</v>
      </c>
      <c r="B103" s="325" t="s">
        <v>806</v>
      </c>
      <c r="C103" s="326" t="s">
        <v>820</v>
      </c>
    </row>
    <row r="104" spans="1:3">
      <c r="A104" s="248">
        <v>8</v>
      </c>
      <c r="B104" s="325" t="s">
        <v>811</v>
      </c>
      <c r="C104" s="326" t="s">
        <v>831</v>
      </c>
    </row>
    <row r="105" spans="1:3" ht="11.25" customHeight="1">
      <c r="A105" s="603" t="s">
        <v>785</v>
      </c>
      <c r="B105" s="604"/>
      <c r="C105" s="605"/>
    </row>
    <row r="106" spans="1:3" ht="27.6" customHeight="1">
      <c r="A106" s="236"/>
      <c r="B106" s="642" t="s">
        <v>432</v>
      </c>
      <c r="C106" s="643"/>
    </row>
    <row r="107" spans="1:3" ht="12.6" thickBot="1">
      <c r="A107" s="629" t="s">
        <v>686</v>
      </c>
      <c r="B107" s="630"/>
      <c r="C107" s="631"/>
    </row>
    <row r="108" spans="1:3" ht="24" customHeight="1" thickTop="1" thickBot="1">
      <c r="A108" s="632" t="s">
        <v>365</v>
      </c>
      <c r="B108" s="633"/>
      <c r="C108" s="634"/>
    </row>
    <row r="109" spans="1:3">
      <c r="A109" s="240" t="s">
        <v>441</v>
      </c>
      <c r="B109" s="635" t="s">
        <v>442</v>
      </c>
      <c r="C109" s="636"/>
    </row>
    <row r="110" spans="1:3">
      <c r="A110" s="242" t="s">
        <v>443</v>
      </c>
      <c r="B110" s="612" t="s">
        <v>444</v>
      </c>
      <c r="C110" s="613"/>
    </row>
    <row r="111" spans="1:3">
      <c r="A111" s="240" t="s">
        <v>445</v>
      </c>
      <c r="B111" s="614" t="s">
        <v>446</v>
      </c>
      <c r="C111" s="614"/>
    </row>
    <row r="112" spans="1:3">
      <c r="A112" s="242" t="s">
        <v>447</v>
      </c>
      <c r="B112" s="612" t="s">
        <v>448</v>
      </c>
      <c r="C112" s="613"/>
    </row>
    <row r="113" spans="1:3" ht="12.6" thickBot="1">
      <c r="A113" s="263" t="s">
        <v>449</v>
      </c>
      <c r="B113" s="615" t="s">
        <v>450</v>
      </c>
      <c r="C113" s="615"/>
    </row>
    <row r="114" spans="1:3" ht="12.6" thickBot="1">
      <c r="A114" s="616" t="s">
        <v>686</v>
      </c>
      <c r="B114" s="617"/>
      <c r="C114" s="618"/>
    </row>
    <row r="115" spans="1:3" ht="13.2" thickTop="1" thickBot="1">
      <c r="A115" s="619" t="s">
        <v>451</v>
      </c>
      <c r="B115" s="619"/>
      <c r="C115" s="619"/>
    </row>
    <row r="116" spans="1:3">
      <c r="A116" s="240">
        <v>1</v>
      </c>
      <c r="B116" s="243" t="s">
        <v>90</v>
      </c>
      <c r="C116" s="244" t="s">
        <v>452</v>
      </c>
    </row>
    <row r="117" spans="1:3">
      <c r="A117" s="240">
        <v>2</v>
      </c>
      <c r="B117" s="243" t="s">
        <v>91</v>
      </c>
      <c r="C117" s="244" t="s">
        <v>91</v>
      </c>
    </row>
    <row r="118" spans="1:3">
      <c r="A118" s="240">
        <v>3</v>
      </c>
      <c r="B118" s="243" t="s">
        <v>92</v>
      </c>
      <c r="C118" s="245" t="s">
        <v>453</v>
      </c>
    </row>
    <row r="119" spans="1:3" ht="24">
      <c r="A119" s="240">
        <v>4</v>
      </c>
      <c r="B119" s="243" t="s">
        <v>93</v>
      </c>
      <c r="C119" s="245" t="s">
        <v>662</v>
      </c>
    </row>
    <row r="120" spans="1:3">
      <c r="A120" s="240">
        <v>5</v>
      </c>
      <c r="B120" s="243" t="s">
        <v>94</v>
      </c>
      <c r="C120" s="245" t="s">
        <v>454</v>
      </c>
    </row>
    <row r="121" spans="1:3">
      <c r="A121" s="240">
        <v>5.0999999999999996</v>
      </c>
      <c r="B121" s="243" t="s">
        <v>455</v>
      </c>
      <c r="C121" s="244" t="s">
        <v>456</v>
      </c>
    </row>
    <row r="122" spans="1:3">
      <c r="A122" s="240">
        <v>5.2</v>
      </c>
      <c r="B122" s="243" t="s">
        <v>457</v>
      </c>
      <c r="C122" s="244" t="s">
        <v>458</v>
      </c>
    </row>
    <row r="123" spans="1:3">
      <c r="A123" s="240">
        <v>6</v>
      </c>
      <c r="B123" s="243" t="s">
        <v>95</v>
      </c>
      <c r="C123" s="245" t="s">
        <v>459</v>
      </c>
    </row>
    <row r="124" spans="1:3">
      <c r="A124" s="240">
        <v>7</v>
      </c>
      <c r="B124" s="243" t="s">
        <v>96</v>
      </c>
      <c r="C124" s="245" t="s">
        <v>460</v>
      </c>
    </row>
    <row r="125" spans="1:3" ht="24">
      <c r="A125" s="240">
        <v>8</v>
      </c>
      <c r="B125" s="243" t="s">
        <v>97</v>
      </c>
      <c r="C125" s="245" t="s">
        <v>461</v>
      </c>
    </row>
    <row r="126" spans="1:3">
      <c r="A126" s="240">
        <v>9</v>
      </c>
      <c r="B126" s="243" t="s">
        <v>98</v>
      </c>
      <c r="C126" s="245" t="s">
        <v>462</v>
      </c>
    </row>
    <row r="127" spans="1:3" ht="24">
      <c r="A127" s="240">
        <v>10</v>
      </c>
      <c r="B127" s="243" t="s">
        <v>463</v>
      </c>
      <c r="C127" s="245" t="s">
        <v>464</v>
      </c>
    </row>
    <row r="128" spans="1:3" ht="24">
      <c r="A128" s="240">
        <v>11</v>
      </c>
      <c r="B128" s="243" t="s">
        <v>99</v>
      </c>
      <c r="C128" s="245" t="s">
        <v>465</v>
      </c>
    </row>
    <row r="129" spans="1:3">
      <c r="A129" s="240">
        <v>12</v>
      </c>
      <c r="B129" s="243" t="s">
        <v>100</v>
      </c>
      <c r="C129" s="245" t="s">
        <v>466</v>
      </c>
    </row>
    <row r="130" spans="1:3">
      <c r="A130" s="240">
        <v>13</v>
      </c>
      <c r="B130" s="243" t="s">
        <v>467</v>
      </c>
      <c r="C130" s="245" t="s">
        <v>468</v>
      </c>
    </row>
    <row r="131" spans="1:3">
      <c r="A131" s="240">
        <v>14</v>
      </c>
      <c r="B131" s="243" t="s">
        <v>101</v>
      </c>
      <c r="C131" s="245" t="s">
        <v>469</v>
      </c>
    </row>
    <row r="132" spans="1:3">
      <c r="A132" s="240">
        <v>15</v>
      </c>
      <c r="B132" s="243" t="s">
        <v>102</v>
      </c>
      <c r="C132" s="245" t="s">
        <v>470</v>
      </c>
    </row>
    <row r="133" spans="1:3">
      <c r="A133" s="240">
        <v>16</v>
      </c>
      <c r="B133" s="243" t="s">
        <v>103</v>
      </c>
      <c r="C133" s="245" t="s">
        <v>471</v>
      </c>
    </row>
    <row r="134" spans="1:3">
      <c r="A134" s="240">
        <v>17</v>
      </c>
      <c r="B134" s="243" t="s">
        <v>104</v>
      </c>
      <c r="C134" s="245" t="s">
        <v>472</v>
      </c>
    </row>
    <row r="135" spans="1:3">
      <c r="A135" s="240">
        <v>18</v>
      </c>
      <c r="B135" s="243" t="s">
        <v>105</v>
      </c>
      <c r="C135" s="245" t="s">
        <v>663</v>
      </c>
    </row>
    <row r="136" spans="1:3" ht="24">
      <c r="A136" s="240">
        <v>19</v>
      </c>
      <c r="B136" s="243" t="s">
        <v>664</v>
      </c>
      <c r="C136" s="245" t="s">
        <v>665</v>
      </c>
    </row>
    <row r="137" spans="1:3">
      <c r="A137" s="240">
        <v>20</v>
      </c>
      <c r="B137" s="243" t="s">
        <v>106</v>
      </c>
      <c r="C137" s="245" t="s">
        <v>666</v>
      </c>
    </row>
    <row r="138" spans="1:3">
      <c r="A138" s="240">
        <v>21</v>
      </c>
      <c r="B138" s="243" t="s">
        <v>107</v>
      </c>
      <c r="C138" s="245" t="s">
        <v>473</v>
      </c>
    </row>
    <row r="139" spans="1:3">
      <c r="A139" s="240">
        <v>22</v>
      </c>
      <c r="B139" s="243" t="s">
        <v>108</v>
      </c>
      <c r="C139" s="245" t="s">
        <v>667</v>
      </c>
    </row>
    <row r="140" spans="1:3">
      <c r="A140" s="240">
        <v>23</v>
      </c>
      <c r="B140" s="243" t="s">
        <v>109</v>
      </c>
      <c r="C140" s="245" t="s">
        <v>474</v>
      </c>
    </row>
    <row r="141" spans="1:3">
      <c r="A141" s="240">
        <v>24</v>
      </c>
      <c r="B141" s="243" t="s">
        <v>110</v>
      </c>
      <c r="C141" s="245" t="s">
        <v>475</v>
      </c>
    </row>
    <row r="142" spans="1:3" ht="24">
      <c r="A142" s="240">
        <v>25</v>
      </c>
      <c r="B142" s="243" t="s">
        <v>111</v>
      </c>
      <c r="C142" s="245" t="s">
        <v>476</v>
      </c>
    </row>
    <row r="143" spans="1:3" ht="24">
      <c r="A143" s="240">
        <v>26</v>
      </c>
      <c r="B143" s="243" t="s">
        <v>112</v>
      </c>
      <c r="C143" s="245" t="s">
        <v>477</v>
      </c>
    </row>
    <row r="144" spans="1:3">
      <c r="A144" s="240">
        <v>27</v>
      </c>
      <c r="B144" s="243" t="s">
        <v>478</v>
      </c>
      <c r="C144" s="245" t="s">
        <v>479</v>
      </c>
    </row>
    <row r="145" spans="1:3" ht="24">
      <c r="A145" s="240">
        <v>28</v>
      </c>
      <c r="B145" s="243" t="s">
        <v>119</v>
      </c>
      <c r="C145" s="245" t="s">
        <v>480</v>
      </c>
    </row>
    <row r="146" spans="1:3">
      <c r="A146" s="240">
        <v>29</v>
      </c>
      <c r="B146" s="243" t="s">
        <v>113</v>
      </c>
      <c r="C146" s="264" t="s">
        <v>481</v>
      </c>
    </row>
    <row r="147" spans="1:3">
      <c r="A147" s="240">
        <v>30</v>
      </c>
      <c r="B147" s="243" t="s">
        <v>114</v>
      </c>
      <c r="C147" s="264" t="s">
        <v>482</v>
      </c>
    </row>
    <row r="148" spans="1:3" ht="32.25" customHeight="1">
      <c r="A148" s="240">
        <v>31</v>
      </c>
      <c r="B148" s="243" t="s">
        <v>483</v>
      </c>
      <c r="C148" s="264" t="s">
        <v>484</v>
      </c>
    </row>
    <row r="149" spans="1:3">
      <c r="A149" s="240">
        <v>31.1</v>
      </c>
      <c r="B149" s="243" t="s">
        <v>485</v>
      </c>
      <c r="C149" s="246" t="s">
        <v>486</v>
      </c>
    </row>
    <row r="150" spans="1:3" ht="24">
      <c r="A150" s="240" t="s">
        <v>487</v>
      </c>
      <c r="B150" s="243" t="s">
        <v>700</v>
      </c>
      <c r="C150" s="273" t="s">
        <v>710</v>
      </c>
    </row>
    <row r="151" spans="1:3">
      <c r="A151" s="240">
        <v>31.2</v>
      </c>
      <c r="B151" s="243" t="s">
        <v>488</v>
      </c>
      <c r="C151" s="273" t="s">
        <v>489</v>
      </c>
    </row>
    <row r="152" spans="1:3">
      <c r="A152" s="240" t="s">
        <v>490</v>
      </c>
      <c r="B152" s="243" t="s">
        <v>700</v>
      </c>
      <c r="C152" s="273" t="s">
        <v>701</v>
      </c>
    </row>
    <row r="153" spans="1:3" ht="36">
      <c r="A153" s="240">
        <v>32</v>
      </c>
      <c r="B153" s="269" t="s">
        <v>491</v>
      </c>
      <c r="C153" s="273" t="s">
        <v>702</v>
      </c>
    </row>
    <row r="154" spans="1:3">
      <c r="A154" s="240">
        <v>33</v>
      </c>
      <c r="B154" s="243" t="s">
        <v>115</v>
      </c>
      <c r="C154" s="273" t="s">
        <v>492</v>
      </c>
    </row>
    <row r="155" spans="1:3">
      <c r="A155" s="240">
        <v>34</v>
      </c>
      <c r="B155" s="271" t="s">
        <v>116</v>
      </c>
      <c r="C155" s="273" t="s">
        <v>493</v>
      </c>
    </row>
    <row r="156" spans="1:3">
      <c r="A156" s="240">
        <v>35</v>
      </c>
      <c r="B156" s="271" t="s">
        <v>117</v>
      </c>
      <c r="C156" s="273" t="s">
        <v>494</v>
      </c>
    </row>
    <row r="157" spans="1:3">
      <c r="A157" s="256" t="s">
        <v>711</v>
      </c>
      <c r="B157" s="271" t="s">
        <v>124</v>
      </c>
      <c r="C157" s="273" t="s">
        <v>739</v>
      </c>
    </row>
    <row r="158" spans="1:3">
      <c r="A158" s="256">
        <v>36.1</v>
      </c>
      <c r="B158" s="271" t="s">
        <v>495</v>
      </c>
      <c r="C158" s="273" t="s">
        <v>496</v>
      </c>
    </row>
    <row r="159" spans="1:3">
      <c r="A159" s="256" t="s">
        <v>712</v>
      </c>
      <c r="B159" s="271" t="s">
        <v>700</v>
      </c>
      <c r="C159" s="246" t="s">
        <v>703</v>
      </c>
    </row>
    <row r="160" spans="1:3" ht="24">
      <c r="A160" s="256">
        <v>36.200000000000003</v>
      </c>
      <c r="B160" s="272" t="s">
        <v>748</v>
      </c>
      <c r="C160" s="246" t="s">
        <v>740</v>
      </c>
    </row>
    <row r="161" spans="1:3" ht="24">
      <c r="A161" s="256" t="s">
        <v>713</v>
      </c>
      <c r="B161" s="271" t="s">
        <v>700</v>
      </c>
      <c r="C161" s="246" t="s">
        <v>741</v>
      </c>
    </row>
    <row r="162" spans="1:3" ht="24">
      <c r="A162" s="256">
        <v>36.299999999999997</v>
      </c>
      <c r="B162" s="272" t="s">
        <v>749</v>
      </c>
      <c r="C162" s="246" t="s">
        <v>742</v>
      </c>
    </row>
    <row r="163" spans="1:3" ht="24">
      <c r="A163" s="256" t="s">
        <v>714</v>
      </c>
      <c r="B163" s="271" t="s">
        <v>700</v>
      </c>
      <c r="C163" s="246" t="s">
        <v>743</v>
      </c>
    </row>
    <row r="164" spans="1:3">
      <c r="A164" s="256" t="s">
        <v>715</v>
      </c>
      <c r="B164" s="271" t="s">
        <v>118</v>
      </c>
      <c r="C164" s="270" t="s">
        <v>744</v>
      </c>
    </row>
    <row r="165" spans="1:3">
      <c r="A165" s="256" t="s">
        <v>716</v>
      </c>
      <c r="B165" s="271" t="s">
        <v>700</v>
      </c>
      <c r="C165" s="270" t="s">
        <v>745</v>
      </c>
    </row>
    <row r="166" spans="1:3">
      <c r="A166" s="254">
        <v>37</v>
      </c>
      <c r="B166" s="271" t="s">
        <v>499</v>
      </c>
      <c r="C166" s="246" t="s">
        <v>500</v>
      </c>
    </row>
    <row r="167" spans="1:3">
      <c r="A167" s="254">
        <v>37.1</v>
      </c>
      <c r="B167" s="271" t="s">
        <v>501</v>
      </c>
      <c r="C167" s="246" t="s">
        <v>502</v>
      </c>
    </row>
    <row r="168" spans="1:3">
      <c r="A168" s="255" t="s">
        <v>497</v>
      </c>
      <c r="B168" s="271" t="s">
        <v>700</v>
      </c>
      <c r="C168" s="246" t="s">
        <v>704</v>
      </c>
    </row>
    <row r="169" spans="1:3">
      <c r="A169" s="254">
        <v>37.200000000000003</v>
      </c>
      <c r="B169" s="271" t="s">
        <v>504</v>
      </c>
      <c r="C169" s="246" t="s">
        <v>505</v>
      </c>
    </row>
    <row r="170" spans="1:3" ht="24">
      <c r="A170" s="255" t="s">
        <v>498</v>
      </c>
      <c r="B170" s="243" t="s">
        <v>700</v>
      </c>
      <c r="C170" s="246" t="s">
        <v>705</v>
      </c>
    </row>
    <row r="171" spans="1:3">
      <c r="A171" s="254">
        <v>38</v>
      </c>
      <c r="B171" s="243" t="s">
        <v>120</v>
      </c>
      <c r="C171" s="246" t="s">
        <v>507</v>
      </c>
    </row>
    <row r="172" spans="1:3">
      <c r="A172" s="256">
        <v>38.1</v>
      </c>
      <c r="B172" s="243" t="s">
        <v>121</v>
      </c>
      <c r="C172" s="264" t="s">
        <v>121</v>
      </c>
    </row>
    <row r="173" spans="1:3">
      <c r="A173" s="256" t="s">
        <v>503</v>
      </c>
      <c r="B173" s="247" t="s">
        <v>508</v>
      </c>
      <c r="C173" s="614" t="s">
        <v>509</v>
      </c>
    </row>
    <row r="174" spans="1:3">
      <c r="A174" s="256" t="s">
        <v>717</v>
      </c>
      <c r="B174" s="247" t="s">
        <v>510</v>
      </c>
      <c r="C174" s="614"/>
    </row>
    <row r="175" spans="1:3">
      <c r="A175" s="256" t="s">
        <v>718</v>
      </c>
      <c r="B175" s="247" t="s">
        <v>511</v>
      </c>
      <c r="C175" s="614"/>
    </row>
    <row r="176" spans="1:3">
      <c r="A176" s="256" t="s">
        <v>719</v>
      </c>
      <c r="B176" s="247" t="s">
        <v>512</v>
      </c>
      <c r="C176" s="614"/>
    </row>
    <row r="177" spans="1:3">
      <c r="A177" s="256" t="s">
        <v>720</v>
      </c>
      <c r="B177" s="247" t="s">
        <v>513</v>
      </c>
      <c r="C177" s="614"/>
    </row>
    <row r="178" spans="1:3">
      <c r="A178" s="256" t="s">
        <v>721</v>
      </c>
      <c r="B178" s="247" t="s">
        <v>514</v>
      </c>
      <c r="C178" s="614"/>
    </row>
    <row r="179" spans="1:3">
      <c r="A179" s="256">
        <v>38.200000000000003</v>
      </c>
      <c r="B179" s="243" t="s">
        <v>122</v>
      </c>
      <c r="C179" s="264" t="s">
        <v>122</v>
      </c>
    </row>
    <row r="180" spans="1:3">
      <c r="A180" s="256" t="s">
        <v>506</v>
      </c>
      <c r="B180" s="247" t="s">
        <v>515</v>
      </c>
      <c r="C180" s="614" t="s">
        <v>516</v>
      </c>
    </row>
    <row r="181" spans="1:3">
      <c r="A181" s="256" t="s">
        <v>722</v>
      </c>
      <c r="B181" s="247" t="s">
        <v>517</v>
      </c>
      <c r="C181" s="614"/>
    </row>
    <row r="182" spans="1:3">
      <c r="A182" s="256" t="s">
        <v>723</v>
      </c>
      <c r="B182" s="247" t="s">
        <v>518</v>
      </c>
      <c r="C182" s="614"/>
    </row>
    <row r="183" spans="1:3">
      <c r="A183" s="256" t="s">
        <v>724</v>
      </c>
      <c r="B183" s="247" t="s">
        <v>519</v>
      </c>
      <c r="C183" s="614"/>
    </row>
    <row r="184" spans="1:3">
      <c r="A184" s="256" t="s">
        <v>725</v>
      </c>
      <c r="B184" s="247" t="s">
        <v>520</v>
      </c>
      <c r="C184" s="614"/>
    </row>
    <row r="185" spans="1:3">
      <c r="A185" s="256" t="s">
        <v>726</v>
      </c>
      <c r="B185" s="247" t="s">
        <v>521</v>
      </c>
      <c r="C185" s="614"/>
    </row>
    <row r="186" spans="1:3">
      <c r="A186" s="256" t="s">
        <v>727</v>
      </c>
      <c r="B186" s="247" t="s">
        <v>522</v>
      </c>
      <c r="C186" s="614"/>
    </row>
    <row r="187" spans="1:3">
      <c r="A187" s="256">
        <v>38.299999999999997</v>
      </c>
      <c r="B187" s="243" t="s">
        <v>123</v>
      </c>
      <c r="C187" s="264" t="s">
        <v>523</v>
      </c>
    </row>
    <row r="188" spans="1:3">
      <c r="A188" s="256" t="s">
        <v>728</v>
      </c>
      <c r="B188" s="247" t="s">
        <v>524</v>
      </c>
      <c r="C188" s="614" t="s">
        <v>525</v>
      </c>
    </row>
    <row r="189" spans="1:3">
      <c r="A189" s="256" t="s">
        <v>729</v>
      </c>
      <c r="B189" s="247" t="s">
        <v>526</v>
      </c>
      <c r="C189" s="614"/>
    </row>
    <row r="190" spans="1:3">
      <c r="A190" s="256" t="s">
        <v>730</v>
      </c>
      <c r="B190" s="247" t="s">
        <v>527</v>
      </c>
      <c r="C190" s="614"/>
    </row>
    <row r="191" spans="1:3">
      <c r="A191" s="256" t="s">
        <v>731</v>
      </c>
      <c r="B191" s="247" t="s">
        <v>528</v>
      </c>
      <c r="C191" s="614"/>
    </row>
    <row r="192" spans="1:3">
      <c r="A192" s="256" t="s">
        <v>732</v>
      </c>
      <c r="B192" s="247" t="s">
        <v>529</v>
      </c>
      <c r="C192" s="614"/>
    </row>
    <row r="193" spans="1:3">
      <c r="A193" s="256" t="s">
        <v>733</v>
      </c>
      <c r="B193" s="247" t="s">
        <v>530</v>
      </c>
      <c r="C193" s="614"/>
    </row>
    <row r="194" spans="1:3">
      <c r="A194" s="256">
        <v>38.4</v>
      </c>
      <c r="B194" s="243" t="s">
        <v>499</v>
      </c>
      <c r="C194" s="246" t="s">
        <v>500</v>
      </c>
    </row>
    <row r="195" spans="1:3" s="241" customFormat="1">
      <c r="A195" s="256" t="s">
        <v>734</v>
      </c>
      <c r="B195" s="247" t="s">
        <v>524</v>
      </c>
      <c r="C195" s="614" t="s">
        <v>531</v>
      </c>
    </row>
    <row r="196" spans="1:3">
      <c r="A196" s="256" t="s">
        <v>735</v>
      </c>
      <c r="B196" s="247" t="s">
        <v>526</v>
      </c>
      <c r="C196" s="614"/>
    </row>
    <row r="197" spans="1:3">
      <c r="A197" s="256" t="s">
        <v>736</v>
      </c>
      <c r="B197" s="247" t="s">
        <v>527</v>
      </c>
      <c r="C197" s="614"/>
    </row>
    <row r="198" spans="1:3">
      <c r="A198" s="256" t="s">
        <v>737</v>
      </c>
      <c r="B198" s="247" t="s">
        <v>528</v>
      </c>
      <c r="C198" s="614"/>
    </row>
    <row r="199" spans="1:3" ht="12.6" thickBot="1">
      <c r="A199" s="257" t="s">
        <v>738</v>
      </c>
      <c r="B199" s="247" t="s">
        <v>532</v>
      </c>
      <c r="C199" s="614"/>
    </row>
    <row r="200" spans="1:3" ht="12.6" thickBot="1">
      <c r="A200" s="609" t="s">
        <v>687</v>
      </c>
      <c r="B200" s="610"/>
      <c r="C200" s="611"/>
    </row>
    <row r="201" spans="1:3" ht="13.2" thickTop="1" thickBot="1">
      <c r="A201" s="623" t="s">
        <v>533</v>
      </c>
      <c r="B201" s="623"/>
      <c r="C201" s="623"/>
    </row>
    <row r="202" spans="1:3">
      <c r="A202" s="248">
        <v>11.1</v>
      </c>
      <c r="B202" s="249" t="s">
        <v>534</v>
      </c>
      <c r="C202" s="244" t="s">
        <v>535</v>
      </c>
    </row>
    <row r="203" spans="1:3">
      <c r="A203" s="248">
        <v>11.2</v>
      </c>
      <c r="B203" s="249" t="s">
        <v>536</v>
      </c>
      <c r="C203" s="244" t="s">
        <v>537</v>
      </c>
    </row>
    <row r="204" spans="1:3">
      <c r="A204" s="248">
        <v>11.3</v>
      </c>
      <c r="B204" s="249" t="s">
        <v>538</v>
      </c>
      <c r="C204" s="244" t="s">
        <v>539</v>
      </c>
    </row>
    <row r="205" spans="1:3" ht="24">
      <c r="A205" s="248">
        <v>11.4</v>
      </c>
      <c r="B205" s="249" t="s">
        <v>540</v>
      </c>
      <c r="C205" s="244" t="s">
        <v>541</v>
      </c>
    </row>
    <row r="206" spans="1:3" ht="24">
      <c r="A206" s="248">
        <v>11.5</v>
      </c>
      <c r="B206" s="249" t="s">
        <v>542</v>
      </c>
      <c r="C206" s="244" t="s">
        <v>543</v>
      </c>
    </row>
    <row r="207" spans="1:3">
      <c r="A207" s="248">
        <v>11.6</v>
      </c>
      <c r="B207" s="249" t="s">
        <v>544</v>
      </c>
      <c r="C207" s="244" t="s">
        <v>545</v>
      </c>
    </row>
    <row r="208" spans="1:3">
      <c r="A208" s="248">
        <v>11.7</v>
      </c>
      <c r="B208" s="249" t="s">
        <v>706</v>
      </c>
      <c r="C208" s="244" t="s">
        <v>707</v>
      </c>
    </row>
    <row r="209" spans="1:3">
      <c r="A209" s="248">
        <v>11.8</v>
      </c>
      <c r="B209" s="249" t="s">
        <v>708</v>
      </c>
      <c r="C209" s="244" t="s">
        <v>709</v>
      </c>
    </row>
    <row r="210" spans="1:3">
      <c r="A210" s="248">
        <v>11.9</v>
      </c>
      <c r="B210" s="244" t="s">
        <v>546</v>
      </c>
      <c r="C210" s="244" t="s">
        <v>547</v>
      </c>
    </row>
    <row r="211" spans="1:3">
      <c r="A211" s="248">
        <v>11.1</v>
      </c>
      <c r="B211" s="244" t="s">
        <v>548</v>
      </c>
      <c r="C211" s="244" t="s">
        <v>549</v>
      </c>
    </row>
    <row r="212" spans="1:3">
      <c r="A212" s="248">
        <v>11.11</v>
      </c>
      <c r="B212" s="246" t="s">
        <v>550</v>
      </c>
      <c r="C212" s="244" t="s">
        <v>551</v>
      </c>
    </row>
    <row r="213" spans="1:3">
      <c r="A213" s="248">
        <v>11.12</v>
      </c>
      <c r="B213" s="249" t="s">
        <v>552</v>
      </c>
      <c r="C213" s="244" t="s">
        <v>553</v>
      </c>
    </row>
    <row r="214" spans="1:3">
      <c r="A214" s="248">
        <v>11.13</v>
      </c>
      <c r="B214" s="249" t="s">
        <v>554</v>
      </c>
      <c r="C214" s="264" t="s">
        <v>555</v>
      </c>
    </row>
    <row r="215" spans="1:3" ht="24">
      <c r="A215" s="248">
        <v>11.14</v>
      </c>
      <c r="B215" s="249" t="s">
        <v>746</v>
      </c>
      <c r="C215" s="264" t="s">
        <v>747</v>
      </c>
    </row>
    <row r="216" spans="1:3">
      <c r="A216" s="248">
        <v>11.15</v>
      </c>
      <c r="B216" s="249" t="s">
        <v>556</v>
      </c>
      <c r="C216" s="264" t="s">
        <v>557</v>
      </c>
    </row>
    <row r="217" spans="1:3">
      <c r="A217" s="248">
        <v>11.16</v>
      </c>
      <c r="B217" s="249" t="s">
        <v>558</v>
      </c>
      <c r="C217" s="264" t="s">
        <v>559</v>
      </c>
    </row>
    <row r="218" spans="1:3">
      <c r="A218" s="248">
        <v>11.17</v>
      </c>
      <c r="B218" s="249" t="s">
        <v>560</v>
      </c>
      <c r="C218" s="264" t="s">
        <v>561</v>
      </c>
    </row>
    <row r="219" spans="1:3">
      <c r="A219" s="248">
        <v>11.18</v>
      </c>
      <c r="B219" s="249" t="s">
        <v>562</v>
      </c>
      <c r="C219" s="264" t="s">
        <v>563</v>
      </c>
    </row>
    <row r="220" spans="1:3" ht="24">
      <c r="A220" s="248">
        <v>11.19</v>
      </c>
      <c r="B220" s="249" t="s">
        <v>564</v>
      </c>
      <c r="C220" s="264" t="s">
        <v>668</v>
      </c>
    </row>
    <row r="221" spans="1:3" ht="24">
      <c r="A221" s="248">
        <v>11.2</v>
      </c>
      <c r="B221" s="249" t="s">
        <v>565</v>
      </c>
      <c r="C221" s="264" t="s">
        <v>669</v>
      </c>
    </row>
    <row r="222" spans="1:3" s="241" customFormat="1">
      <c r="A222" s="248">
        <v>11.21</v>
      </c>
      <c r="B222" s="249" t="s">
        <v>566</v>
      </c>
      <c r="C222" s="264" t="s">
        <v>567</v>
      </c>
    </row>
    <row r="223" spans="1:3">
      <c r="A223" s="248">
        <v>11.22</v>
      </c>
      <c r="B223" s="249" t="s">
        <v>568</v>
      </c>
      <c r="C223" s="264" t="s">
        <v>569</v>
      </c>
    </row>
    <row r="224" spans="1:3">
      <c r="A224" s="248">
        <v>11.23</v>
      </c>
      <c r="B224" s="249" t="s">
        <v>570</v>
      </c>
      <c r="C224" s="264" t="s">
        <v>571</v>
      </c>
    </row>
    <row r="225" spans="1:3">
      <c r="A225" s="248">
        <v>11.24</v>
      </c>
      <c r="B225" s="249" t="s">
        <v>572</v>
      </c>
      <c r="C225" s="264" t="s">
        <v>573</v>
      </c>
    </row>
    <row r="226" spans="1:3">
      <c r="A226" s="248">
        <v>11.25</v>
      </c>
      <c r="B226" s="266" t="s">
        <v>574</v>
      </c>
      <c r="C226" s="267" t="s">
        <v>575</v>
      </c>
    </row>
    <row r="227" spans="1:3" ht="12.6" thickBot="1">
      <c r="A227" s="620" t="s">
        <v>688</v>
      </c>
      <c r="B227" s="621"/>
      <c r="C227" s="622"/>
    </row>
    <row r="228" spans="1:3" ht="13.2" thickTop="1" thickBot="1">
      <c r="A228" s="623" t="s">
        <v>533</v>
      </c>
      <c r="B228" s="623"/>
      <c r="C228" s="623"/>
    </row>
    <row r="229" spans="1:3">
      <c r="A229" s="242" t="s">
        <v>576</v>
      </c>
      <c r="B229" s="250" t="s">
        <v>577</v>
      </c>
      <c r="C229" s="624" t="s">
        <v>578</v>
      </c>
    </row>
    <row r="230" spans="1:3">
      <c r="A230" s="240" t="s">
        <v>579</v>
      </c>
      <c r="B230" s="246" t="s">
        <v>580</v>
      </c>
      <c r="C230" s="614"/>
    </row>
    <row r="231" spans="1:3">
      <c r="A231" s="240" t="s">
        <v>581</v>
      </c>
      <c r="B231" s="246" t="s">
        <v>582</v>
      </c>
      <c r="C231" s="614"/>
    </row>
    <row r="232" spans="1:3">
      <c r="A232" s="240" t="s">
        <v>583</v>
      </c>
      <c r="B232" s="246" t="s">
        <v>584</v>
      </c>
      <c r="C232" s="614"/>
    </row>
    <row r="233" spans="1:3">
      <c r="A233" s="240" t="s">
        <v>585</v>
      </c>
      <c r="B233" s="246" t="s">
        <v>586</v>
      </c>
      <c r="C233" s="614"/>
    </row>
    <row r="234" spans="1:3">
      <c r="A234" s="240" t="s">
        <v>587</v>
      </c>
      <c r="B234" s="246" t="s">
        <v>588</v>
      </c>
      <c r="C234" s="264" t="s">
        <v>589</v>
      </c>
    </row>
    <row r="235" spans="1:3" ht="24">
      <c r="A235" s="240" t="s">
        <v>590</v>
      </c>
      <c r="B235" s="246" t="s">
        <v>591</v>
      </c>
      <c r="C235" s="264" t="s">
        <v>592</v>
      </c>
    </row>
    <row r="236" spans="1:3">
      <c r="A236" s="240" t="s">
        <v>593</v>
      </c>
      <c r="B236" s="246" t="s">
        <v>594</v>
      </c>
      <c r="C236" s="264" t="s">
        <v>595</v>
      </c>
    </row>
    <row r="237" spans="1:3">
      <c r="A237" s="240" t="s">
        <v>596</v>
      </c>
      <c r="B237" s="246" t="s">
        <v>597</v>
      </c>
      <c r="C237" s="614" t="s">
        <v>598</v>
      </c>
    </row>
    <row r="238" spans="1:3">
      <c r="A238" s="240" t="s">
        <v>599</v>
      </c>
      <c r="B238" s="246" t="s">
        <v>600</v>
      </c>
      <c r="C238" s="614"/>
    </row>
    <row r="239" spans="1:3">
      <c r="A239" s="240" t="s">
        <v>601</v>
      </c>
      <c r="B239" s="246" t="s">
        <v>602</v>
      </c>
      <c r="C239" s="614"/>
    </row>
    <row r="240" spans="1:3">
      <c r="A240" s="240" t="s">
        <v>603</v>
      </c>
      <c r="B240" s="246" t="s">
        <v>604</v>
      </c>
      <c r="C240" s="614" t="s">
        <v>578</v>
      </c>
    </row>
    <row r="241" spans="1:3">
      <c r="A241" s="240" t="s">
        <v>605</v>
      </c>
      <c r="B241" s="246" t="s">
        <v>606</v>
      </c>
      <c r="C241" s="614"/>
    </row>
    <row r="242" spans="1:3">
      <c r="A242" s="240" t="s">
        <v>607</v>
      </c>
      <c r="B242" s="246" t="s">
        <v>608</v>
      </c>
      <c r="C242" s="614"/>
    </row>
    <row r="243" spans="1:3" s="241" customFormat="1">
      <c r="A243" s="240" t="s">
        <v>609</v>
      </c>
      <c r="B243" s="246" t="s">
        <v>610</v>
      </c>
      <c r="C243" s="614"/>
    </row>
    <row r="244" spans="1:3">
      <c r="A244" s="240" t="s">
        <v>611</v>
      </c>
      <c r="B244" s="246" t="s">
        <v>612</v>
      </c>
      <c r="C244" s="614"/>
    </row>
    <row r="245" spans="1:3">
      <c r="A245" s="240" t="s">
        <v>613</v>
      </c>
      <c r="B245" s="246" t="s">
        <v>614</v>
      </c>
      <c r="C245" s="614"/>
    </row>
    <row r="246" spans="1:3">
      <c r="A246" s="240" t="s">
        <v>615</v>
      </c>
      <c r="B246" s="246" t="s">
        <v>616</v>
      </c>
      <c r="C246" s="614"/>
    </row>
    <row r="247" spans="1:3">
      <c r="A247" s="240" t="s">
        <v>617</v>
      </c>
      <c r="B247" s="246" t="s">
        <v>618</v>
      </c>
      <c r="C247" s="614"/>
    </row>
    <row r="248" spans="1:3" s="241" customFormat="1" ht="12.6" thickBot="1">
      <c r="A248" s="609" t="s">
        <v>689</v>
      </c>
      <c r="B248" s="610"/>
      <c r="C248" s="611"/>
    </row>
    <row r="249" spans="1:3" ht="13.2" thickTop="1" thickBot="1">
      <c r="A249" s="606" t="s">
        <v>619</v>
      </c>
      <c r="B249" s="606"/>
      <c r="C249" s="606"/>
    </row>
    <row r="250" spans="1:3">
      <c r="A250" s="240">
        <v>13.1</v>
      </c>
      <c r="B250" s="607" t="s">
        <v>620</v>
      </c>
      <c r="C250" s="608"/>
    </row>
    <row r="251" spans="1:3" ht="36">
      <c r="A251" s="240" t="s">
        <v>621</v>
      </c>
      <c r="B251" s="249" t="s">
        <v>622</v>
      </c>
      <c r="C251" s="244" t="s">
        <v>623</v>
      </c>
    </row>
    <row r="252" spans="1:3" ht="96">
      <c r="A252" s="240" t="s">
        <v>624</v>
      </c>
      <c r="B252" s="249" t="s">
        <v>625</v>
      </c>
      <c r="C252" s="244" t="s">
        <v>626</v>
      </c>
    </row>
    <row r="253" spans="1:3" ht="12.6" thickBot="1">
      <c r="A253" s="609" t="s">
        <v>690</v>
      </c>
      <c r="B253" s="610"/>
      <c r="C253" s="611"/>
    </row>
    <row r="254" spans="1:3" ht="13.2" thickTop="1" thickBot="1">
      <c r="A254" s="606" t="s">
        <v>619</v>
      </c>
      <c r="B254" s="606"/>
      <c r="C254" s="606"/>
    </row>
    <row r="255" spans="1:3">
      <c r="A255" s="240">
        <v>14.1</v>
      </c>
      <c r="B255" s="607" t="s">
        <v>627</v>
      </c>
      <c r="C255" s="608"/>
    </row>
    <row r="256" spans="1:3">
      <c r="A256" s="240" t="s">
        <v>628</v>
      </c>
      <c r="B256" s="249" t="s">
        <v>629</v>
      </c>
      <c r="C256" s="244" t="s">
        <v>630</v>
      </c>
    </row>
    <row r="257" spans="1:3" ht="48">
      <c r="A257" s="240" t="s">
        <v>631</v>
      </c>
      <c r="B257" s="249" t="s">
        <v>632</v>
      </c>
      <c r="C257" s="244" t="s">
        <v>633</v>
      </c>
    </row>
    <row r="258" spans="1:3" ht="12" customHeight="1">
      <c r="A258" s="240" t="s">
        <v>634</v>
      </c>
      <c r="B258" s="249" t="s">
        <v>635</v>
      </c>
      <c r="C258" s="244" t="s">
        <v>636</v>
      </c>
    </row>
    <row r="259" spans="1:3" ht="24">
      <c r="A259" s="240" t="s">
        <v>637</v>
      </c>
      <c r="B259" s="249" t="s">
        <v>638</v>
      </c>
      <c r="C259" s="244" t="s">
        <v>639</v>
      </c>
    </row>
    <row r="260" spans="1:3" ht="11.25" customHeight="1">
      <c r="A260" s="240" t="s">
        <v>640</v>
      </c>
      <c r="B260" s="249" t="s">
        <v>641</v>
      </c>
      <c r="C260" s="244" t="s">
        <v>642</v>
      </c>
    </row>
    <row r="261" spans="1:3" ht="60">
      <c r="A261" s="240" t="s">
        <v>643</v>
      </c>
      <c r="B261" s="249" t="s">
        <v>644</v>
      </c>
      <c r="C261" s="244" t="s">
        <v>645</v>
      </c>
    </row>
    <row r="262" spans="1:3">
      <c r="A262" s="235"/>
      <c r="B262" s="235"/>
      <c r="C262" s="235"/>
    </row>
    <row r="263" spans="1:3">
      <c r="A263" s="235"/>
      <c r="B263" s="235"/>
      <c r="C263" s="235"/>
    </row>
    <row r="264" spans="1:3">
      <c r="A264" s="235"/>
      <c r="B264" s="235"/>
      <c r="C264" s="235"/>
    </row>
    <row r="265" spans="1:3">
      <c r="A265" s="235"/>
      <c r="B265" s="235"/>
      <c r="C265" s="235"/>
    </row>
    <row r="266" spans="1:3">
      <c r="A266" s="235"/>
      <c r="B266" s="235"/>
      <c r="C266" s="235"/>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RowHeight="14.4"/>
  <cols>
    <col min="1" max="1" width="9.5546875" style="20" bestFit="1" customWidth="1"/>
    <col min="2" max="2" width="86" style="17" customWidth="1"/>
    <col min="3" max="3" width="12.6640625" style="17" customWidth="1"/>
    <col min="4" max="7" width="12.6640625" style="2" customWidth="1"/>
    <col min="8" max="13" width="6.6640625" customWidth="1"/>
  </cols>
  <sheetData>
    <row r="1" spans="1:8">
      <c r="A1" s="389" t="s">
        <v>226</v>
      </c>
      <c r="B1" s="390" t="s">
        <v>879</v>
      </c>
    </row>
    <row r="2" spans="1:8">
      <c r="A2" s="389" t="s">
        <v>227</v>
      </c>
      <c r="B2" s="391">
        <v>43190</v>
      </c>
      <c r="C2" s="30"/>
      <c r="D2" s="19"/>
      <c r="E2" s="19"/>
      <c r="F2" s="19"/>
      <c r="G2" s="19"/>
      <c r="H2" s="1"/>
    </row>
    <row r="3" spans="1:8">
      <c r="A3" s="18"/>
      <c r="C3" s="30"/>
      <c r="D3" s="19"/>
      <c r="E3" s="19"/>
      <c r="F3" s="19"/>
      <c r="G3" s="19"/>
      <c r="H3" s="1"/>
    </row>
    <row r="4" spans="1:8" ht="15" thickBot="1">
      <c r="A4" s="76" t="s">
        <v>648</v>
      </c>
      <c r="B4" s="217" t="s">
        <v>261</v>
      </c>
      <c r="C4" s="218"/>
      <c r="D4" s="219"/>
      <c r="E4" s="219"/>
      <c r="F4" s="219"/>
      <c r="G4" s="219"/>
      <c r="H4" s="1"/>
    </row>
    <row r="5" spans="1:8">
      <c r="A5" s="300" t="s">
        <v>27</v>
      </c>
      <c r="B5" s="301"/>
      <c r="C5" s="393" t="s">
        <v>887</v>
      </c>
      <c r="D5" s="393" t="s">
        <v>886</v>
      </c>
      <c r="E5" s="393" t="s">
        <v>885</v>
      </c>
      <c r="F5" s="393" t="s">
        <v>884</v>
      </c>
      <c r="G5" s="392" t="s">
        <v>883</v>
      </c>
    </row>
    <row r="6" spans="1:8">
      <c r="A6" s="129"/>
      <c r="B6" s="33" t="s">
        <v>223</v>
      </c>
      <c r="C6" s="302"/>
      <c r="D6" s="302"/>
      <c r="E6" s="302"/>
      <c r="F6" s="302"/>
      <c r="G6" s="303"/>
    </row>
    <row r="7" spans="1:8">
      <c r="A7" s="129"/>
      <c r="B7" s="34" t="s">
        <v>228</v>
      </c>
      <c r="C7" s="302"/>
      <c r="D7" s="302"/>
      <c r="E7" s="302"/>
      <c r="F7" s="302"/>
      <c r="G7" s="303"/>
    </row>
    <row r="8" spans="1:8">
      <c r="A8" s="130">
        <v>1</v>
      </c>
      <c r="B8" s="265" t="s">
        <v>24</v>
      </c>
      <c r="C8" s="394">
        <v>33805966.12862774</v>
      </c>
      <c r="D8" s="395">
        <v>33798891.000000007</v>
      </c>
      <c r="E8" s="395">
        <v>33304365.575274922</v>
      </c>
      <c r="F8" s="395">
        <v>29831161</v>
      </c>
      <c r="G8" s="396">
        <v>30196908.477123287</v>
      </c>
    </row>
    <row r="9" spans="1:8">
      <c r="A9" s="130">
        <v>2</v>
      </c>
      <c r="B9" s="265" t="s">
        <v>125</v>
      </c>
      <c r="C9" s="394">
        <v>33805966.12862774</v>
      </c>
      <c r="D9" s="395">
        <v>33798891.000000007</v>
      </c>
      <c r="E9" s="395">
        <v>33304365.575274922</v>
      </c>
      <c r="F9" s="395">
        <v>29831161</v>
      </c>
      <c r="G9" s="396">
        <v>30196908.477123287</v>
      </c>
    </row>
    <row r="10" spans="1:8">
      <c r="A10" s="130">
        <v>3</v>
      </c>
      <c r="B10" s="265" t="s">
        <v>89</v>
      </c>
      <c r="C10" s="394">
        <v>74601271.754399866</v>
      </c>
      <c r="D10" s="395">
        <v>77346317.921800017</v>
      </c>
      <c r="E10" s="395">
        <v>75053023.888674915</v>
      </c>
      <c r="F10" s="395">
        <v>70706826.032000005</v>
      </c>
      <c r="G10" s="396">
        <v>72368323.112641022</v>
      </c>
    </row>
    <row r="11" spans="1:8">
      <c r="A11" s="129"/>
      <c r="B11" s="33" t="s">
        <v>224</v>
      </c>
      <c r="C11" s="302"/>
      <c r="D11" s="302"/>
      <c r="E11" s="302"/>
      <c r="F11" s="302"/>
      <c r="G11" s="303"/>
    </row>
    <row r="12" spans="1:8" ht="15" customHeight="1">
      <c r="A12" s="130">
        <v>4</v>
      </c>
      <c r="B12" s="265" t="s">
        <v>670</v>
      </c>
      <c r="C12" s="397">
        <v>188270221.59022591</v>
      </c>
      <c r="D12" s="395">
        <v>176975779.50913534</v>
      </c>
      <c r="E12" s="395">
        <v>260634055.51675004</v>
      </c>
      <c r="F12" s="395">
        <v>230633569.53269121</v>
      </c>
      <c r="G12" s="396">
        <v>252581192.18097571</v>
      </c>
    </row>
    <row r="13" spans="1:8">
      <c r="A13" s="129"/>
      <c r="B13" s="33" t="s">
        <v>126</v>
      </c>
      <c r="C13" s="302"/>
      <c r="D13" s="302"/>
      <c r="E13" s="302"/>
      <c r="F13" s="302"/>
      <c r="G13" s="303"/>
    </row>
    <row r="14" spans="1:8" s="3" customFormat="1">
      <c r="A14" s="130"/>
      <c r="B14" s="34" t="s">
        <v>834</v>
      </c>
      <c r="C14" s="398"/>
      <c r="D14" s="395"/>
      <c r="E14" s="395"/>
      <c r="F14" s="395"/>
      <c r="G14" s="396"/>
    </row>
    <row r="15" spans="1:8">
      <c r="A15" s="128">
        <v>5</v>
      </c>
      <c r="B15" s="32" t="s">
        <v>835</v>
      </c>
      <c r="C15" s="399">
        <v>0.17956087714289271</v>
      </c>
      <c r="D15" s="399">
        <v>0.19098031998359041</v>
      </c>
      <c r="E15" s="400">
        <v>0.12778209474292804</v>
      </c>
      <c r="F15" s="400">
        <v>0.12934440142622677</v>
      </c>
      <c r="G15" s="401">
        <v>0.11955327400421425</v>
      </c>
    </row>
    <row r="16" spans="1:8" ht="15" customHeight="1">
      <c r="A16" s="128">
        <v>6</v>
      </c>
      <c r="B16" s="32" t="s">
        <v>836</v>
      </c>
      <c r="C16" s="399">
        <v>0.17956087714289271</v>
      </c>
      <c r="D16" s="399">
        <v>0.19098031998359041</v>
      </c>
      <c r="E16" s="400">
        <v>0.12778209474292804</v>
      </c>
      <c r="F16" s="400">
        <v>0.12934440142622677</v>
      </c>
      <c r="G16" s="401">
        <v>0.11955327400421425</v>
      </c>
    </row>
    <row r="17" spans="1:7">
      <c r="A17" s="128">
        <v>7</v>
      </c>
      <c r="B17" s="32" t="s">
        <v>837</v>
      </c>
      <c r="C17" s="399">
        <v>0.39624573192871204</v>
      </c>
      <c r="D17" s="399">
        <v>0.43704465173895429</v>
      </c>
      <c r="E17" s="400">
        <v>0.28796322775191407</v>
      </c>
      <c r="F17" s="400">
        <v>0.30657647182613479</v>
      </c>
      <c r="G17" s="401">
        <v>0.28651509040621181</v>
      </c>
    </row>
    <row r="18" spans="1:7">
      <c r="A18" s="129"/>
      <c r="B18" s="33" t="s">
        <v>6</v>
      </c>
      <c r="C18" s="302"/>
      <c r="D18" s="302"/>
      <c r="E18" s="302"/>
      <c r="F18" s="302"/>
      <c r="G18" s="303"/>
    </row>
    <row r="19" spans="1:7" ht="15" customHeight="1">
      <c r="A19" s="131">
        <v>8</v>
      </c>
      <c r="B19" s="35" t="s">
        <v>7</v>
      </c>
      <c r="C19" s="402">
        <v>6.0972556944248316E-2</v>
      </c>
      <c r="D19" s="402">
        <v>6.8086078929586694E-2</v>
      </c>
      <c r="E19" s="403">
        <v>7.1210644235306611E-2</v>
      </c>
      <c r="F19" s="403">
        <v>7.4614027202763833E-2</v>
      </c>
      <c r="G19" s="404">
        <v>6.2667502944554587E-2</v>
      </c>
    </row>
    <row r="20" spans="1:7">
      <c r="A20" s="131">
        <v>9</v>
      </c>
      <c r="B20" s="35" t="s">
        <v>8</v>
      </c>
      <c r="C20" s="402">
        <v>3.2811927275777607E-2</v>
      </c>
      <c r="D20" s="402">
        <v>3.7985605874120046E-2</v>
      </c>
      <c r="E20" s="403">
        <v>3.8013957253716264E-2</v>
      </c>
      <c r="F20" s="403">
        <v>3.8280406562383434E-2</v>
      </c>
      <c r="G20" s="404">
        <v>3.7391804218420158E-2</v>
      </c>
    </row>
    <row r="21" spans="1:7">
      <c r="A21" s="131">
        <v>10</v>
      </c>
      <c r="B21" s="35" t="s">
        <v>9</v>
      </c>
      <c r="C21" s="402">
        <v>1.0133530434942031E-3</v>
      </c>
      <c r="D21" s="402">
        <v>8.6098154889238301E-3</v>
      </c>
      <c r="E21" s="403">
        <v>1.2961696224989647E-2</v>
      </c>
      <c r="F21" s="403">
        <v>1.4719059605273453E-2</v>
      </c>
      <c r="G21" s="404">
        <v>3.8949523594323434E-3</v>
      </c>
    </row>
    <row r="22" spans="1:7">
      <c r="A22" s="131">
        <v>11</v>
      </c>
      <c r="B22" s="35" t="s">
        <v>262</v>
      </c>
      <c r="C22" s="402">
        <v>2.8160629668470712E-2</v>
      </c>
      <c r="D22" s="402">
        <v>3.0100473055466648E-2</v>
      </c>
      <c r="E22" s="403">
        <v>3.3196686981590333E-2</v>
      </c>
      <c r="F22" s="403">
        <v>3.6333620640380405E-2</v>
      </c>
      <c r="G22" s="404">
        <v>2.5275698726134426E-2</v>
      </c>
    </row>
    <row r="23" spans="1:7">
      <c r="A23" s="131">
        <v>12</v>
      </c>
      <c r="B23" s="35" t="s">
        <v>10</v>
      </c>
      <c r="C23" s="402">
        <v>-3.6322596263122571E-4</v>
      </c>
      <c r="D23" s="402">
        <v>1.1040593903696772E-2</v>
      </c>
      <c r="E23" s="403">
        <v>1.2111338126306334E-2</v>
      </c>
      <c r="F23" s="403">
        <v>-5.6212533737458855E-3</v>
      </c>
      <c r="G23" s="404">
        <v>-3.953640607977039E-3</v>
      </c>
    </row>
    <row r="24" spans="1:7">
      <c r="A24" s="131">
        <v>13</v>
      </c>
      <c r="B24" s="35" t="s">
        <v>11</v>
      </c>
      <c r="C24" s="402">
        <v>-2.3722960595315861E-3</v>
      </c>
      <c r="D24" s="402">
        <v>9.738638876474752E-2</v>
      </c>
      <c r="E24" s="403">
        <v>0.11184047276224994</v>
      </c>
      <c r="F24" s="403">
        <v>-5.4856980298019727E-2</v>
      </c>
      <c r="G24" s="404">
        <v>-3.875861851489272E-2</v>
      </c>
    </row>
    <row r="25" spans="1:7">
      <c r="A25" s="129"/>
      <c r="B25" s="33" t="s">
        <v>12</v>
      </c>
      <c r="C25" s="302"/>
      <c r="D25" s="302"/>
      <c r="E25" s="302"/>
      <c r="F25" s="302"/>
      <c r="G25" s="303"/>
    </row>
    <row r="26" spans="1:7">
      <c r="A26" s="131">
        <v>14</v>
      </c>
      <c r="B26" s="35" t="s">
        <v>13</v>
      </c>
      <c r="C26" s="402">
        <v>3.2523287524236742E-2</v>
      </c>
      <c r="D26" s="402">
        <v>3.6879738571800359E-2</v>
      </c>
      <c r="E26" s="403">
        <v>4.8103352632829159E-2</v>
      </c>
      <c r="F26" s="403">
        <v>1.9648482255350409E-2</v>
      </c>
      <c r="G26" s="404">
        <v>1.6705242559562763E-2</v>
      </c>
    </row>
    <row r="27" spans="1:7" ht="15" customHeight="1">
      <c r="A27" s="131">
        <v>15</v>
      </c>
      <c r="B27" s="35" t="s">
        <v>14</v>
      </c>
      <c r="C27" s="402">
        <v>3.1555164562058112E-2</v>
      </c>
      <c r="D27" s="402">
        <v>3.2707862749913601E-2</v>
      </c>
      <c r="E27" s="403">
        <v>4.7223469079717695E-2</v>
      </c>
      <c r="F27" s="403">
        <v>5.288726173601184E-2</v>
      </c>
      <c r="G27" s="404">
        <v>3.3229624217789494E-2</v>
      </c>
    </row>
    <row r="28" spans="1:7">
      <c r="A28" s="131">
        <v>16</v>
      </c>
      <c r="B28" s="35" t="s">
        <v>15</v>
      </c>
      <c r="C28" s="402">
        <v>0.85165065329947731</v>
      </c>
      <c r="D28" s="402">
        <v>0.836136904565148</v>
      </c>
      <c r="E28" s="403">
        <v>0.79431042298196952</v>
      </c>
      <c r="F28" s="403">
        <v>0.77709208090587778</v>
      </c>
      <c r="G28" s="404">
        <v>0.81117634982626829</v>
      </c>
    </row>
    <row r="29" spans="1:7" ht="15" customHeight="1">
      <c r="A29" s="131">
        <v>17</v>
      </c>
      <c r="B29" s="35" t="s">
        <v>16</v>
      </c>
      <c r="C29" s="402">
        <v>0.78593019535798925</v>
      </c>
      <c r="D29" s="402">
        <v>0.80227480704940901</v>
      </c>
      <c r="E29" s="403">
        <v>0.82645826564339508</v>
      </c>
      <c r="F29" s="403">
        <v>0.84471117030643139</v>
      </c>
      <c r="G29" s="404">
        <v>0.86354114682944938</v>
      </c>
    </row>
    <row r="30" spans="1:7">
      <c r="A30" s="131">
        <v>18</v>
      </c>
      <c r="B30" s="35" t="s">
        <v>17</v>
      </c>
      <c r="C30" s="402">
        <v>3.5225289464820932E-2</v>
      </c>
      <c r="D30" s="402">
        <v>-0.14219729229125894</v>
      </c>
      <c r="E30" s="403">
        <v>-0.32488990178671701</v>
      </c>
      <c r="F30" s="403">
        <v>-7.6525747836459157E-2</v>
      </c>
      <c r="G30" s="404">
        <v>7.132490264759675E-2</v>
      </c>
    </row>
    <row r="31" spans="1:7" ht="15" customHeight="1">
      <c r="A31" s="129"/>
      <c r="B31" s="33" t="s">
        <v>18</v>
      </c>
      <c r="C31" s="302"/>
      <c r="D31" s="302"/>
      <c r="E31" s="302"/>
      <c r="F31" s="302"/>
      <c r="G31" s="303"/>
    </row>
    <row r="32" spans="1:7" ht="15" customHeight="1">
      <c r="A32" s="131">
        <v>19</v>
      </c>
      <c r="B32" s="35" t="s">
        <v>19</v>
      </c>
      <c r="C32" s="402">
        <v>0.22512337347380904</v>
      </c>
      <c r="D32" s="402">
        <v>0.25952056676663338</v>
      </c>
      <c r="E32" s="402">
        <v>0.3616643699270819</v>
      </c>
      <c r="F32" s="402">
        <v>0.33430433684431354</v>
      </c>
      <c r="G32" s="405">
        <v>0.30121355438146324</v>
      </c>
    </row>
    <row r="33" spans="1:7" ht="15" customHeight="1">
      <c r="A33" s="131">
        <v>20</v>
      </c>
      <c r="B33" s="35" t="s">
        <v>20</v>
      </c>
      <c r="C33" s="402">
        <v>0.94876758861134969</v>
      </c>
      <c r="D33" s="402">
        <v>0.94472390040748155</v>
      </c>
      <c r="E33" s="402">
        <v>0.95114559223378159</v>
      </c>
      <c r="F33" s="402">
        <v>0.97292739350266733</v>
      </c>
      <c r="G33" s="405">
        <v>0.97063489738154229</v>
      </c>
    </row>
    <row r="34" spans="1:7" ht="15" customHeight="1">
      <c r="A34" s="131">
        <v>21</v>
      </c>
      <c r="B34" s="274" t="s">
        <v>21</v>
      </c>
      <c r="C34" s="402">
        <v>8.4066099888103901E-2</v>
      </c>
      <c r="D34" s="402">
        <v>6.282863838986201E-2</v>
      </c>
      <c r="E34" s="402">
        <v>6.0294029848746829E-2</v>
      </c>
      <c r="F34" s="402">
        <v>4.094044620252011E-2</v>
      </c>
      <c r="G34" s="405">
        <v>7.2217268394052181E-2</v>
      </c>
    </row>
    <row r="35" spans="1:7" ht="15" customHeight="1">
      <c r="A35" s="304"/>
      <c r="B35" s="33" t="s">
        <v>833</v>
      </c>
      <c r="C35" s="302"/>
      <c r="D35" s="302"/>
      <c r="E35" s="302"/>
      <c r="F35" s="302"/>
      <c r="G35" s="303"/>
    </row>
    <row r="36" spans="1:7" ht="15" customHeight="1">
      <c r="A36" s="131">
        <v>22</v>
      </c>
      <c r="B36" s="299" t="s">
        <v>817</v>
      </c>
      <c r="C36" s="406">
        <v>25897147.377500001</v>
      </c>
      <c r="D36" s="406">
        <v>56246205.127999999</v>
      </c>
      <c r="E36" s="407"/>
      <c r="F36" s="407"/>
      <c r="G36" s="408"/>
    </row>
    <row r="37" spans="1:7">
      <c r="A37" s="131">
        <v>23</v>
      </c>
      <c r="B37" s="35" t="s">
        <v>818</v>
      </c>
      <c r="C37" s="406">
        <v>21806954.133700002</v>
      </c>
      <c r="D37" s="406">
        <v>22317977.258450001</v>
      </c>
      <c r="E37" s="407"/>
      <c r="F37" s="407"/>
      <c r="G37" s="408"/>
    </row>
    <row r="38" spans="1:7" ht="15" thickBot="1">
      <c r="A38" s="132">
        <v>24</v>
      </c>
      <c r="B38" s="275" t="s">
        <v>816</v>
      </c>
      <c r="C38" s="409">
        <v>1.1875637110401907</v>
      </c>
      <c r="D38" s="409">
        <v>2.5202196631284828</v>
      </c>
      <c r="E38" s="410"/>
      <c r="F38" s="410"/>
      <c r="G38" s="411"/>
    </row>
    <row r="39" spans="1:7">
      <c r="A39" s="21"/>
    </row>
    <row r="40" spans="1:7" ht="41.4">
      <c r="B40" s="298" t="s">
        <v>838</v>
      </c>
    </row>
    <row r="41" spans="1:7" ht="69">
      <c r="B41" s="344" t="s">
        <v>832</v>
      </c>
      <c r="D41" s="322"/>
      <c r="E41" s="322"/>
      <c r="F41" s="322"/>
      <c r="G41" s="32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RowHeight="14.4"/>
  <cols>
    <col min="1" max="1" width="9.5546875" style="2" bestFit="1" customWidth="1"/>
    <col min="2" max="2" width="55.109375" style="2" bestFit="1" customWidth="1"/>
    <col min="3" max="3" width="11.6640625" style="2" customWidth="1"/>
    <col min="4" max="4" width="13.33203125" style="2" customWidth="1"/>
    <col min="5" max="5" width="14.5546875" style="2" customWidth="1"/>
    <col min="6" max="6" width="11.6640625" style="2" customWidth="1"/>
    <col min="7" max="7" width="13.6640625" style="2" customWidth="1"/>
    <col min="8" max="8" width="14.5546875" style="2" customWidth="1"/>
  </cols>
  <sheetData>
    <row r="1" spans="1:8">
      <c r="A1" s="389" t="s">
        <v>226</v>
      </c>
      <c r="B1" s="390" t="s">
        <v>879</v>
      </c>
    </row>
    <row r="2" spans="1:8">
      <c r="A2" s="389" t="s">
        <v>227</v>
      </c>
      <c r="B2" s="391">
        <v>43190</v>
      </c>
    </row>
    <row r="3" spans="1:8">
      <c r="A3" s="18"/>
    </row>
    <row r="4" spans="1:8" ht="15" thickBot="1">
      <c r="A4" s="36" t="s">
        <v>649</v>
      </c>
      <c r="B4" s="77" t="s">
        <v>282</v>
      </c>
      <c r="C4" s="36"/>
      <c r="D4" s="37"/>
      <c r="E4" s="37"/>
      <c r="F4" s="38"/>
      <c r="G4" s="38"/>
      <c r="H4" s="39" t="s">
        <v>130</v>
      </c>
    </row>
    <row r="5" spans="1:8">
      <c r="A5" s="40"/>
      <c r="B5" s="41"/>
      <c r="C5" s="545" t="s">
        <v>232</v>
      </c>
      <c r="D5" s="546"/>
      <c r="E5" s="547"/>
      <c r="F5" s="545" t="s">
        <v>233</v>
      </c>
      <c r="G5" s="546"/>
      <c r="H5" s="548"/>
    </row>
    <row r="6" spans="1:8">
      <c r="A6" s="42" t="s">
        <v>27</v>
      </c>
      <c r="B6" s="43" t="s">
        <v>190</v>
      </c>
      <c r="C6" s="44" t="s">
        <v>28</v>
      </c>
      <c r="D6" s="44" t="s">
        <v>131</v>
      </c>
      <c r="E6" s="44" t="s">
        <v>69</v>
      </c>
      <c r="F6" s="44" t="s">
        <v>28</v>
      </c>
      <c r="G6" s="44" t="s">
        <v>131</v>
      </c>
      <c r="H6" s="45" t="s">
        <v>69</v>
      </c>
    </row>
    <row r="7" spans="1:8">
      <c r="A7" s="42">
        <v>1</v>
      </c>
      <c r="B7" s="46" t="s">
        <v>191</v>
      </c>
      <c r="C7" s="412">
        <v>1493255.67</v>
      </c>
      <c r="D7" s="412">
        <v>2485239.9500000002</v>
      </c>
      <c r="E7" s="414">
        <f>C7+D7</f>
        <v>3978495.62</v>
      </c>
      <c r="F7" s="419">
        <v>1301584.1199999999</v>
      </c>
      <c r="G7" s="412">
        <v>3589195.6053999998</v>
      </c>
      <c r="H7" s="423">
        <f>F7+G7</f>
        <v>4890779.7253999999</v>
      </c>
    </row>
    <row r="8" spans="1:8">
      <c r="A8" s="42">
        <v>2</v>
      </c>
      <c r="B8" s="46" t="s">
        <v>192</v>
      </c>
      <c r="C8" s="412">
        <v>544122.73</v>
      </c>
      <c r="D8" s="412">
        <v>22168304.129999999</v>
      </c>
      <c r="E8" s="414">
        <f t="shared" ref="E8:E19" si="0">C8+D8</f>
        <v>22712426.859999999</v>
      </c>
      <c r="F8" s="419">
        <v>508696.18</v>
      </c>
      <c r="G8" s="412">
        <v>42152828.833999991</v>
      </c>
      <c r="H8" s="423">
        <f t="shared" ref="H8:H40" si="1">F8+G8</f>
        <v>42661525.013999991</v>
      </c>
    </row>
    <row r="9" spans="1:8">
      <c r="A9" s="42">
        <v>3</v>
      </c>
      <c r="B9" s="46" t="s">
        <v>193</v>
      </c>
      <c r="C9" s="412">
        <v>3522613.98</v>
      </c>
      <c r="D9" s="412">
        <v>6960782.8021450005</v>
      </c>
      <c r="E9" s="414">
        <f t="shared" si="0"/>
        <v>10483396.782145001</v>
      </c>
      <c r="F9" s="419">
        <v>1200123.99</v>
      </c>
      <c r="G9" s="412">
        <v>68820506.130162001</v>
      </c>
      <c r="H9" s="423">
        <f t="shared" si="1"/>
        <v>70020630.120161995</v>
      </c>
    </row>
    <row r="10" spans="1:8">
      <c r="A10" s="42">
        <v>4</v>
      </c>
      <c r="B10" s="46" t="s">
        <v>222</v>
      </c>
      <c r="C10" s="412">
        <v>0</v>
      </c>
      <c r="D10" s="412">
        <v>0</v>
      </c>
      <c r="E10" s="414">
        <f t="shared" si="0"/>
        <v>0</v>
      </c>
      <c r="F10" s="419">
        <v>0</v>
      </c>
      <c r="G10" s="412">
        <v>0</v>
      </c>
      <c r="H10" s="423">
        <f t="shared" si="1"/>
        <v>0</v>
      </c>
    </row>
    <row r="11" spans="1:8">
      <c r="A11" s="42">
        <v>5</v>
      </c>
      <c r="B11" s="46" t="s">
        <v>194</v>
      </c>
      <c r="C11" s="412">
        <v>14060365.456050472</v>
      </c>
      <c r="D11" s="412">
        <v>9968287.9024210572</v>
      </c>
      <c r="E11" s="414">
        <f t="shared" si="0"/>
        <v>24028653.358471528</v>
      </c>
      <c r="F11" s="419">
        <v>1002100.6610410959</v>
      </c>
      <c r="G11" s="412">
        <v>0</v>
      </c>
      <c r="H11" s="423">
        <f t="shared" si="1"/>
        <v>1002100.6610410959</v>
      </c>
    </row>
    <row r="12" spans="1:8">
      <c r="A12" s="42">
        <v>6.1</v>
      </c>
      <c r="B12" s="47" t="s">
        <v>195</v>
      </c>
      <c r="C12" s="412">
        <v>23429720.079999991</v>
      </c>
      <c r="D12" s="412">
        <v>134506398.95999998</v>
      </c>
      <c r="E12" s="414">
        <f t="shared" si="0"/>
        <v>157936119.03999996</v>
      </c>
      <c r="F12" s="419">
        <v>35977979.100000001</v>
      </c>
      <c r="G12" s="412">
        <v>154559483.06057999</v>
      </c>
      <c r="H12" s="423">
        <f t="shared" si="1"/>
        <v>190537462.16057998</v>
      </c>
    </row>
    <row r="13" spans="1:8">
      <c r="A13" s="42">
        <v>6.2</v>
      </c>
      <c r="B13" s="47" t="s">
        <v>196</v>
      </c>
      <c r="C13" s="413">
        <v>-1946430.6713999994</v>
      </c>
      <c r="D13" s="413">
        <v>-3037269.5551999994</v>
      </c>
      <c r="E13" s="418">
        <f t="shared" si="0"/>
        <v>-4983700.2265999988</v>
      </c>
      <c r="F13" s="420">
        <v>-2826243.0229999996</v>
      </c>
      <c r="G13" s="413">
        <v>-3505245.2440073597</v>
      </c>
      <c r="H13" s="424">
        <f t="shared" si="1"/>
        <v>-6331488.2670073593</v>
      </c>
    </row>
    <row r="14" spans="1:8">
      <c r="A14" s="42">
        <v>6</v>
      </c>
      <c r="B14" s="46" t="s">
        <v>197</v>
      </c>
      <c r="C14" s="414">
        <f>C12+C13</f>
        <v>21483289.408599991</v>
      </c>
      <c r="D14" s="414">
        <f>D12+D13</f>
        <v>131469129.40479998</v>
      </c>
      <c r="E14" s="414">
        <f t="shared" si="0"/>
        <v>152952418.81339997</v>
      </c>
      <c r="F14" s="414">
        <f>F12+F13</f>
        <v>33151736.077000003</v>
      </c>
      <c r="G14" s="414">
        <f>G12+G13</f>
        <v>151054237.81657264</v>
      </c>
      <c r="H14" s="423">
        <f t="shared" si="1"/>
        <v>184205973.89357263</v>
      </c>
    </row>
    <row r="15" spans="1:8">
      <c r="A15" s="42">
        <v>7</v>
      </c>
      <c r="B15" s="46" t="s">
        <v>198</v>
      </c>
      <c r="C15" s="412">
        <v>474120.13000000006</v>
      </c>
      <c r="D15" s="412">
        <v>1601044.2167520009</v>
      </c>
      <c r="E15" s="414">
        <f t="shared" si="0"/>
        <v>2075164.346752001</v>
      </c>
      <c r="F15" s="419">
        <v>333886.38999999996</v>
      </c>
      <c r="G15" s="412">
        <v>2899442.9346679989</v>
      </c>
      <c r="H15" s="423">
        <f t="shared" si="1"/>
        <v>3233329.3246679991</v>
      </c>
    </row>
    <row r="16" spans="1:8">
      <c r="A16" s="42">
        <v>8</v>
      </c>
      <c r="B16" s="46" t="s">
        <v>199</v>
      </c>
      <c r="C16" s="412">
        <v>0</v>
      </c>
      <c r="D16" s="412">
        <v>0</v>
      </c>
      <c r="E16" s="414">
        <f t="shared" si="0"/>
        <v>0</v>
      </c>
      <c r="F16" s="419">
        <v>0</v>
      </c>
      <c r="G16" s="412">
        <v>0</v>
      </c>
      <c r="H16" s="423">
        <f t="shared" si="1"/>
        <v>0</v>
      </c>
    </row>
    <row r="17" spans="1:8">
      <c r="A17" s="42">
        <v>9</v>
      </c>
      <c r="B17" s="46" t="s">
        <v>200</v>
      </c>
      <c r="C17" s="412">
        <v>0</v>
      </c>
      <c r="D17" s="412">
        <v>0</v>
      </c>
      <c r="E17" s="414">
        <f t="shared" si="0"/>
        <v>0</v>
      </c>
      <c r="F17" s="419">
        <v>0</v>
      </c>
      <c r="G17" s="412">
        <v>0</v>
      </c>
      <c r="H17" s="423">
        <f t="shared" si="1"/>
        <v>0</v>
      </c>
    </row>
    <row r="18" spans="1:8">
      <c r="A18" s="42">
        <v>10</v>
      </c>
      <c r="B18" s="46" t="s">
        <v>201</v>
      </c>
      <c r="C18" s="412">
        <v>1707029.5</v>
      </c>
      <c r="D18" s="412">
        <v>0</v>
      </c>
      <c r="E18" s="414">
        <f t="shared" si="0"/>
        <v>1707029.5</v>
      </c>
      <c r="F18" s="419">
        <v>2366014.84</v>
      </c>
      <c r="G18" s="412">
        <v>0</v>
      </c>
      <c r="H18" s="423">
        <f t="shared" si="1"/>
        <v>2366014.84</v>
      </c>
    </row>
    <row r="19" spans="1:8">
      <c r="A19" s="42">
        <v>11</v>
      </c>
      <c r="B19" s="46" t="s">
        <v>202</v>
      </c>
      <c r="C19" s="412">
        <v>4362592.7305107806</v>
      </c>
      <c r="D19" s="412">
        <v>278572.33999999997</v>
      </c>
      <c r="E19" s="414">
        <f t="shared" si="0"/>
        <v>4641165.0705107804</v>
      </c>
      <c r="F19" s="419">
        <v>2776439.7800000003</v>
      </c>
      <c r="G19" s="412">
        <v>1322617.4474859992</v>
      </c>
      <c r="H19" s="423">
        <f t="shared" si="1"/>
        <v>4099057.2274859995</v>
      </c>
    </row>
    <row r="20" spans="1:8">
      <c r="A20" s="42">
        <v>12</v>
      </c>
      <c r="B20" s="48" t="s">
        <v>203</v>
      </c>
      <c r="C20" s="414">
        <f>SUM(C7:C11)+SUM(C14:C19)</f>
        <v>47647389.605161242</v>
      </c>
      <c r="D20" s="414">
        <f>SUM(D7:D11)+SUM(D14:D19)</f>
        <v>174931360.74611807</v>
      </c>
      <c r="E20" s="414">
        <f>C20+D20</f>
        <v>222578750.35127932</v>
      </c>
      <c r="F20" s="414">
        <f>SUM(F7:F11)+SUM(F14:F19)</f>
        <v>42640582.0380411</v>
      </c>
      <c r="G20" s="414">
        <f>SUM(G7:G11)+SUM(G14:G19)</f>
        <v>269838828.76828861</v>
      </c>
      <c r="H20" s="423">
        <f t="shared" si="1"/>
        <v>312479410.80632973</v>
      </c>
    </row>
    <row r="21" spans="1:8">
      <c r="A21" s="42"/>
      <c r="B21" s="43" t="s">
        <v>220</v>
      </c>
      <c r="C21" s="415"/>
      <c r="D21" s="415"/>
      <c r="E21" s="415"/>
      <c r="F21" s="421"/>
      <c r="G21" s="415"/>
      <c r="H21" s="425"/>
    </row>
    <row r="22" spans="1:8">
      <c r="A22" s="42">
        <v>13</v>
      </c>
      <c r="B22" s="46" t="s">
        <v>204</v>
      </c>
      <c r="C22" s="412">
        <v>0</v>
      </c>
      <c r="D22" s="412">
        <v>53822498.359999992</v>
      </c>
      <c r="E22" s="414">
        <f>C22+D22</f>
        <v>53822498.359999992</v>
      </c>
      <c r="F22" s="419">
        <v>0</v>
      </c>
      <c r="G22" s="412">
        <v>147788076.08518201</v>
      </c>
      <c r="H22" s="423">
        <f t="shared" si="1"/>
        <v>147788076.08518201</v>
      </c>
    </row>
    <row r="23" spans="1:8">
      <c r="A23" s="42">
        <v>14</v>
      </c>
      <c r="B23" s="46" t="s">
        <v>205</v>
      </c>
      <c r="C23" s="412">
        <v>4952588.5099999961</v>
      </c>
      <c r="D23" s="412">
        <v>13758738.949999992</v>
      </c>
      <c r="E23" s="414">
        <f t="shared" ref="E23:E40" si="2">C23+D23</f>
        <v>18711327.459999986</v>
      </c>
      <c r="F23" s="419">
        <v>4124975.4800000004</v>
      </c>
      <c r="G23" s="412">
        <v>18441433.997816004</v>
      </c>
      <c r="H23" s="423">
        <f t="shared" si="1"/>
        <v>22566409.477816004</v>
      </c>
    </row>
    <row r="24" spans="1:8">
      <c r="A24" s="42">
        <v>15</v>
      </c>
      <c r="B24" s="46" t="s">
        <v>206</v>
      </c>
      <c r="C24" s="412">
        <v>0</v>
      </c>
      <c r="D24" s="412">
        <v>0</v>
      </c>
      <c r="E24" s="414">
        <f t="shared" si="2"/>
        <v>0</v>
      </c>
      <c r="F24" s="419">
        <v>0</v>
      </c>
      <c r="G24" s="412">
        <v>0</v>
      </c>
      <c r="H24" s="423">
        <f t="shared" si="1"/>
        <v>0</v>
      </c>
    </row>
    <row r="25" spans="1:8">
      <c r="A25" s="42">
        <v>16</v>
      </c>
      <c r="B25" s="46" t="s">
        <v>207</v>
      </c>
      <c r="C25" s="412">
        <v>694713.51</v>
      </c>
      <c r="D25" s="412">
        <v>45714147.909999989</v>
      </c>
      <c r="E25" s="414">
        <f t="shared" si="2"/>
        <v>46408861.419999987</v>
      </c>
      <c r="F25" s="419">
        <v>1822000</v>
      </c>
      <c r="G25" s="412">
        <v>64306119.797668003</v>
      </c>
      <c r="H25" s="423">
        <f t="shared" si="1"/>
        <v>66128119.797668003</v>
      </c>
    </row>
    <row r="26" spans="1:8">
      <c r="A26" s="42">
        <v>17</v>
      </c>
      <c r="B26" s="46" t="s">
        <v>208</v>
      </c>
      <c r="C26" s="415"/>
      <c r="D26" s="415"/>
      <c r="E26" s="414">
        <f t="shared" si="2"/>
        <v>0</v>
      </c>
      <c r="F26" s="421"/>
      <c r="G26" s="415"/>
      <c r="H26" s="423">
        <f t="shared" si="1"/>
        <v>0</v>
      </c>
    </row>
    <row r="27" spans="1:8">
      <c r="A27" s="42">
        <v>18</v>
      </c>
      <c r="B27" s="46" t="s">
        <v>209</v>
      </c>
      <c r="C27" s="412">
        <v>0</v>
      </c>
      <c r="D27" s="412">
        <v>25201707.721511997</v>
      </c>
      <c r="E27" s="414">
        <f t="shared" si="2"/>
        <v>25201707.721511997</v>
      </c>
      <c r="F27" s="419">
        <v>0</v>
      </c>
      <c r="G27" s="412">
        <v>0</v>
      </c>
      <c r="H27" s="423">
        <f t="shared" si="1"/>
        <v>0</v>
      </c>
    </row>
    <row r="28" spans="1:8">
      <c r="A28" s="42">
        <v>19</v>
      </c>
      <c r="B28" s="46" t="s">
        <v>210</v>
      </c>
      <c r="C28" s="412">
        <v>16302.02</v>
      </c>
      <c r="D28" s="412">
        <v>1249987.8399999999</v>
      </c>
      <c r="E28" s="414">
        <f t="shared" si="2"/>
        <v>1266289.8599999999</v>
      </c>
      <c r="F28" s="419">
        <v>4184.18</v>
      </c>
      <c r="G28" s="412">
        <v>3560782.5172959999</v>
      </c>
      <c r="H28" s="423">
        <f t="shared" si="1"/>
        <v>3564966.6972960001</v>
      </c>
    </row>
    <row r="29" spans="1:8">
      <c r="A29" s="42">
        <v>20</v>
      </c>
      <c r="B29" s="46" t="s">
        <v>132</v>
      </c>
      <c r="C29" s="412">
        <v>3992183.75</v>
      </c>
      <c r="D29" s="412">
        <v>437028.41980000003</v>
      </c>
      <c r="E29" s="414">
        <f t="shared" si="2"/>
        <v>4429212.1698000003</v>
      </c>
      <c r="F29" s="419">
        <v>2321826.5500000003</v>
      </c>
      <c r="G29" s="412">
        <v>235897.88296887997</v>
      </c>
      <c r="H29" s="423">
        <f t="shared" si="1"/>
        <v>2557724.43296888</v>
      </c>
    </row>
    <row r="30" spans="1:8">
      <c r="A30" s="42">
        <v>21</v>
      </c>
      <c r="B30" s="46" t="s">
        <v>211</v>
      </c>
      <c r="C30" s="412">
        <v>0</v>
      </c>
      <c r="D30" s="412">
        <v>38630400</v>
      </c>
      <c r="E30" s="414">
        <f t="shared" si="2"/>
        <v>38630400</v>
      </c>
      <c r="F30" s="419">
        <v>0</v>
      </c>
      <c r="G30" s="412">
        <v>39123200</v>
      </c>
      <c r="H30" s="423">
        <f t="shared" si="1"/>
        <v>39123200</v>
      </c>
    </row>
    <row r="31" spans="1:8">
      <c r="A31" s="42">
        <v>22</v>
      </c>
      <c r="B31" s="48" t="s">
        <v>212</v>
      </c>
      <c r="C31" s="414">
        <f>SUM(C22:C30)</f>
        <v>9655787.7899999954</v>
      </c>
      <c r="D31" s="414">
        <f>SUM(D22:D30)</f>
        <v>178814509.20131198</v>
      </c>
      <c r="E31" s="414">
        <f>C31+D31</f>
        <v>188470296.99131197</v>
      </c>
      <c r="F31" s="414">
        <f>SUM(F22:F30)</f>
        <v>8272986.2100000009</v>
      </c>
      <c r="G31" s="414">
        <f>SUM(G22:G30)</f>
        <v>273455510.28093088</v>
      </c>
      <c r="H31" s="423">
        <f t="shared" si="1"/>
        <v>281728496.49093086</v>
      </c>
    </row>
    <row r="32" spans="1:8">
      <c r="A32" s="42"/>
      <c r="B32" s="43" t="s">
        <v>221</v>
      </c>
      <c r="C32" s="415"/>
      <c r="D32" s="415"/>
      <c r="E32" s="412"/>
      <c r="F32" s="421"/>
      <c r="G32" s="415"/>
      <c r="H32" s="425"/>
    </row>
    <row r="33" spans="1:8">
      <c r="A33" s="42">
        <v>23</v>
      </c>
      <c r="B33" s="46" t="s">
        <v>213</v>
      </c>
      <c r="C33" s="412">
        <v>30000000</v>
      </c>
      <c r="D33" s="415"/>
      <c r="E33" s="414">
        <f t="shared" si="2"/>
        <v>30000000</v>
      </c>
      <c r="F33" s="419">
        <v>30000000</v>
      </c>
      <c r="G33" s="415"/>
      <c r="H33" s="423">
        <f t="shared" si="1"/>
        <v>30000000</v>
      </c>
    </row>
    <row r="34" spans="1:8">
      <c r="A34" s="42">
        <v>24</v>
      </c>
      <c r="B34" s="46" t="s">
        <v>214</v>
      </c>
      <c r="C34" s="412">
        <v>0</v>
      </c>
      <c r="D34" s="415"/>
      <c r="E34" s="414">
        <f t="shared" si="2"/>
        <v>0</v>
      </c>
      <c r="F34" s="419">
        <v>0</v>
      </c>
      <c r="G34" s="415"/>
      <c r="H34" s="423">
        <f t="shared" si="1"/>
        <v>0</v>
      </c>
    </row>
    <row r="35" spans="1:8">
      <c r="A35" s="42">
        <v>25</v>
      </c>
      <c r="B35" s="47" t="s">
        <v>215</v>
      </c>
      <c r="C35" s="412">
        <v>0</v>
      </c>
      <c r="D35" s="415"/>
      <c r="E35" s="414">
        <f t="shared" si="2"/>
        <v>0</v>
      </c>
      <c r="F35" s="419">
        <v>0</v>
      </c>
      <c r="G35" s="415"/>
      <c r="H35" s="423">
        <f t="shared" si="1"/>
        <v>0</v>
      </c>
    </row>
    <row r="36" spans="1:8">
      <c r="A36" s="42">
        <v>26</v>
      </c>
      <c r="B36" s="46" t="s">
        <v>216</v>
      </c>
      <c r="C36" s="412">
        <v>0</v>
      </c>
      <c r="D36" s="415"/>
      <c r="E36" s="414">
        <f t="shared" si="2"/>
        <v>0</v>
      </c>
      <c r="F36" s="419">
        <v>0</v>
      </c>
      <c r="G36" s="415"/>
      <c r="H36" s="423">
        <f t="shared" si="1"/>
        <v>0</v>
      </c>
    </row>
    <row r="37" spans="1:8">
      <c r="A37" s="42">
        <v>27</v>
      </c>
      <c r="B37" s="46" t="s">
        <v>217</v>
      </c>
      <c r="C37" s="412">
        <v>0</v>
      </c>
      <c r="D37" s="415"/>
      <c r="E37" s="414">
        <f t="shared" si="2"/>
        <v>0</v>
      </c>
      <c r="F37" s="419">
        <v>0</v>
      </c>
      <c r="G37" s="415"/>
      <c r="H37" s="423">
        <f t="shared" si="1"/>
        <v>0</v>
      </c>
    </row>
    <row r="38" spans="1:8">
      <c r="A38" s="42">
        <v>28</v>
      </c>
      <c r="B38" s="46" t="s">
        <v>218</v>
      </c>
      <c r="C38" s="412">
        <v>4108453.3186277347</v>
      </c>
      <c r="D38" s="415"/>
      <c r="E38" s="414">
        <f t="shared" si="2"/>
        <v>4108453.3186277347</v>
      </c>
      <c r="F38" s="419">
        <v>750914.02104109386</v>
      </c>
      <c r="G38" s="415"/>
      <c r="H38" s="423">
        <f t="shared" si="1"/>
        <v>750914.02104109386</v>
      </c>
    </row>
    <row r="39" spans="1:8">
      <c r="A39" s="42">
        <v>29</v>
      </c>
      <c r="B39" s="46" t="s">
        <v>234</v>
      </c>
      <c r="C39" s="412">
        <v>0</v>
      </c>
      <c r="D39" s="415"/>
      <c r="E39" s="414">
        <f t="shared" si="2"/>
        <v>0</v>
      </c>
      <c r="F39" s="419">
        <v>0</v>
      </c>
      <c r="G39" s="415"/>
      <c r="H39" s="423">
        <f t="shared" si="1"/>
        <v>0</v>
      </c>
    </row>
    <row r="40" spans="1:8">
      <c r="A40" s="42">
        <v>30</v>
      </c>
      <c r="B40" s="48" t="s">
        <v>219</v>
      </c>
      <c r="C40" s="416">
        <v>34108453.318627737</v>
      </c>
      <c r="D40" s="415"/>
      <c r="E40" s="414">
        <f t="shared" si="2"/>
        <v>34108453.318627737</v>
      </c>
      <c r="F40" s="422">
        <v>30750914.021041095</v>
      </c>
      <c r="G40" s="415"/>
      <c r="H40" s="423">
        <f t="shared" si="1"/>
        <v>30750914.021041095</v>
      </c>
    </row>
    <row r="41" spans="1:8" ht="15" thickBot="1">
      <c r="A41" s="49">
        <v>31</v>
      </c>
      <c r="B41" s="50" t="s">
        <v>235</v>
      </c>
      <c r="C41" s="417">
        <f>C31+C40</f>
        <v>43764241.108627737</v>
      </c>
      <c r="D41" s="417">
        <f>D31+D40</f>
        <v>178814509.20131198</v>
      </c>
      <c r="E41" s="417">
        <f>C41+D41</f>
        <v>222578750.30993971</v>
      </c>
      <c r="F41" s="417">
        <f>F31+F40</f>
        <v>39023900.231041096</v>
      </c>
      <c r="G41" s="417">
        <f>G31+G40</f>
        <v>273455510.28093088</v>
      </c>
      <c r="H41" s="426">
        <f>F41+G41</f>
        <v>312479410.51197195</v>
      </c>
    </row>
    <row r="43" spans="1:8">
      <c r="B43" s="51"/>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sheetView>
  </sheetViews>
  <sheetFormatPr defaultColWidth="9.109375" defaultRowHeight="14.4"/>
  <cols>
    <col min="1" max="1" width="9.5546875" style="2" bestFit="1" customWidth="1"/>
    <col min="2" max="2" width="89.109375" style="2" customWidth="1"/>
    <col min="3" max="8" width="12.6640625" style="2" customWidth="1"/>
    <col min="9" max="9" width="8.88671875" customWidth="1"/>
    <col min="10" max="16384" width="9.109375" style="13"/>
  </cols>
  <sheetData>
    <row r="1" spans="1:8">
      <c r="A1" s="389" t="s">
        <v>226</v>
      </c>
      <c r="B1" s="390" t="s">
        <v>879</v>
      </c>
      <c r="C1" s="17"/>
    </row>
    <row r="2" spans="1:8">
      <c r="A2" s="389" t="s">
        <v>227</v>
      </c>
      <c r="B2" s="391">
        <v>43190</v>
      </c>
      <c r="C2" s="30"/>
      <c r="D2" s="19"/>
      <c r="E2" s="19"/>
      <c r="F2" s="19"/>
      <c r="G2" s="19"/>
      <c r="H2" s="19"/>
    </row>
    <row r="3" spans="1:8">
      <c r="A3" s="18"/>
      <c r="B3" s="17"/>
      <c r="C3" s="30"/>
      <c r="D3" s="19"/>
      <c r="E3" s="19"/>
      <c r="F3" s="19"/>
      <c r="G3" s="19"/>
      <c r="H3" s="19"/>
    </row>
    <row r="4" spans="1:8" ht="15" thickBot="1">
      <c r="A4" s="52" t="s">
        <v>650</v>
      </c>
      <c r="B4" s="31" t="s">
        <v>260</v>
      </c>
      <c r="C4" s="38"/>
      <c r="D4" s="38"/>
      <c r="E4" s="38"/>
      <c r="F4" s="52"/>
      <c r="G4" s="52"/>
      <c r="H4" s="53" t="s">
        <v>130</v>
      </c>
    </row>
    <row r="5" spans="1:8">
      <c r="A5" s="133"/>
      <c r="B5" s="134"/>
      <c r="C5" s="545" t="s">
        <v>232</v>
      </c>
      <c r="D5" s="546"/>
      <c r="E5" s="547"/>
      <c r="F5" s="545" t="s">
        <v>233</v>
      </c>
      <c r="G5" s="546"/>
      <c r="H5" s="548"/>
    </row>
    <row r="6" spans="1:8">
      <c r="A6" s="135" t="s">
        <v>27</v>
      </c>
      <c r="B6" s="54"/>
      <c r="C6" s="55" t="s">
        <v>28</v>
      </c>
      <c r="D6" s="55" t="s">
        <v>133</v>
      </c>
      <c r="E6" s="55" t="s">
        <v>69</v>
      </c>
      <c r="F6" s="55" t="s">
        <v>28</v>
      </c>
      <c r="G6" s="55" t="s">
        <v>133</v>
      </c>
      <c r="H6" s="136" t="s">
        <v>69</v>
      </c>
    </row>
    <row r="7" spans="1:8">
      <c r="A7" s="137"/>
      <c r="B7" s="57" t="s">
        <v>129</v>
      </c>
      <c r="C7" s="58"/>
      <c r="D7" s="58"/>
      <c r="E7" s="58"/>
      <c r="F7" s="58"/>
      <c r="G7" s="58"/>
      <c r="H7" s="138"/>
    </row>
    <row r="8" spans="1:8">
      <c r="A8" s="137">
        <v>1</v>
      </c>
      <c r="B8" s="59" t="s">
        <v>134</v>
      </c>
      <c r="C8" s="427">
        <v>94144.01</v>
      </c>
      <c r="D8" s="427">
        <v>738.15</v>
      </c>
      <c r="E8" s="418">
        <f t="shared" ref="E8:E22" si="0">C8+D8</f>
        <v>94882.159999999989</v>
      </c>
      <c r="F8" s="428">
        <v>187392.86000000002</v>
      </c>
      <c r="G8" s="428">
        <v>0</v>
      </c>
      <c r="H8" s="424">
        <f t="shared" ref="H8:H22" si="1">F8+G8</f>
        <v>187392.86000000002</v>
      </c>
    </row>
    <row r="9" spans="1:8">
      <c r="A9" s="137">
        <v>2</v>
      </c>
      <c r="B9" s="59" t="s">
        <v>135</v>
      </c>
      <c r="C9" s="429">
        <f>C10+C11+C12+C13+C14+C15+C16+C17+C18</f>
        <v>2598550.54</v>
      </c>
      <c r="D9" s="429">
        <f>D10+D11+D12+D13+D14+D15+D16+D17+D18</f>
        <v>214423.74000000002</v>
      </c>
      <c r="E9" s="418">
        <f t="shared" si="0"/>
        <v>2812974.2800000003</v>
      </c>
      <c r="F9" s="429">
        <f>F10+F11+F12+F13+F14+F15+F16+F17+F18</f>
        <v>378398.76391780784</v>
      </c>
      <c r="G9" s="429">
        <f>G10+G11+G12+G13+G14+G15+G16+G17+G18</f>
        <v>4146593.5160821928</v>
      </c>
      <c r="H9" s="424">
        <f t="shared" si="1"/>
        <v>4524992.28</v>
      </c>
    </row>
    <row r="10" spans="1:8">
      <c r="A10" s="137">
        <v>2.1</v>
      </c>
      <c r="B10" s="60" t="s">
        <v>136</v>
      </c>
      <c r="C10" s="428">
        <v>0</v>
      </c>
      <c r="D10" s="428">
        <v>17218.32</v>
      </c>
      <c r="E10" s="418">
        <f t="shared" si="0"/>
        <v>17218.32</v>
      </c>
      <c r="F10" s="428">
        <v>0</v>
      </c>
      <c r="G10" s="428">
        <v>0</v>
      </c>
      <c r="H10" s="424">
        <f t="shared" si="1"/>
        <v>0</v>
      </c>
    </row>
    <row r="11" spans="1:8">
      <c r="A11" s="137">
        <v>2.2000000000000002</v>
      </c>
      <c r="B11" s="60" t="s">
        <v>137</v>
      </c>
      <c r="C11" s="428">
        <v>1867940.95</v>
      </c>
      <c r="D11" s="428">
        <v>0</v>
      </c>
      <c r="E11" s="418">
        <f t="shared" si="0"/>
        <v>1867940.95</v>
      </c>
      <c r="F11" s="428">
        <v>306878.35999999987</v>
      </c>
      <c r="G11" s="428">
        <v>3488228.4300000006</v>
      </c>
      <c r="H11" s="424">
        <f t="shared" si="1"/>
        <v>3795106.7900000005</v>
      </c>
    </row>
    <row r="12" spans="1:8">
      <c r="A12" s="137">
        <v>2.2999999999999998</v>
      </c>
      <c r="B12" s="60" t="s">
        <v>138</v>
      </c>
      <c r="C12" s="428"/>
      <c r="D12" s="428"/>
      <c r="E12" s="418">
        <f t="shared" si="0"/>
        <v>0</v>
      </c>
      <c r="F12" s="428"/>
      <c r="G12" s="428"/>
      <c r="H12" s="424">
        <f t="shared" si="1"/>
        <v>0</v>
      </c>
    </row>
    <row r="13" spans="1:8">
      <c r="A13" s="137">
        <v>2.4</v>
      </c>
      <c r="B13" s="60" t="s">
        <v>139</v>
      </c>
      <c r="C13" s="428"/>
      <c r="D13" s="428"/>
      <c r="E13" s="418">
        <f t="shared" si="0"/>
        <v>0</v>
      </c>
      <c r="F13" s="428"/>
      <c r="G13" s="428"/>
      <c r="H13" s="424">
        <f t="shared" si="1"/>
        <v>0</v>
      </c>
    </row>
    <row r="14" spans="1:8">
      <c r="A14" s="137">
        <v>2.5</v>
      </c>
      <c r="B14" s="60" t="s">
        <v>140</v>
      </c>
      <c r="C14" s="428"/>
      <c r="D14" s="428"/>
      <c r="E14" s="418">
        <f t="shared" si="0"/>
        <v>0</v>
      </c>
      <c r="F14" s="428"/>
      <c r="G14" s="428"/>
      <c r="H14" s="424">
        <f t="shared" si="1"/>
        <v>0</v>
      </c>
    </row>
    <row r="15" spans="1:8">
      <c r="A15" s="137">
        <v>2.6</v>
      </c>
      <c r="B15" s="60" t="s">
        <v>141</v>
      </c>
      <c r="C15" s="428"/>
      <c r="D15" s="428"/>
      <c r="E15" s="418">
        <f t="shared" si="0"/>
        <v>0</v>
      </c>
      <c r="F15" s="428"/>
      <c r="G15" s="428"/>
      <c r="H15" s="424">
        <f t="shared" si="1"/>
        <v>0</v>
      </c>
    </row>
    <row r="16" spans="1:8">
      <c r="A16" s="137">
        <v>2.7</v>
      </c>
      <c r="B16" s="60" t="s">
        <v>142</v>
      </c>
      <c r="C16" s="428"/>
      <c r="D16" s="428"/>
      <c r="E16" s="418">
        <f t="shared" si="0"/>
        <v>0</v>
      </c>
      <c r="F16" s="428"/>
      <c r="G16" s="428"/>
      <c r="H16" s="424">
        <f t="shared" si="1"/>
        <v>0</v>
      </c>
    </row>
    <row r="17" spans="1:8">
      <c r="A17" s="137">
        <v>2.8</v>
      </c>
      <c r="B17" s="60" t="s">
        <v>143</v>
      </c>
      <c r="C17" s="428">
        <v>730609.59</v>
      </c>
      <c r="D17" s="428">
        <v>197205.42</v>
      </c>
      <c r="E17" s="418">
        <f t="shared" si="0"/>
        <v>927815.01</v>
      </c>
      <c r="F17" s="428">
        <v>71520.403917807984</v>
      </c>
      <c r="G17" s="428">
        <v>658365.08608219202</v>
      </c>
      <c r="H17" s="424">
        <f t="shared" si="1"/>
        <v>729885.49</v>
      </c>
    </row>
    <row r="18" spans="1:8">
      <c r="A18" s="137">
        <v>2.9</v>
      </c>
      <c r="B18" s="60" t="s">
        <v>144</v>
      </c>
      <c r="C18" s="428">
        <v>0</v>
      </c>
      <c r="D18" s="428">
        <v>0</v>
      </c>
      <c r="E18" s="418">
        <f t="shared" si="0"/>
        <v>0</v>
      </c>
      <c r="F18" s="428">
        <v>0</v>
      </c>
      <c r="G18" s="428">
        <v>0</v>
      </c>
      <c r="H18" s="424">
        <f t="shared" si="1"/>
        <v>0</v>
      </c>
    </row>
    <row r="19" spans="1:8">
      <c r="A19" s="137">
        <v>3</v>
      </c>
      <c r="B19" s="59" t="s">
        <v>145</v>
      </c>
      <c r="C19" s="428">
        <v>0</v>
      </c>
      <c r="D19" s="428">
        <v>0</v>
      </c>
      <c r="E19" s="418">
        <f t="shared" si="0"/>
        <v>0</v>
      </c>
      <c r="F19" s="428">
        <v>0</v>
      </c>
      <c r="G19" s="428">
        <v>0</v>
      </c>
      <c r="H19" s="424">
        <f t="shared" si="1"/>
        <v>0</v>
      </c>
    </row>
    <row r="20" spans="1:8">
      <c r="A20" s="137">
        <v>4</v>
      </c>
      <c r="B20" s="59" t="s">
        <v>146</v>
      </c>
      <c r="C20" s="428">
        <v>350950.12</v>
      </c>
      <c r="D20" s="428">
        <v>142668.01193400001</v>
      </c>
      <c r="E20" s="418">
        <f t="shared" si="0"/>
        <v>493618.131934</v>
      </c>
      <c r="F20" s="428">
        <v>16644</v>
      </c>
      <c r="G20" s="428">
        <v>0</v>
      </c>
      <c r="H20" s="424">
        <f t="shared" si="1"/>
        <v>16644</v>
      </c>
    </row>
    <row r="21" spans="1:8">
      <c r="A21" s="137">
        <v>5</v>
      </c>
      <c r="B21" s="59" t="s">
        <v>147</v>
      </c>
      <c r="C21" s="428">
        <v>0</v>
      </c>
      <c r="D21" s="428"/>
      <c r="E21" s="418">
        <f t="shared" si="0"/>
        <v>0</v>
      </c>
      <c r="F21" s="428">
        <v>0</v>
      </c>
      <c r="G21" s="428"/>
      <c r="H21" s="424">
        <f t="shared" si="1"/>
        <v>0</v>
      </c>
    </row>
    <row r="22" spans="1:8">
      <c r="A22" s="137">
        <v>6</v>
      </c>
      <c r="B22" s="61" t="s">
        <v>148</v>
      </c>
      <c r="C22" s="429">
        <f>C8+C9+C19+C20+C21</f>
        <v>3043644.67</v>
      </c>
      <c r="D22" s="429">
        <f>D8+D9+D19+D20+D21</f>
        <v>357829.90193400002</v>
      </c>
      <c r="E22" s="418">
        <f t="shared" si="0"/>
        <v>3401474.5719340001</v>
      </c>
      <c r="F22" s="429">
        <f>F8+F9+F19+F20+F21</f>
        <v>582435.62391780782</v>
      </c>
      <c r="G22" s="429">
        <f>G8+G9+G19+G20+G21</f>
        <v>4146593.5160821928</v>
      </c>
      <c r="H22" s="424">
        <f t="shared" si="1"/>
        <v>4729029.1400000006</v>
      </c>
    </row>
    <row r="23" spans="1:8">
      <c r="A23" s="137"/>
      <c r="B23" s="57" t="s">
        <v>127</v>
      </c>
      <c r="C23" s="428"/>
      <c r="D23" s="428"/>
      <c r="E23" s="413"/>
      <c r="F23" s="428"/>
      <c r="G23" s="428"/>
      <c r="H23" s="430"/>
    </row>
    <row r="24" spans="1:8">
      <c r="A24" s="137">
        <v>7</v>
      </c>
      <c r="B24" s="59" t="s">
        <v>149</v>
      </c>
      <c r="C24" s="428">
        <v>19743.02</v>
      </c>
      <c r="D24" s="428">
        <v>0</v>
      </c>
      <c r="E24" s="418">
        <f t="shared" ref="E24:E31" si="2">C24+D24</f>
        <v>19743.02</v>
      </c>
      <c r="F24" s="428">
        <v>3144.5099999999998</v>
      </c>
      <c r="G24" s="428">
        <v>0</v>
      </c>
      <c r="H24" s="424">
        <f t="shared" ref="H24:H31" si="3">F24+G24</f>
        <v>3144.5099999999998</v>
      </c>
    </row>
    <row r="25" spans="1:8">
      <c r="A25" s="137">
        <v>8</v>
      </c>
      <c r="B25" s="59" t="s">
        <v>150</v>
      </c>
      <c r="C25" s="428">
        <v>508457.44999999995</v>
      </c>
      <c r="D25" s="428">
        <v>0</v>
      </c>
      <c r="E25" s="418">
        <f t="shared" si="2"/>
        <v>508457.44999999995</v>
      </c>
      <c r="F25" s="428">
        <v>3505.6500000000378</v>
      </c>
      <c r="G25" s="428">
        <v>479202</v>
      </c>
      <c r="H25" s="424">
        <f t="shared" si="3"/>
        <v>482707.65</v>
      </c>
    </row>
    <row r="26" spans="1:8">
      <c r="A26" s="137">
        <v>9</v>
      </c>
      <c r="B26" s="59" t="s">
        <v>151</v>
      </c>
      <c r="C26" s="428">
        <v>44463.26</v>
      </c>
      <c r="D26" s="428">
        <v>242016.38</v>
      </c>
      <c r="E26" s="418">
        <f t="shared" si="2"/>
        <v>286479.64</v>
      </c>
      <c r="F26" s="428">
        <v>0</v>
      </c>
      <c r="G26" s="428">
        <v>1628976.1199999999</v>
      </c>
      <c r="H26" s="424">
        <f t="shared" si="3"/>
        <v>1628976.1199999999</v>
      </c>
    </row>
    <row r="27" spans="1:8">
      <c r="A27" s="137">
        <v>10</v>
      </c>
      <c r="B27" s="59" t="s">
        <v>152</v>
      </c>
      <c r="C27" s="428">
        <v>0</v>
      </c>
      <c r="D27" s="428">
        <v>0</v>
      </c>
      <c r="E27" s="418">
        <f t="shared" si="2"/>
        <v>0</v>
      </c>
      <c r="F27" s="428">
        <v>341.25287671232184</v>
      </c>
      <c r="G27" s="428"/>
      <c r="H27" s="424">
        <f t="shared" si="3"/>
        <v>341.25287671232184</v>
      </c>
    </row>
    <row r="28" spans="1:8">
      <c r="A28" s="137">
        <v>11</v>
      </c>
      <c r="B28" s="59" t="s">
        <v>153</v>
      </c>
      <c r="C28" s="428">
        <v>29058.58</v>
      </c>
      <c r="D28" s="428">
        <v>986739.51</v>
      </c>
      <c r="E28" s="418">
        <f t="shared" si="2"/>
        <v>1015798.09</v>
      </c>
      <c r="F28" s="428">
        <v>0</v>
      </c>
      <c r="G28" s="428">
        <v>706499.17</v>
      </c>
      <c r="H28" s="424">
        <f t="shared" si="3"/>
        <v>706499.17</v>
      </c>
    </row>
    <row r="29" spans="1:8">
      <c r="A29" s="137">
        <v>12</v>
      </c>
      <c r="B29" s="59" t="s">
        <v>154</v>
      </c>
      <c r="C29" s="428">
        <v>0</v>
      </c>
      <c r="D29" s="428"/>
      <c r="E29" s="418">
        <f t="shared" si="2"/>
        <v>0</v>
      </c>
      <c r="F29" s="428">
        <v>0</v>
      </c>
      <c r="G29" s="428"/>
      <c r="H29" s="424">
        <f t="shared" si="3"/>
        <v>0</v>
      </c>
    </row>
    <row r="30" spans="1:8">
      <c r="A30" s="137">
        <v>13</v>
      </c>
      <c r="B30" s="62" t="s">
        <v>155</v>
      </c>
      <c r="C30" s="429">
        <f>C24+C25+C26+C27+C28+C29</f>
        <v>601722.30999999994</v>
      </c>
      <c r="D30" s="429">
        <f>D24+D25+D26+D27+D28+D29</f>
        <v>1228755.8900000001</v>
      </c>
      <c r="E30" s="418">
        <f t="shared" si="2"/>
        <v>1830478.2000000002</v>
      </c>
      <c r="F30" s="429">
        <f>F24+F25+F26+F27+F28+F29</f>
        <v>6991.4128767123602</v>
      </c>
      <c r="G30" s="429">
        <f>G24+G25+G26+G27+G28+G29</f>
        <v>2814677.29</v>
      </c>
      <c r="H30" s="424">
        <f t="shared" si="3"/>
        <v>2821668.7028767122</v>
      </c>
    </row>
    <row r="31" spans="1:8">
      <c r="A31" s="137">
        <v>14</v>
      </c>
      <c r="B31" s="62" t="s">
        <v>156</v>
      </c>
      <c r="C31" s="429">
        <f>C22-C30</f>
        <v>2441922.36</v>
      </c>
      <c r="D31" s="429">
        <f>D22-D30</f>
        <v>-870925.98806600017</v>
      </c>
      <c r="E31" s="418">
        <f t="shared" si="2"/>
        <v>1570996.3719339997</v>
      </c>
      <c r="F31" s="429">
        <f>F22-F30</f>
        <v>575444.21104109543</v>
      </c>
      <c r="G31" s="429">
        <f>G22-G30</f>
        <v>1331916.2260821927</v>
      </c>
      <c r="H31" s="424">
        <f t="shared" si="3"/>
        <v>1907360.4371232882</v>
      </c>
    </row>
    <row r="32" spans="1:8">
      <c r="A32" s="137"/>
      <c r="B32" s="57"/>
      <c r="C32" s="431"/>
      <c r="D32" s="431"/>
      <c r="E32" s="431"/>
      <c r="F32" s="431"/>
      <c r="G32" s="431"/>
      <c r="H32" s="432"/>
    </row>
    <row r="33" spans="1:8">
      <c r="A33" s="137"/>
      <c r="B33" s="57" t="s">
        <v>157</v>
      </c>
      <c r="C33" s="428"/>
      <c r="D33" s="428"/>
      <c r="E33" s="413"/>
      <c r="F33" s="428"/>
      <c r="G33" s="428"/>
      <c r="H33" s="430"/>
    </row>
    <row r="34" spans="1:8">
      <c r="A34" s="137">
        <v>15</v>
      </c>
      <c r="B34" s="56" t="s">
        <v>128</v>
      </c>
      <c r="C34" s="433">
        <f>C35-C36</f>
        <v>72488.28999999995</v>
      </c>
      <c r="D34" s="433">
        <f>D35-D36</f>
        <v>0</v>
      </c>
      <c r="E34" s="418">
        <f t="shared" ref="E34:E45" si="4">C34+D34</f>
        <v>72488.28999999995</v>
      </c>
      <c r="F34" s="433">
        <f>F35-F36</f>
        <v>-19854.760000000038</v>
      </c>
      <c r="G34" s="433">
        <f>G35-G36</f>
        <v>0</v>
      </c>
      <c r="H34" s="424">
        <f t="shared" ref="H34:H45" si="5">F34+G34</f>
        <v>-19854.760000000038</v>
      </c>
    </row>
    <row r="35" spans="1:8">
      <c r="A35" s="137">
        <v>15.1</v>
      </c>
      <c r="B35" s="60" t="s">
        <v>158</v>
      </c>
      <c r="C35" s="428">
        <v>310398.23</v>
      </c>
      <c r="D35" s="428"/>
      <c r="E35" s="418">
        <f t="shared" si="4"/>
        <v>310398.23</v>
      </c>
      <c r="F35" s="428">
        <v>212261.61999999997</v>
      </c>
      <c r="G35" s="428"/>
      <c r="H35" s="424">
        <f t="shared" si="5"/>
        <v>212261.61999999997</v>
      </c>
    </row>
    <row r="36" spans="1:8">
      <c r="A36" s="137">
        <v>15.2</v>
      </c>
      <c r="B36" s="60" t="s">
        <v>159</v>
      </c>
      <c r="C36" s="428">
        <v>237909.94000000003</v>
      </c>
      <c r="D36" s="428"/>
      <c r="E36" s="418">
        <f t="shared" si="4"/>
        <v>237909.94000000003</v>
      </c>
      <c r="F36" s="428">
        <v>232116.38</v>
      </c>
      <c r="G36" s="428"/>
      <c r="H36" s="424">
        <f t="shared" si="5"/>
        <v>232116.38</v>
      </c>
    </row>
    <row r="37" spans="1:8">
      <c r="A37" s="137">
        <v>16</v>
      </c>
      <c r="B37" s="59" t="s">
        <v>160</v>
      </c>
      <c r="C37" s="428">
        <v>0</v>
      </c>
      <c r="D37" s="428"/>
      <c r="E37" s="418">
        <f t="shared" si="4"/>
        <v>0</v>
      </c>
      <c r="F37" s="428">
        <v>0</v>
      </c>
      <c r="G37" s="428"/>
      <c r="H37" s="424">
        <f t="shared" si="5"/>
        <v>0</v>
      </c>
    </row>
    <row r="38" spans="1:8">
      <c r="A38" s="137">
        <v>17</v>
      </c>
      <c r="B38" s="59" t="s">
        <v>161</v>
      </c>
      <c r="C38" s="428">
        <v>0</v>
      </c>
      <c r="D38" s="428"/>
      <c r="E38" s="418">
        <f t="shared" si="4"/>
        <v>0</v>
      </c>
      <c r="F38" s="428">
        <v>0</v>
      </c>
      <c r="G38" s="428"/>
      <c r="H38" s="424">
        <f t="shared" si="5"/>
        <v>0</v>
      </c>
    </row>
    <row r="39" spans="1:8">
      <c r="A39" s="137">
        <v>18</v>
      </c>
      <c r="B39" s="59" t="s">
        <v>162</v>
      </c>
      <c r="C39" s="428">
        <v>0</v>
      </c>
      <c r="D39" s="428"/>
      <c r="E39" s="418">
        <f t="shared" si="4"/>
        <v>0</v>
      </c>
      <c r="F39" s="428">
        <v>0</v>
      </c>
      <c r="G39" s="428"/>
      <c r="H39" s="424">
        <f t="shared" si="5"/>
        <v>0</v>
      </c>
    </row>
    <row r="40" spans="1:8">
      <c r="A40" s="137">
        <v>19</v>
      </c>
      <c r="B40" s="59" t="s">
        <v>163</v>
      </c>
      <c r="C40" s="428">
        <v>105584.88999999998</v>
      </c>
      <c r="D40" s="428"/>
      <c r="E40" s="418">
        <f t="shared" si="4"/>
        <v>105584.88999999998</v>
      </c>
      <c r="F40" s="428">
        <v>154581.35999999999</v>
      </c>
      <c r="G40" s="428"/>
      <c r="H40" s="424">
        <f t="shared" si="5"/>
        <v>154581.35999999999</v>
      </c>
    </row>
    <row r="41" spans="1:8">
      <c r="A41" s="137">
        <v>20</v>
      </c>
      <c r="B41" s="59" t="s">
        <v>164</v>
      </c>
      <c r="C41" s="428">
        <v>-91115.730000000447</v>
      </c>
      <c r="D41" s="428"/>
      <c r="E41" s="418">
        <f t="shared" si="4"/>
        <v>-91115.730000000447</v>
      </c>
      <c r="F41" s="428">
        <v>-58989.790000000037</v>
      </c>
      <c r="G41" s="428"/>
      <c r="H41" s="424">
        <f t="shared" si="5"/>
        <v>-58989.790000000037</v>
      </c>
    </row>
    <row r="42" spans="1:8">
      <c r="A42" s="137">
        <v>21</v>
      </c>
      <c r="B42" s="59" t="s">
        <v>165</v>
      </c>
      <c r="C42" s="428">
        <v>0</v>
      </c>
      <c r="D42" s="428"/>
      <c r="E42" s="418">
        <f t="shared" si="4"/>
        <v>0</v>
      </c>
      <c r="F42" s="428">
        <v>0</v>
      </c>
      <c r="G42" s="428"/>
      <c r="H42" s="424">
        <f t="shared" si="5"/>
        <v>0</v>
      </c>
    </row>
    <row r="43" spans="1:8">
      <c r="A43" s="137">
        <v>22</v>
      </c>
      <c r="B43" s="59" t="s">
        <v>166</v>
      </c>
      <c r="C43" s="428">
        <v>58434.600000000006</v>
      </c>
      <c r="D43" s="428"/>
      <c r="E43" s="418">
        <f t="shared" si="4"/>
        <v>58434.600000000006</v>
      </c>
      <c r="F43" s="428">
        <v>88489.710000000021</v>
      </c>
      <c r="G43" s="428"/>
      <c r="H43" s="424">
        <f t="shared" si="5"/>
        <v>88489.710000000021</v>
      </c>
    </row>
    <row r="44" spans="1:8">
      <c r="A44" s="137">
        <v>23</v>
      </c>
      <c r="B44" s="59" t="s">
        <v>167</v>
      </c>
      <c r="C44" s="428">
        <v>0</v>
      </c>
      <c r="D44" s="428"/>
      <c r="E44" s="418">
        <f t="shared" si="4"/>
        <v>0</v>
      </c>
      <c r="F44" s="428">
        <v>0</v>
      </c>
      <c r="G44" s="428"/>
      <c r="H44" s="424">
        <f t="shared" si="5"/>
        <v>0</v>
      </c>
    </row>
    <row r="45" spans="1:8">
      <c r="A45" s="137">
        <v>24</v>
      </c>
      <c r="B45" s="62" t="s">
        <v>168</v>
      </c>
      <c r="C45" s="429">
        <f>C34+C37+C38+C39+C40+C41+C42+C43+C44</f>
        <v>145392.04999999949</v>
      </c>
      <c r="D45" s="429">
        <f>D34+D37+D38+D39+D40+D41+D42+D43+D44</f>
        <v>0</v>
      </c>
      <c r="E45" s="418">
        <f t="shared" si="4"/>
        <v>145392.04999999949</v>
      </c>
      <c r="F45" s="429">
        <f>F34+F37+F38+F39+F40+F41+F42+F43+F44</f>
        <v>164226.51999999993</v>
      </c>
      <c r="G45" s="429">
        <f>G34+G37+G38+G39+G40+G41+G42+G43+G44</f>
        <v>0</v>
      </c>
      <c r="H45" s="424">
        <f t="shared" si="5"/>
        <v>164226.51999999993</v>
      </c>
    </row>
    <row r="46" spans="1:8">
      <c r="A46" s="137"/>
      <c r="B46" s="57" t="s">
        <v>169</v>
      </c>
      <c r="C46" s="428"/>
      <c r="D46" s="428"/>
      <c r="E46" s="428"/>
      <c r="F46" s="428"/>
      <c r="G46" s="428"/>
      <c r="H46" s="434"/>
    </row>
    <row r="47" spans="1:8">
      <c r="A47" s="137">
        <v>25</v>
      </c>
      <c r="B47" s="59" t="s">
        <v>170</v>
      </c>
      <c r="C47" s="428">
        <v>0</v>
      </c>
      <c r="D47" s="428"/>
      <c r="E47" s="418">
        <f t="shared" ref="E47:E54" si="6">C47+D47</f>
        <v>0</v>
      </c>
      <c r="F47" s="428">
        <v>0</v>
      </c>
      <c r="G47" s="428"/>
      <c r="H47" s="424">
        <f t="shared" ref="H47:H54" si="7">F47+G47</f>
        <v>0</v>
      </c>
    </row>
    <row r="48" spans="1:8">
      <c r="A48" s="137">
        <v>26</v>
      </c>
      <c r="B48" s="59" t="s">
        <v>171</v>
      </c>
      <c r="C48" s="428">
        <v>53250.060000000005</v>
      </c>
      <c r="D48" s="428"/>
      <c r="E48" s="418">
        <f t="shared" si="6"/>
        <v>53250.060000000005</v>
      </c>
      <c r="F48" s="428">
        <v>73730.13</v>
      </c>
      <c r="G48" s="428"/>
      <c r="H48" s="424">
        <f t="shared" si="7"/>
        <v>73730.13</v>
      </c>
    </row>
    <row r="49" spans="1:9">
      <c r="A49" s="137">
        <v>27</v>
      </c>
      <c r="B49" s="59" t="s">
        <v>172</v>
      </c>
      <c r="C49" s="428">
        <v>1065576.01</v>
      </c>
      <c r="D49" s="428"/>
      <c r="E49" s="418">
        <f t="shared" si="6"/>
        <v>1065576.01</v>
      </c>
      <c r="F49" s="428">
        <v>1105656.6900000002</v>
      </c>
      <c r="G49" s="428"/>
      <c r="H49" s="424">
        <f t="shared" si="7"/>
        <v>1105656.6900000002</v>
      </c>
    </row>
    <row r="50" spans="1:9">
      <c r="A50" s="137">
        <v>28</v>
      </c>
      <c r="B50" s="59" t="s">
        <v>310</v>
      </c>
      <c r="C50" s="428">
        <v>1801.1799999999998</v>
      </c>
      <c r="D50" s="428"/>
      <c r="E50" s="418">
        <f t="shared" si="6"/>
        <v>1801.1799999999998</v>
      </c>
      <c r="F50" s="428">
        <v>3289.4900000000002</v>
      </c>
      <c r="G50" s="428"/>
      <c r="H50" s="424">
        <f t="shared" si="7"/>
        <v>3289.4900000000002</v>
      </c>
    </row>
    <row r="51" spans="1:9">
      <c r="A51" s="137">
        <v>29</v>
      </c>
      <c r="B51" s="59" t="s">
        <v>173</v>
      </c>
      <c r="C51" s="428">
        <v>171864.84</v>
      </c>
      <c r="D51" s="428"/>
      <c r="E51" s="418">
        <f t="shared" si="6"/>
        <v>171864.84</v>
      </c>
      <c r="F51" s="428">
        <v>171204.81</v>
      </c>
      <c r="G51" s="428"/>
      <c r="H51" s="424">
        <f t="shared" si="7"/>
        <v>171204.81</v>
      </c>
    </row>
    <row r="52" spans="1:9">
      <c r="A52" s="137">
        <v>30</v>
      </c>
      <c r="B52" s="59" t="s">
        <v>174</v>
      </c>
      <c r="C52" s="428">
        <v>458480.16</v>
      </c>
      <c r="D52" s="428"/>
      <c r="E52" s="418">
        <f t="shared" si="6"/>
        <v>458480.16</v>
      </c>
      <c r="F52" s="428">
        <v>482773.86</v>
      </c>
      <c r="G52" s="428"/>
      <c r="H52" s="424">
        <f t="shared" si="7"/>
        <v>482773.86</v>
      </c>
    </row>
    <row r="53" spans="1:9">
      <c r="A53" s="137">
        <v>31</v>
      </c>
      <c r="B53" s="62" t="s">
        <v>175</v>
      </c>
      <c r="C53" s="429">
        <f>C47+C48+C49+C50+C51+C52</f>
        <v>1750972.25</v>
      </c>
      <c r="D53" s="429">
        <f>D47+D48+D49+D50+D51+D52</f>
        <v>0</v>
      </c>
      <c r="E53" s="418">
        <f t="shared" si="6"/>
        <v>1750972.25</v>
      </c>
      <c r="F53" s="429">
        <f>F47+F48+F49+F50+F51+F52</f>
        <v>1836654.9800000004</v>
      </c>
      <c r="G53" s="429">
        <f>G47+G48+G49+G50+G51+G52</f>
        <v>0</v>
      </c>
      <c r="H53" s="424">
        <f t="shared" si="7"/>
        <v>1836654.9800000004</v>
      </c>
    </row>
    <row r="54" spans="1:9">
      <c r="A54" s="137">
        <v>32</v>
      </c>
      <c r="B54" s="62" t="s">
        <v>176</v>
      </c>
      <c r="C54" s="429">
        <f>C45-C53</f>
        <v>-1605580.2000000004</v>
      </c>
      <c r="D54" s="429">
        <f>D45-D53</f>
        <v>0</v>
      </c>
      <c r="E54" s="418">
        <f t="shared" si="6"/>
        <v>-1605580.2000000004</v>
      </c>
      <c r="F54" s="429">
        <f>F45-F53</f>
        <v>-1672428.4600000004</v>
      </c>
      <c r="G54" s="429">
        <f>G45-G53</f>
        <v>0</v>
      </c>
      <c r="H54" s="424">
        <f t="shared" si="7"/>
        <v>-1672428.4600000004</v>
      </c>
    </row>
    <row r="55" spans="1:9">
      <c r="A55" s="137"/>
      <c r="B55" s="57"/>
      <c r="C55" s="431"/>
      <c r="D55" s="431"/>
      <c r="E55" s="431"/>
      <c r="F55" s="431"/>
      <c r="G55" s="431"/>
      <c r="H55" s="432"/>
    </row>
    <row r="56" spans="1:9">
      <c r="A56" s="137">
        <v>33</v>
      </c>
      <c r="B56" s="62" t="s">
        <v>177</v>
      </c>
      <c r="C56" s="429">
        <f>C31+C54</f>
        <v>836342.15999999945</v>
      </c>
      <c r="D56" s="429">
        <f>D31+D54</f>
        <v>-870925.98806600017</v>
      </c>
      <c r="E56" s="418">
        <f>C56+D56</f>
        <v>-34583.828066000715</v>
      </c>
      <c r="F56" s="429">
        <f>F31+F54</f>
        <v>-1096984.248958905</v>
      </c>
      <c r="G56" s="429">
        <f>G31+G54</f>
        <v>1331916.2260821927</v>
      </c>
      <c r="H56" s="424">
        <f>F56+G56</f>
        <v>234931.97712328774</v>
      </c>
    </row>
    <row r="57" spans="1:9">
      <c r="A57" s="137"/>
      <c r="B57" s="57"/>
      <c r="C57" s="431"/>
      <c r="D57" s="431"/>
      <c r="E57" s="431"/>
      <c r="F57" s="431"/>
      <c r="G57" s="431"/>
      <c r="H57" s="432"/>
    </row>
    <row r="58" spans="1:9">
      <c r="A58" s="137">
        <v>34</v>
      </c>
      <c r="B58" s="59" t="s">
        <v>178</v>
      </c>
      <c r="C58" s="428">
        <v>-6278.94</v>
      </c>
      <c r="D58" s="428"/>
      <c r="E58" s="418">
        <f>C58+D58</f>
        <v>-6278.94</v>
      </c>
      <c r="F58" s="428">
        <v>416445.87</v>
      </c>
      <c r="G58" s="428"/>
      <c r="H58" s="424">
        <f>F58+G58</f>
        <v>416445.87</v>
      </c>
    </row>
    <row r="59" spans="1:9" s="216" customFormat="1">
      <c r="A59" s="137">
        <v>35</v>
      </c>
      <c r="B59" s="56" t="s">
        <v>179</v>
      </c>
      <c r="C59" s="428">
        <v>-15961.185483473706</v>
      </c>
      <c r="D59" s="428"/>
      <c r="E59" s="435">
        <f>C59+D59</f>
        <v>-15961.185483473706</v>
      </c>
      <c r="F59" s="436">
        <v>0</v>
      </c>
      <c r="G59" s="436"/>
      <c r="H59" s="437">
        <f>F59+G59</f>
        <v>0</v>
      </c>
      <c r="I59" s="215"/>
    </row>
    <row r="60" spans="1:9">
      <c r="A60" s="137">
        <v>36</v>
      </c>
      <c r="B60" s="59" t="s">
        <v>180</v>
      </c>
      <c r="C60" s="428">
        <v>7919.5754834737054</v>
      </c>
      <c r="D60" s="428"/>
      <c r="E60" s="418">
        <f>C60+D60</f>
        <v>7919.5754834737054</v>
      </c>
      <c r="F60" s="428">
        <v>14114.620000000003</v>
      </c>
      <c r="G60" s="428"/>
      <c r="H60" s="424">
        <f>F60+G60</f>
        <v>14114.620000000003</v>
      </c>
    </row>
    <row r="61" spans="1:9">
      <c r="A61" s="137">
        <v>37</v>
      </c>
      <c r="B61" s="62" t="s">
        <v>181</v>
      </c>
      <c r="C61" s="429">
        <f>C58+C59+C60</f>
        <v>-14320.55</v>
      </c>
      <c r="D61" s="429">
        <f>D58+D59+D60</f>
        <v>0</v>
      </c>
      <c r="E61" s="418">
        <f>C61+D61</f>
        <v>-14320.55</v>
      </c>
      <c r="F61" s="429">
        <f>F58+F59+F60</f>
        <v>430560.49</v>
      </c>
      <c r="G61" s="429">
        <f>G58+G59+G60</f>
        <v>0</v>
      </c>
      <c r="H61" s="424">
        <f>F61+G61</f>
        <v>430560.49</v>
      </c>
    </row>
    <row r="62" spans="1:9">
      <c r="A62" s="137"/>
      <c r="B62" s="63"/>
      <c r="C62" s="428"/>
      <c r="D62" s="428"/>
      <c r="E62" s="428"/>
      <c r="F62" s="428"/>
      <c r="G62" s="428"/>
      <c r="H62" s="434"/>
    </row>
    <row r="63" spans="1:9">
      <c r="A63" s="137">
        <v>38</v>
      </c>
      <c r="B63" s="64" t="s">
        <v>311</v>
      </c>
      <c r="C63" s="429">
        <f>C56-C61</f>
        <v>850662.7099999995</v>
      </c>
      <c r="D63" s="429">
        <f>D56-D61</f>
        <v>-870925.98806600017</v>
      </c>
      <c r="E63" s="418">
        <f>C63+D63</f>
        <v>-20263.278066000668</v>
      </c>
      <c r="F63" s="429">
        <f>F56-F61</f>
        <v>-1527544.738958905</v>
      </c>
      <c r="G63" s="429">
        <f>G56-G61</f>
        <v>1331916.2260821927</v>
      </c>
      <c r="H63" s="424">
        <f>F63+G63</f>
        <v>-195628.51287671225</v>
      </c>
    </row>
    <row r="64" spans="1:9">
      <c r="A64" s="135">
        <v>39</v>
      </c>
      <c r="B64" s="59" t="s">
        <v>182</v>
      </c>
      <c r="C64" s="438"/>
      <c r="D64" s="438"/>
      <c r="E64" s="418">
        <f>C64+D64</f>
        <v>0</v>
      </c>
      <c r="F64" s="438">
        <v>102722</v>
      </c>
      <c r="G64" s="438"/>
      <c r="H64" s="424">
        <f>F64+G64</f>
        <v>102722</v>
      </c>
    </row>
    <row r="65" spans="1:8">
      <c r="A65" s="137">
        <v>40</v>
      </c>
      <c r="B65" s="62" t="s">
        <v>183</v>
      </c>
      <c r="C65" s="429">
        <f>C63-C64</f>
        <v>850662.7099999995</v>
      </c>
      <c r="D65" s="429">
        <f>D63-D64</f>
        <v>-870925.98806600017</v>
      </c>
      <c r="E65" s="418">
        <f>C65+D65</f>
        <v>-20263.278066000668</v>
      </c>
      <c r="F65" s="429">
        <f>F63-F64</f>
        <v>-1630266.738958905</v>
      </c>
      <c r="G65" s="429">
        <f>G63-G64</f>
        <v>1331916.2260821927</v>
      </c>
      <c r="H65" s="424">
        <f>F65+G65</f>
        <v>-298350.51287671225</v>
      </c>
    </row>
    <row r="66" spans="1:8">
      <c r="A66" s="135">
        <v>41</v>
      </c>
      <c r="B66" s="59" t="s">
        <v>184</v>
      </c>
      <c r="C66" s="438"/>
      <c r="D66" s="438"/>
      <c r="E66" s="418">
        <f>C66+D66</f>
        <v>0</v>
      </c>
      <c r="F66" s="438"/>
      <c r="G66" s="438"/>
      <c r="H66" s="424">
        <f>F66+G66</f>
        <v>0</v>
      </c>
    </row>
    <row r="67" spans="1:8" ht="15" thickBot="1">
      <c r="A67" s="139">
        <v>42</v>
      </c>
      <c r="B67" s="140" t="s">
        <v>185</v>
      </c>
      <c r="C67" s="439">
        <f>C65+C66</f>
        <v>850662.7099999995</v>
      </c>
      <c r="D67" s="439">
        <f>D65+D66</f>
        <v>-870925.98806600017</v>
      </c>
      <c r="E67" s="440">
        <f>C67+D67</f>
        <v>-20263.278066000668</v>
      </c>
      <c r="F67" s="439">
        <f>F65+F66</f>
        <v>-1630266.738958905</v>
      </c>
      <c r="G67" s="439">
        <f>G65+G66</f>
        <v>1331916.2260821927</v>
      </c>
      <c r="H67" s="441">
        <f>F67+G67</f>
        <v>-298350.51287671225</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heetViews>
  <sheetFormatPr defaultRowHeight="14.4"/>
  <cols>
    <col min="1" max="1" width="9.5546875" bestFit="1" customWidth="1"/>
    <col min="2" max="2" width="72.33203125" customWidth="1"/>
    <col min="3" max="8" width="12.6640625" customWidth="1"/>
  </cols>
  <sheetData>
    <row r="1" spans="1:8">
      <c r="A1" s="389" t="s">
        <v>226</v>
      </c>
      <c r="B1" s="390" t="s">
        <v>879</v>
      </c>
    </row>
    <row r="2" spans="1:8">
      <c r="A2" s="389" t="s">
        <v>227</v>
      </c>
      <c r="B2" s="391">
        <v>43190</v>
      </c>
    </row>
    <row r="3" spans="1:8">
      <c r="A3" s="2"/>
    </row>
    <row r="4" spans="1:8" ht="15" thickBot="1">
      <c r="A4" s="2" t="s">
        <v>651</v>
      </c>
      <c r="B4" s="2"/>
      <c r="C4" s="225"/>
      <c r="D4" s="225"/>
      <c r="E4" s="225"/>
      <c r="F4" s="226"/>
      <c r="G4" s="226"/>
      <c r="H4" s="227" t="s">
        <v>130</v>
      </c>
    </row>
    <row r="5" spans="1:8">
      <c r="A5" s="549" t="s">
        <v>27</v>
      </c>
      <c r="B5" s="551" t="s">
        <v>283</v>
      </c>
      <c r="C5" s="553" t="s">
        <v>232</v>
      </c>
      <c r="D5" s="553"/>
      <c r="E5" s="553"/>
      <c r="F5" s="553" t="s">
        <v>233</v>
      </c>
      <c r="G5" s="553"/>
      <c r="H5" s="554"/>
    </row>
    <row r="6" spans="1:8">
      <c r="A6" s="550"/>
      <c r="B6" s="552"/>
      <c r="C6" s="44" t="s">
        <v>28</v>
      </c>
      <c r="D6" s="44" t="s">
        <v>131</v>
      </c>
      <c r="E6" s="44" t="s">
        <v>69</v>
      </c>
      <c r="F6" s="44" t="s">
        <v>28</v>
      </c>
      <c r="G6" s="44" t="s">
        <v>131</v>
      </c>
      <c r="H6" s="45" t="s">
        <v>69</v>
      </c>
    </row>
    <row r="7" spans="1:8" s="3" customFormat="1">
      <c r="A7" s="228">
        <v>1</v>
      </c>
      <c r="B7" s="229" t="s">
        <v>791</v>
      </c>
      <c r="C7" s="433">
        <f>SUM(C8:C11)</f>
        <v>2236067.39</v>
      </c>
      <c r="D7" s="433">
        <f>SUM(D8:D11)</f>
        <v>8099503.8800000008</v>
      </c>
      <c r="E7" s="433">
        <f>C7+D7</f>
        <v>10335571.270000001</v>
      </c>
      <c r="F7" s="433">
        <f>SUM(F8:F11)</f>
        <v>1154378.1300000001</v>
      </c>
      <c r="G7" s="433">
        <f>SUM(G8:G11)</f>
        <v>9505012.6012439989</v>
      </c>
      <c r="H7" s="424">
        <f t="shared" ref="H7:H53" si="0">F7+G7</f>
        <v>10659390.731244</v>
      </c>
    </row>
    <row r="8" spans="1:8" s="3" customFormat="1">
      <c r="A8" s="228">
        <v>1.1000000000000001</v>
      </c>
      <c r="B8" s="230" t="s">
        <v>315</v>
      </c>
      <c r="C8" s="442">
        <v>2138265</v>
      </c>
      <c r="D8" s="442">
        <v>8087431.8800000008</v>
      </c>
      <c r="E8" s="433">
        <f t="shared" ref="E8:E53" si="1">C8+D8</f>
        <v>10225696.880000001</v>
      </c>
      <c r="F8" s="442">
        <v>951200</v>
      </c>
      <c r="G8" s="442">
        <v>9478407.0312439986</v>
      </c>
      <c r="H8" s="424">
        <f t="shared" si="0"/>
        <v>10429607.031243999</v>
      </c>
    </row>
    <row r="9" spans="1:8" s="3" customFormat="1">
      <c r="A9" s="228">
        <v>1.2</v>
      </c>
      <c r="B9" s="230" t="s">
        <v>316</v>
      </c>
      <c r="C9" s="442"/>
      <c r="D9" s="442"/>
      <c r="E9" s="433">
        <f t="shared" si="1"/>
        <v>0</v>
      </c>
      <c r="F9" s="442"/>
      <c r="G9" s="442"/>
      <c r="H9" s="424">
        <f t="shared" si="0"/>
        <v>0</v>
      </c>
    </row>
    <row r="10" spans="1:8" s="3" customFormat="1">
      <c r="A10" s="228">
        <v>1.3</v>
      </c>
      <c r="B10" s="230" t="s">
        <v>317</v>
      </c>
      <c r="C10" s="442">
        <v>97802.39</v>
      </c>
      <c r="D10" s="442">
        <v>12071.999999999998</v>
      </c>
      <c r="E10" s="433">
        <f t="shared" si="1"/>
        <v>109874.39</v>
      </c>
      <c r="F10" s="442">
        <v>203178.13000000006</v>
      </c>
      <c r="G10" s="442">
        <v>26605.57</v>
      </c>
      <c r="H10" s="424">
        <f t="shared" si="0"/>
        <v>229783.70000000007</v>
      </c>
    </row>
    <row r="11" spans="1:8" s="3" customFormat="1">
      <c r="A11" s="228">
        <v>1.4</v>
      </c>
      <c r="B11" s="230" t="s">
        <v>318</v>
      </c>
      <c r="C11" s="442"/>
      <c r="D11" s="442"/>
      <c r="E11" s="433">
        <f t="shared" si="1"/>
        <v>0</v>
      </c>
      <c r="F11" s="442"/>
      <c r="G11" s="442"/>
      <c r="H11" s="424">
        <f t="shared" si="0"/>
        <v>0</v>
      </c>
    </row>
    <row r="12" spans="1:8" s="3" customFormat="1" ht="29.25" customHeight="1">
      <c r="A12" s="228">
        <v>2</v>
      </c>
      <c r="B12" s="229" t="s">
        <v>319</v>
      </c>
      <c r="C12" s="433"/>
      <c r="D12" s="433"/>
      <c r="E12" s="433">
        <f t="shared" si="1"/>
        <v>0</v>
      </c>
      <c r="F12" s="433"/>
      <c r="G12" s="433"/>
      <c r="H12" s="424">
        <f t="shared" si="0"/>
        <v>0</v>
      </c>
    </row>
    <row r="13" spans="1:8" s="3" customFormat="1" ht="27.6">
      <c r="A13" s="228">
        <v>3</v>
      </c>
      <c r="B13" s="229" t="s">
        <v>320</v>
      </c>
      <c r="C13" s="433">
        <f>C14+C15</f>
        <v>0</v>
      </c>
      <c r="D13" s="433">
        <f>D14+D15</f>
        <v>0</v>
      </c>
      <c r="E13" s="433">
        <f t="shared" si="1"/>
        <v>0</v>
      </c>
      <c r="F13" s="433">
        <f>F14+F15</f>
        <v>0</v>
      </c>
      <c r="G13" s="433">
        <f>G14+G15</f>
        <v>0</v>
      </c>
      <c r="H13" s="424">
        <f t="shared" si="0"/>
        <v>0</v>
      </c>
    </row>
    <row r="14" spans="1:8" s="3" customFormat="1">
      <c r="A14" s="228">
        <v>3.1</v>
      </c>
      <c r="B14" s="230" t="s">
        <v>321</v>
      </c>
      <c r="C14" s="442"/>
      <c r="D14" s="442"/>
      <c r="E14" s="433">
        <f t="shared" si="1"/>
        <v>0</v>
      </c>
      <c r="F14" s="442"/>
      <c r="G14" s="442"/>
      <c r="H14" s="424">
        <f t="shared" si="0"/>
        <v>0</v>
      </c>
    </row>
    <row r="15" spans="1:8" s="3" customFormat="1">
      <c r="A15" s="228">
        <v>3.2</v>
      </c>
      <c r="B15" s="230" t="s">
        <v>322</v>
      </c>
      <c r="C15" s="442"/>
      <c r="D15" s="442"/>
      <c r="E15" s="433">
        <f t="shared" si="1"/>
        <v>0</v>
      </c>
      <c r="F15" s="442"/>
      <c r="G15" s="442"/>
      <c r="H15" s="424">
        <f t="shared" si="0"/>
        <v>0</v>
      </c>
    </row>
    <row r="16" spans="1:8" s="3" customFormat="1">
      <c r="A16" s="228">
        <v>4</v>
      </c>
      <c r="B16" s="229" t="s">
        <v>323</v>
      </c>
      <c r="C16" s="433">
        <f>C17+C18</f>
        <v>0</v>
      </c>
      <c r="D16" s="433">
        <f>D17+D18</f>
        <v>85845714.389209986</v>
      </c>
      <c r="E16" s="433">
        <f t="shared" si="1"/>
        <v>85845714.389209986</v>
      </c>
      <c r="F16" s="433">
        <f>F17+F18</f>
        <v>585360</v>
      </c>
      <c r="G16" s="433">
        <f>G17+G18</f>
        <v>122844330.063244</v>
      </c>
      <c r="H16" s="424">
        <f t="shared" si="0"/>
        <v>123429690.063244</v>
      </c>
    </row>
    <row r="17" spans="1:8" s="3" customFormat="1">
      <c r="A17" s="228">
        <v>4.0999999999999996</v>
      </c>
      <c r="B17" s="230" t="s">
        <v>324</v>
      </c>
      <c r="C17" s="442"/>
      <c r="D17" s="442">
        <v>84777780.602809981</v>
      </c>
      <c r="E17" s="433">
        <f t="shared" si="1"/>
        <v>84777780.602809981</v>
      </c>
      <c r="F17" s="442"/>
      <c r="G17" s="442">
        <v>119471310</v>
      </c>
      <c r="H17" s="424">
        <f t="shared" si="0"/>
        <v>119471310</v>
      </c>
    </row>
    <row r="18" spans="1:8" s="3" customFormat="1">
      <c r="A18" s="228">
        <v>4.2</v>
      </c>
      <c r="B18" s="230" t="s">
        <v>325</v>
      </c>
      <c r="C18" s="442"/>
      <c r="D18" s="442">
        <v>1067933.7864000001</v>
      </c>
      <c r="E18" s="433">
        <f t="shared" si="1"/>
        <v>1067933.7864000001</v>
      </c>
      <c r="F18" s="442">
        <v>585360</v>
      </c>
      <c r="G18" s="442">
        <v>3373020.0632439996</v>
      </c>
      <c r="H18" s="424">
        <f t="shared" si="0"/>
        <v>3958380.0632439996</v>
      </c>
    </row>
    <row r="19" spans="1:8" s="3" customFormat="1" ht="27.6">
      <c r="A19" s="228">
        <v>5</v>
      </c>
      <c r="B19" s="229" t="s">
        <v>326</v>
      </c>
      <c r="C19" s="433">
        <f>C20+C21+C22+SUM(C28:C31)</f>
        <v>33600</v>
      </c>
      <c r="D19" s="433">
        <f>D20+D21+D22+SUM(D28:D31)</f>
        <v>403034727.80563462</v>
      </c>
      <c r="E19" s="433">
        <f t="shared" si="1"/>
        <v>403068327.80563462</v>
      </c>
      <c r="F19" s="433">
        <f>F20+F21+F22+SUM(F28:F31)</f>
        <v>21251410</v>
      </c>
      <c r="G19" s="433">
        <f>G20+G21+G22+SUM(G28:G31)</f>
        <v>623921875.28811145</v>
      </c>
      <c r="H19" s="424">
        <f t="shared" si="0"/>
        <v>645173285.28811145</v>
      </c>
    </row>
    <row r="20" spans="1:8" s="3" customFormat="1">
      <c r="A20" s="228">
        <v>5.0999999999999996</v>
      </c>
      <c r="B20" s="230" t="s">
        <v>327</v>
      </c>
      <c r="C20" s="442">
        <v>33600</v>
      </c>
      <c r="D20" s="442">
        <v>40992900.229999997</v>
      </c>
      <c r="E20" s="433">
        <f t="shared" si="1"/>
        <v>41026500.229999997</v>
      </c>
      <c r="F20" s="442">
        <v>32000</v>
      </c>
      <c r="G20" s="442">
        <v>112873713.116072</v>
      </c>
      <c r="H20" s="424">
        <f t="shared" si="0"/>
        <v>112905713.116072</v>
      </c>
    </row>
    <row r="21" spans="1:8" s="3" customFormat="1">
      <c r="A21" s="228">
        <v>5.2</v>
      </c>
      <c r="B21" s="230" t="s">
        <v>328</v>
      </c>
      <c r="C21" s="442"/>
      <c r="D21" s="442"/>
      <c r="E21" s="433">
        <f t="shared" si="1"/>
        <v>0</v>
      </c>
      <c r="F21" s="442"/>
      <c r="G21" s="442"/>
      <c r="H21" s="424">
        <f t="shared" si="0"/>
        <v>0</v>
      </c>
    </row>
    <row r="22" spans="1:8" s="3" customFormat="1">
      <c r="A22" s="228">
        <v>5.3</v>
      </c>
      <c r="B22" s="230" t="s">
        <v>329</v>
      </c>
      <c r="C22" s="443">
        <f>SUM(C23:C27)</f>
        <v>0</v>
      </c>
      <c r="D22" s="443">
        <f>SUM(D23:D27)</f>
        <v>157279131.75084475</v>
      </c>
      <c r="E22" s="433">
        <f t="shared" si="1"/>
        <v>157279131.75084475</v>
      </c>
      <c r="F22" s="443">
        <f>SUM(F23:F27)</f>
        <v>0</v>
      </c>
      <c r="G22" s="443">
        <f>SUM(G23:G27)</f>
        <v>401151615.28534162</v>
      </c>
      <c r="H22" s="424">
        <f t="shared" si="0"/>
        <v>401151615.28534162</v>
      </c>
    </row>
    <row r="23" spans="1:8" s="3" customFormat="1">
      <c r="A23" s="228" t="s">
        <v>330</v>
      </c>
      <c r="B23" s="231" t="s">
        <v>331</v>
      </c>
      <c r="C23" s="442"/>
      <c r="D23" s="442">
        <v>12588606.432447447</v>
      </c>
      <c r="E23" s="433">
        <f t="shared" si="1"/>
        <v>12588606.432447447</v>
      </c>
      <c r="F23" s="442"/>
      <c r="G23" s="442">
        <v>17378379.784241386</v>
      </c>
      <c r="H23" s="424">
        <f t="shared" si="0"/>
        <v>17378379.784241386</v>
      </c>
    </row>
    <row r="24" spans="1:8" s="3" customFormat="1">
      <c r="A24" s="228" t="s">
        <v>332</v>
      </c>
      <c r="B24" s="231" t="s">
        <v>333</v>
      </c>
      <c r="C24" s="442"/>
      <c r="D24" s="442">
        <v>124973722.96758915</v>
      </c>
      <c r="E24" s="433">
        <f t="shared" si="1"/>
        <v>124973722.96758915</v>
      </c>
      <c r="F24" s="442"/>
      <c r="G24" s="442">
        <v>353416331.87270093</v>
      </c>
      <c r="H24" s="424">
        <f t="shared" si="0"/>
        <v>353416331.87270093</v>
      </c>
    </row>
    <row r="25" spans="1:8" s="3" customFormat="1">
      <c r="A25" s="228" t="s">
        <v>334</v>
      </c>
      <c r="B25" s="232" t="s">
        <v>335</v>
      </c>
      <c r="C25" s="442"/>
      <c r="D25" s="442">
        <v>1027854.285689682</v>
      </c>
      <c r="E25" s="433">
        <f t="shared" si="1"/>
        <v>1027854.285689682</v>
      </c>
      <c r="F25" s="442"/>
      <c r="G25" s="442">
        <v>1624835.7695330209</v>
      </c>
      <c r="H25" s="424">
        <f t="shared" si="0"/>
        <v>1624835.7695330209</v>
      </c>
    </row>
    <row r="26" spans="1:8" s="3" customFormat="1">
      <c r="A26" s="228" t="s">
        <v>336</v>
      </c>
      <c r="B26" s="231" t="s">
        <v>337</v>
      </c>
      <c r="C26" s="442"/>
      <c r="D26" s="442">
        <v>18612664.885347776</v>
      </c>
      <c r="E26" s="433">
        <f t="shared" si="1"/>
        <v>18612664.885347776</v>
      </c>
      <c r="F26" s="442"/>
      <c r="G26" s="442">
        <v>28645394.317822896</v>
      </c>
      <c r="H26" s="424">
        <f t="shared" si="0"/>
        <v>28645394.317822896</v>
      </c>
    </row>
    <row r="27" spans="1:8" s="3" customFormat="1">
      <c r="A27" s="228" t="s">
        <v>338</v>
      </c>
      <c r="B27" s="231" t="s">
        <v>339</v>
      </c>
      <c r="C27" s="442"/>
      <c r="D27" s="442">
        <v>76283.179770678878</v>
      </c>
      <c r="E27" s="433">
        <f t="shared" si="1"/>
        <v>76283.179770678878</v>
      </c>
      <c r="F27" s="442"/>
      <c r="G27" s="442">
        <v>86673.541043397039</v>
      </c>
      <c r="H27" s="424">
        <f t="shared" si="0"/>
        <v>86673.541043397039</v>
      </c>
    </row>
    <row r="28" spans="1:8" s="3" customFormat="1">
      <c r="A28" s="228">
        <v>5.4</v>
      </c>
      <c r="B28" s="230" t="s">
        <v>340</v>
      </c>
      <c r="C28" s="442"/>
      <c r="D28" s="442">
        <v>2691418.2067804467</v>
      </c>
      <c r="E28" s="433">
        <f t="shared" si="1"/>
        <v>2691418.2067804467</v>
      </c>
      <c r="F28" s="442"/>
      <c r="G28" s="442">
        <v>600136.48699832591</v>
      </c>
      <c r="H28" s="424">
        <f t="shared" si="0"/>
        <v>600136.48699832591</v>
      </c>
    </row>
    <row r="29" spans="1:8" s="3" customFormat="1">
      <c r="A29" s="228">
        <v>5.5</v>
      </c>
      <c r="B29" s="230" t="s">
        <v>341</v>
      </c>
      <c r="C29" s="442"/>
      <c r="D29" s="442">
        <v>8836314.6180094257</v>
      </c>
      <c r="E29" s="433">
        <f t="shared" si="1"/>
        <v>8836314.6180094257</v>
      </c>
      <c r="F29" s="442">
        <v>10124400</v>
      </c>
      <c r="G29" s="442">
        <v>95991593.193623632</v>
      </c>
      <c r="H29" s="424">
        <f t="shared" si="0"/>
        <v>106115993.19362363</v>
      </c>
    </row>
    <row r="30" spans="1:8" s="3" customFormat="1">
      <c r="A30" s="228">
        <v>5.6</v>
      </c>
      <c r="B30" s="230" t="s">
        <v>342</v>
      </c>
      <c r="C30" s="442"/>
      <c r="D30" s="442">
        <v>0</v>
      </c>
      <c r="E30" s="433">
        <f t="shared" si="1"/>
        <v>0</v>
      </c>
      <c r="F30" s="442"/>
      <c r="G30" s="442">
        <v>0</v>
      </c>
      <c r="H30" s="424">
        <f t="shared" si="0"/>
        <v>0</v>
      </c>
    </row>
    <row r="31" spans="1:8" s="3" customFormat="1">
      <c r="A31" s="228">
        <v>5.7</v>
      </c>
      <c r="B31" s="230" t="s">
        <v>343</v>
      </c>
      <c r="C31" s="442"/>
      <c r="D31" s="442">
        <v>193234963</v>
      </c>
      <c r="E31" s="433">
        <f t="shared" si="1"/>
        <v>193234963</v>
      </c>
      <c r="F31" s="442">
        <v>11095010</v>
      </c>
      <c r="G31" s="442">
        <v>13304817.206075888</v>
      </c>
      <c r="H31" s="424">
        <f t="shared" si="0"/>
        <v>24399827.206075888</v>
      </c>
    </row>
    <row r="32" spans="1:8" s="3" customFormat="1">
      <c r="A32" s="228">
        <v>6</v>
      </c>
      <c r="B32" s="229" t="s">
        <v>344</v>
      </c>
      <c r="C32" s="433">
        <f>SUM(C33:C39)</f>
        <v>0</v>
      </c>
      <c r="D32" s="433">
        <f>SUM(D33:D39)</f>
        <v>0</v>
      </c>
      <c r="E32" s="433">
        <f t="shared" si="1"/>
        <v>0</v>
      </c>
      <c r="F32" s="433">
        <f>SUM(F33:F39)</f>
        <v>0</v>
      </c>
      <c r="G32" s="433">
        <f>SUM(G33:G39)</f>
        <v>0</v>
      </c>
      <c r="H32" s="424">
        <f t="shared" si="0"/>
        <v>0</v>
      </c>
    </row>
    <row r="33" spans="1:8" s="3" customFormat="1" ht="27.6">
      <c r="A33" s="228">
        <v>6.1</v>
      </c>
      <c r="B33" s="230" t="s">
        <v>792</v>
      </c>
      <c r="C33" s="442"/>
      <c r="D33" s="442"/>
      <c r="E33" s="433">
        <f t="shared" si="1"/>
        <v>0</v>
      </c>
      <c r="F33" s="442"/>
      <c r="G33" s="442"/>
      <c r="H33" s="424">
        <f t="shared" si="0"/>
        <v>0</v>
      </c>
    </row>
    <row r="34" spans="1:8" s="3" customFormat="1" ht="27.6">
      <c r="A34" s="228">
        <v>6.2</v>
      </c>
      <c r="B34" s="230" t="s">
        <v>345</v>
      </c>
      <c r="C34" s="442"/>
      <c r="D34" s="442"/>
      <c r="E34" s="433">
        <f t="shared" si="1"/>
        <v>0</v>
      </c>
      <c r="F34" s="442"/>
      <c r="G34" s="442"/>
      <c r="H34" s="424">
        <f t="shared" si="0"/>
        <v>0</v>
      </c>
    </row>
    <row r="35" spans="1:8" s="3" customFormat="1" ht="27.6">
      <c r="A35" s="228">
        <v>6.3</v>
      </c>
      <c r="B35" s="230" t="s">
        <v>346</v>
      </c>
      <c r="C35" s="442"/>
      <c r="D35" s="442"/>
      <c r="E35" s="433">
        <f t="shared" si="1"/>
        <v>0</v>
      </c>
      <c r="F35" s="442"/>
      <c r="G35" s="442"/>
      <c r="H35" s="424">
        <f t="shared" si="0"/>
        <v>0</v>
      </c>
    </row>
    <row r="36" spans="1:8" s="3" customFormat="1">
      <c r="A36" s="228">
        <v>6.4</v>
      </c>
      <c r="B36" s="230" t="s">
        <v>347</v>
      </c>
      <c r="C36" s="442"/>
      <c r="D36" s="442"/>
      <c r="E36" s="433">
        <f t="shared" si="1"/>
        <v>0</v>
      </c>
      <c r="F36" s="442"/>
      <c r="G36" s="442"/>
      <c r="H36" s="424">
        <f t="shared" si="0"/>
        <v>0</v>
      </c>
    </row>
    <row r="37" spans="1:8" s="3" customFormat="1">
      <c r="A37" s="228">
        <v>6.5</v>
      </c>
      <c r="B37" s="230" t="s">
        <v>348</v>
      </c>
      <c r="C37" s="442"/>
      <c r="D37" s="442"/>
      <c r="E37" s="433">
        <f t="shared" si="1"/>
        <v>0</v>
      </c>
      <c r="F37" s="442"/>
      <c r="G37" s="442"/>
      <c r="H37" s="424">
        <f t="shared" si="0"/>
        <v>0</v>
      </c>
    </row>
    <row r="38" spans="1:8" s="3" customFormat="1" ht="27.6">
      <c r="A38" s="228">
        <v>6.6</v>
      </c>
      <c r="B38" s="230" t="s">
        <v>349</v>
      </c>
      <c r="C38" s="442"/>
      <c r="D38" s="442"/>
      <c r="E38" s="433">
        <f t="shared" si="1"/>
        <v>0</v>
      </c>
      <c r="F38" s="442"/>
      <c r="G38" s="442"/>
      <c r="H38" s="424">
        <f t="shared" si="0"/>
        <v>0</v>
      </c>
    </row>
    <row r="39" spans="1:8" s="3" customFormat="1" ht="27.6">
      <c r="A39" s="228">
        <v>6.7</v>
      </c>
      <c r="B39" s="230" t="s">
        <v>350</v>
      </c>
      <c r="C39" s="442"/>
      <c r="D39" s="442"/>
      <c r="E39" s="433">
        <f t="shared" si="1"/>
        <v>0</v>
      </c>
      <c r="F39" s="442"/>
      <c r="G39" s="442"/>
      <c r="H39" s="424">
        <f t="shared" si="0"/>
        <v>0</v>
      </c>
    </row>
    <row r="40" spans="1:8" s="3" customFormat="1">
      <c r="A40" s="228">
        <v>7</v>
      </c>
      <c r="B40" s="229" t="s">
        <v>351</v>
      </c>
      <c r="C40" s="433">
        <f>SUM(C41:C44)</f>
        <v>23414.995045871554</v>
      </c>
      <c r="D40" s="433">
        <f>SUM(D41:D44)</f>
        <v>11539.47</v>
      </c>
      <c r="E40" s="433">
        <f t="shared" si="1"/>
        <v>34954.465045871555</v>
      </c>
      <c r="F40" s="433">
        <f>SUM(F41:F44)</f>
        <v>15291.605084745475</v>
      </c>
      <c r="G40" s="433">
        <f>SUM(G41:G44)</f>
        <v>2026252.6209962426</v>
      </c>
      <c r="H40" s="424">
        <f t="shared" si="0"/>
        <v>2041544.2260809881</v>
      </c>
    </row>
    <row r="41" spans="1:8" s="3" customFormat="1" ht="27.6">
      <c r="A41" s="228">
        <v>7.1</v>
      </c>
      <c r="B41" s="230" t="s">
        <v>352</v>
      </c>
      <c r="C41" s="442"/>
      <c r="D41" s="442"/>
      <c r="E41" s="433">
        <f t="shared" si="1"/>
        <v>0</v>
      </c>
      <c r="F41" s="442"/>
      <c r="G41" s="442"/>
      <c r="H41" s="424">
        <f t="shared" si="0"/>
        <v>0</v>
      </c>
    </row>
    <row r="42" spans="1:8" s="3" customFormat="1" ht="27.6">
      <c r="A42" s="228">
        <v>7.2</v>
      </c>
      <c r="B42" s="230" t="s">
        <v>353</v>
      </c>
      <c r="C42" s="442"/>
      <c r="D42" s="442"/>
      <c r="E42" s="433">
        <f t="shared" si="1"/>
        <v>0</v>
      </c>
      <c r="F42" s="442"/>
      <c r="G42" s="442"/>
      <c r="H42" s="424">
        <f t="shared" si="0"/>
        <v>0</v>
      </c>
    </row>
    <row r="43" spans="1:8" s="3" customFormat="1" ht="27.6">
      <c r="A43" s="228">
        <v>7.3</v>
      </c>
      <c r="B43" s="230" t="s">
        <v>354</v>
      </c>
      <c r="C43" s="442"/>
      <c r="D43" s="442"/>
      <c r="E43" s="433">
        <f t="shared" si="1"/>
        <v>0</v>
      </c>
      <c r="F43" s="442"/>
      <c r="G43" s="442"/>
      <c r="H43" s="424">
        <f t="shared" si="0"/>
        <v>0</v>
      </c>
    </row>
    <row r="44" spans="1:8" s="3" customFormat="1" ht="27.6">
      <c r="A44" s="228">
        <v>7.4</v>
      </c>
      <c r="B44" s="230" t="s">
        <v>355</v>
      </c>
      <c r="C44" s="442">
        <v>23414.995045871554</v>
      </c>
      <c r="D44" s="442">
        <v>11539.47</v>
      </c>
      <c r="E44" s="433">
        <f t="shared" si="1"/>
        <v>34954.465045871555</v>
      </c>
      <c r="F44" s="442">
        <v>15291.605084745475</v>
      </c>
      <c r="G44" s="442">
        <v>2026252.6209962426</v>
      </c>
      <c r="H44" s="424">
        <f t="shared" si="0"/>
        <v>2041544.2260809881</v>
      </c>
    </row>
    <row r="45" spans="1:8" s="3" customFormat="1">
      <c r="A45" s="228">
        <v>8</v>
      </c>
      <c r="B45" s="229" t="s">
        <v>356</v>
      </c>
      <c r="C45" s="433">
        <f>SUM(C46:C52)</f>
        <v>16850</v>
      </c>
      <c r="D45" s="433">
        <f>SUM(D46:D52)</f>
        <v>1905433.0695237601</v>
      </c>
      <c r="E45" s="433">
        <f t="shared" si="1"/>
        <v>1922283.0695237601</v>
      </c>
      <c r="F45" s="433">
        <f>SUM(F46:F52)</f>
        <v>0</v>
      </c>
      <c r="G45" s="433">
        <f>SUM(G46:G52)</f>
        <v>0</v>
      </c>
      <c r="H45" s="424">
        <f t="shared" si="0"/>
        <v>0</v>
      </c>
    </row>
    <row r="46" spans="1:8" s="3" customFormat="1">
      <c r="A46" s="228">
        <v>8.1</v>
      </c>
      <c r="B46" s="230" t="s">
        <v>357</v>
      </c>
      <c r="C46" s="442"/>
      <c r="D46" s="442"/>
      <c r="E46" s="433">
        <f t="shared" si="1"/>
        <v>0</v>
      </c>
      <c r="F46" s="442"/>
      <c r="G46" s="442"/>
      <c r="H46" s="424">
        <f t="shared" si="0"/>
        <v>0</v>
      </c>
    </row>
    <row r="47" spans="1:8" s="3" customFormat="1">
      <c r="A47" s="228">
        <v>8.1999999999999993</v>
      </c>
      <c r="B47" s="230" t="s">
        <v>358</v>
      </c>
      <c r="C47" s="442">
        <v>13550</v>
      </c>
      <c r="D47" s="442">
        <v>970145.25047976011</v>
      </c>
      <c r="E47" s="433">
        <f t="shared" si="1"/>
        <v>983695.25047976011</v>
      </c>
      <c r="F47" s="442"/>
      <c r="G47" s="442"/>
      <c r="H47" s="424">
        <f t="shared" si="0"/>
        <v>0</v>
      </c>
    </row>
    <row r="48" spans="1:8" s="3" customFormat="1">
      <c r="A48" s="228">
        <v>8.3000000000000007</v>
      </c>
      <c r="B48" s="230" t="s">
        <v>359</v>
      </c>
      <c r="C48" s="442">
        <v>2100</v>
      </c>
      <c r="D48" s="442">
        <v>417669.49269599997</v>
      </c>
      <c r="E48" s="433">
        <f t="shared" si="1"/>
        <v>419769.49269599997</v>
      </c>
      <c r="F48" s="442"/>
      <c r="G48" s="442"/>
      <c r="H48" s="424">
        <f t="shared" si="0"/>
        <v>0</v>
      </c>
    </row>
    <row r="49" spans="1:8" s="3" customFormat="1">
      <c r="A49" s="228">
        <v>8.4</v>
      </c>
      <c r="B49" s="230" t="s">
        <v>360</v>
      </c>
      <c r="C49" s="442">
        <v>1200</v>
      </c>
      <c r="D49" s="442">
        <v>297058.62634799996</v>
      </c>
      <c r="E49" s="433">
        <f t="shared" si="1"/>
        <v>298258.62634799996</v>
      </c>
      <c r="F49" s="442"/>
      <c r="G49" s="442"/>
      <c r="H49" s="424">
        <f t="shared" si="0"/>
        <v>0</v>
      </c>
    </row>
    <row r="50" spans="1:8" s="3" customFormat="1">
      <c r="A50" s="228">
        <v>8.5</v>
      </c>
      <c r="B50" s="230" t="s">
        <v>361</v>
      </c>
      <c r="C50" s="442">
        <v>0</v>
      </c>
      <c r="D50" s="442">
        <v>176447.76</v>
      </c>
      <c r="E50" s="433">
        <f t="shared" si="1"/>
        <v>176447.76</v>
      </c>
      <c r="F50" s="442"/>
      <c r="G50" s="442"/>
      <c r="H50" s="424">
        <f t="shared" si="0"/>
        <v>0</v>
      </c>
    </row>
    <row r="51" spans="1:8" s="3" customFormat="1">
      <c r="A51" s="228">
        <v>8.6</v>
      </c>
      <c r="B51" s="230" t="s">
        <v>362</v>
      </c>
      <c r="C51" s="442"/>
      <c r="D51" s="442">
        <v>44111.94</v>
      </c>
      <c r="E51" s="433">
        <f t="shared" si="1"/>
        <v>44111.94</v>
      </c>
      <c r="F51" s="442"/>
      <c r="G51" s="442"/>
      <c r="H51" s="424">
        <f t="shared" si="0"/>
        <v>0</v>
      </c>
    </row>
    <row r="52" spans="1:8" s="3" customFormat="1">
      <c r="A52" s="228">
        <v>8.6999999999999993</v>
      </c>
      <c r="B52" s="230" t="s">
        <v>363</v>
      </c>
      <c r="C52" s="442"/>
      <c r="D52" s="442"/>
      <c r="E52" s="433">
        <f t="shared" si="1"/>
        <v>0</v>
      </c>
      <c r="F52" s="442"/>
      <c r="G52" s="442"/>
      <c r="H52" s="424">
        <f t="shared" si="0"/>
        <v>0</v>
      </c>
    </row>
    <row r="53" spans="1:8" s="3" customFormat="1" ht="28.2" thickBot="1">
      <c r="A53" s="233">
        <v>9</v>
      </c>
      <c r="B53" s="234" t="s">
        <v>364</v>
      </c>
      <c r="C53" s="444"/>
      <c r="D53" s="444"/>
      <c r="E53" s="444">
        <f t="shared" si="1"/>
        <v>0</v>
      </c>
      <c r="F53" s="444"/>
      <c r="G53" s="444"/>
      <c r="H53" s="441">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09375" defaultRowHeight="13.8"/>
  <cols>
    <col min="1" max="1" width="9.5546875" style="2" bestFit="1" customWidth="1"/>
    <col min="2" max="2" width="93.5546875" style="2" customWidth="1"/>
    <col min="3" max="4" width="12.6640625" style="2" customWidth="1"/>
    <col min="5" max="11" width="9.6640625" style="13" customWidth="1"/>
    <col min="12" max="16384" width="9.109375" style="13"/>
  </cols>
  <sheetData>
    <row r="1" spans="1:8">
      <c r="A1" s="389" t="s">
        <v>226</v>
      </c>
      <c r="B1" s="390" t="s">
        <v>879</v>
      </c>
      <c r="C1" s="17"/>
      <c r="D1" s="322"/>
    </row>
    <row r="2" spans="1:8">
      <c r="A2" s="389" t="s">
        <v>227</v>
      </c>
      <c r="B2" s="391">
        <v>43190</v>
      </c>
      <c r="C2" s="30"/>
      <c r="D2" s="19"/>
      <c r="E2" s="12"/>
      <c r="F2" s="12"/>
      <c r="G2" s="12"/>
      <c r="H2" s="12"/>
    </row>
    <row r="3" spans="1:8">
      <c r="A3" s="18"/>
      <c r="B3" s="17"/>
      <c r="C3" s="30"/>
      <c r="D3" s="19"/>
      <c r="E3" s="12"/>
      <c r="F3" s="12"/>
      <c r="G3" s="12"/>
      <c r="H3" s="12"/>
    </row>
    <row r="4" spans="1:8" ht="15" customHeight="1" thickBot="1">
      <c r="A4" s="222" t="s">
        <v>652</v>
      </c>
      <c r="B4" s="223" t="s">
        <v>225</v>
      </c>
      <c r="C4" s="222"/>
      <c r="D4" s="224" t="s">
        <v>130</v>
      </c>
    </row>
    <row r="5" spans="1:8" ht="15" customHeight="1">
      <c r="A5" s="220" t="s">
        <v>27</v>
      </c>
      <c r="B5" s="221"/>
      <c r="C5" s="445" t="str">
        <f>'1. key ratios'!C5</f>
        <v xml:space="preserve"> 1Q 2018</v>
      </c>
      <c r="D5" s="446" t="str">
        <f>'1. key ratios'!D5</f>
        <v xml:space="preserve"> 4Q 2017</v>
      </c>
    </row>
    <row r="6" spans="1:8" ht="15" customHeight="1">
      <c r="A6" s="370">
        <v>1</v>
      </c>
      <c r="B6" s="371" t="s">
        <v>230</v>
      </c>
      <c r="C6" s="447">
        <f>C7+C9+C10</f>
        <v>173192450.06177065</v>
      </c>
      <c r="D6" s="448">
        <f>D7+D9+D10</f>
        <v>166594682.44536495</v>
      </c>
    </row>
    <row r="7" spans="1:8" ht="15" customHeight="1">
      <c r="A7" s="370">
        <v>1.1000000000000001</v>
      </c>
      <c r="B7" s="372" t="s">
        <v>22</v>
      </c>
      <c r="C7" s="449">
        <v>163804748.98677066</v>
      </c>
      <c r="D7" s="450">
        <v>157281477.73536494</v>
      </c>
    </row>
    <row r="8" spans="1:8" ht="27.6">
      <c r="A8" s="370" t="s">
        <v>290</v>
      </c>
      <c r="B8" s="373" t="s">
        <v>646</v>
      </c>
      <c r="C8" s="449"/>
      <c r="D8" s="450"/>
    </row>
    <row r="9" spans="1:8" ht="15" customHeight="1">
      <c r="A9" s="370">
        <v>1.2</v>
      </c>
      <c r="B9" s="372" t="s">
        <v>23</v>
      </c>
      <c r="C9" s="449">
        <v>9387701.0750000011</v>
      </c>
      <c r="D9" s="450">
        <v>9313204.7100000009</v>
      </c>
    </row>
    <row r="10" spans="1:8" ht="15" customHeight="1">
      <c r="A10" s="370">
        <v>1.3</v>
      </c>
      <c r="B10" s="374" t="s">
        <v>78</v>
      </c>
      <c r="C10" s="449"/>
      <c r="D10" s="450"/>
    </row>
    <row r="11" spans="1:8" ht="15" customHeight="1">
      <c r="A11" s="370">
        <v>2</v>
      </c>
      <c r="B11" s="371" t="s">
        <v>231</v>
      </c>
      <c r="C11" s="451">
        <v>819696.10100662895</v>
      </c>
      <c r="D11" s="450">
        <v>2495223</v>
      </c>
    </row>
    <row r="12" spans="1:8" ht="15" customHeight="1">
      <c r="A12" s="385">
        <v>3</v>
      </c>
      <c r="B12" s="386" t="s">
        <v>229</v>
      </c>
      <c r="C12" s="449">
        <v>14258075.427448627</v>
      </c>
      <c r="D12" s="450">
        <v>7885874.0637703836</v>
      </c>
    </row>
    <row r="13" spans="1:8" ht="15" customHeight="1" thickBot="1">
      <c r="A13" s="142">
        <v>4</v>
      </c>
      <c r="B13" s="143" t="s">
        <v>291</v>
      </c>
      <c r="C13" s="452">
        <f>C6+C11+C12</f>
        <v>188270221.59022591</v>
      </c>
      <c r="D13" s="453">
        <f>D6+D11+D12</f>
        <v>176975779.50913534</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sheetView>
  </sheetViews>
  <sheetFormatPr defaultRowHeight="14.4"/>
  <cols>
    <col min="1" max="1" width="9.5546875" style="2" bestFit="1" customWidth="1"/>
    <col min="2" max="2" width="90.44140625" style="2" bestFit="1" customWidth="1"/>
    <col min="3" max="3" width="9.109375" style="2"/>
  </cols>
  <sheetData>
    <row r="1" spans="1:8">
      <c r="A1" s="389" t="s">
        <v>226</v>
      </c>
      <c r="B1" s="390" t="s">
        <v>879</v>
      </c>
    </row>
    <row r="2" spans="1:8">
      <c r="A2" s="389" t="s">
        <v>227</v>
      </c>
      <c r="B2" s="391">
        <v>43190</v>
      </c>
    </row>
    <row r="4" spans="1:8" ht="16.5" customHeight="1" thickBot="1">
      <c r="A4" s="258" t="s">
        <v>653</v>
      </c>
      <c r="B4" s="66" t="s">
        <v>186</v>
      </c>
      <c r="C4" s="14"/>
    </row>
    <row r="5" spans="1:8">
      <c r="A5" s="11"/>
      <c r="B5" s="555" t="s">
        <v>187</v>
      </c>
      <c r="C5" s="556"/>
    </row>
    <row r="6" spans="1:8">
      <c r="A6" s="15">
        <v>1</v>
      </c>
      <c r="B6" s="454" t="s">
        <v>880</v>
      </c>
      <c r="C6" s="69"/>
    </row>
    <row r="7" spans="1:8">
      <c r="A7" s="15">
        <v>2</v>
      </c>
      <c r="B7" s="454" t="s">
        <v>888</v>
      </c>
      <c r="C7" s="69"/>
    </row>
    <row r="8" spans="1:8">
      <c r="A8" s="15">
        <v>3</v>
      </c>
      <c r="B8" s="454" t="s">
        <v>889</v>
      </c>
      <c r="C8" s="69"/>
    </row>
    <row r="9" spans="1:8">
      <c r="A9" s="15">
        <v>4</v>
      </c>
      <c r="B9" s="454" t="s">
        <v>890</v>
      </c>
      <c r="C9" s="69"/>
    </row>
    <row r="10" spans="1:8">
      <c r="A10" s="15">
        <v>5</v>
      </c>
      <c r="B10" s="454" t="s">
        <v>891</v>
      </c>
      <c r="C10" s="69"/>
    </row>
    <row r="11" spans="1:8">
      <c r="A11" s="15">
        <v>6</v>
      </c>
      <c r="B11" s="454" t="s">
        <v>892</v>
      </c>
      <c r="C11" s="69"/>
    </row>
    <row r="12" spans="1:8">
      <c r="A12" s="15">
        <v>7</v>
      </c>
      <c r="B12" s="454" t="s">
        <v>893</v>
      </c>
      <c r="C12" s="69"/>
      <c r="H12" s="4"/>
    </row>
    <row r="13" spans="1:8">
      <c r="A13" s="15">
        <v>8</v>
      </c>
      <c r="B13" s="68"/>
      <c r="C13" s="69"/>
    </row>
    <row r="14" spans="1:8">
      <c r="A14" s="15">
        <v>9</v>
      </c>
      <c r="B14" s="68"/>
      <c r="C14" s="69"/>
    </row>
    <row r="15" spans="1:8">
      <c r="A15" s="15">
        <v>10</v>
      </c>
      <c r="B15" s="68"/>
      <c r="C15" s="69"/>
    </row>
    <row r="16" spans="1:8">
      <c r="A16" s="15"/>
      <c r="B16" s="557"/>
      <c r="C16" s="558"/>
    </row>
    <row r="17" spans="1:3">
      <c r="A17" s="15"/>
      <c r="B17" s="559" t="s">
        <v>188</v>
      </c>
      <c r="C17" s="560"/>
    </row>
    <row r="18" spans="1:3">
      <c r="A18" s="15">
        <v>1</v>
      </c>
      <c r="B18" s="455" t="s">
        <v>894</v>
      </c>
      <c r="C18" s="67"/>
    </row>
    <row r="19" spans="1:3">
      <c r="A19" s="15">
        <v>2</v>
      </c>
      <c r="B19" s="455" t="s">
        <v>895</v>
      </c>
      <c r="C19" s="67"/>
    </row>
    <row r="20" spans="1:3">
      <c r="A20" s="15">
        <v>3</v>
      </c>
      <c r="B20" s="455" t="s">
        <v>896</v>
      </c>
      <c r="C20" s="67"/>
    </row>
    <row r="21" spans="1:3">
      <c r="A21" s="15">
        <v>4</v>
      </c>
      <c r="B21" s="28"/>
      <c r="C21" s="67"/>
    </row>
    <row r="22" spans="1:3">
      <c r="A22" s="15">
        <v>5</v>
      </c>
      <c r="B22" s="28"/>
      <c r="C22" s="67"/>
    </row>
    <row r="23" spans="1:3">
      <c r="A23" s="15">
        <v>6</v>
      </c>
      <c r="B23" s="28"/>
      <c r="C23" s="67"/>
    </row>
    <row r="24" spans="1:3">
      <c r="A24" s="15">
        <v>7</v>
      </c>
      <c r="B24" s="28"/>
      <c r="C24" s="67"/>
    </row>
    <row r="25" spans="1:3">
      <c r="A25" s="15">
        <v>8</v>
      </c>
      <c r="B25" s="28"/>
      <c r="C25" s="67"/>
    </row>
    <row r="26" spans="1:3">
      <c r="A26" s="15">
        <v>9</v>
      </c>
      <c r="B26" s="28"/>
      <c r="C26" s="67"/>
    </row>
    <row r="27" spans="1:3" ht="15.75" customHeight="1">
      <c r="A27" s="15">
        <v>10</v>
      </c>
      <c r="B27" s="28"/>
      <c r="C27" s="29"/>
    </row>
    <row r="28" spans="1:3" ht="15.75" customHeight="1">
      <c r="A28" s="15"/>
      <c r="B28" s="28"/>
      <c r="C28" s="29"/>
    </row>
    <row r="29" spans="1:3" ht="30" customHeight="1">
      <c r="A29" s="15"/>
      <c r="B29" s="561" t="s">
        <v>189</v>
      </c>
      <c r="C29" s="562"/>
    </row>
    <row r="30" spans="1:3">
      <c r="A30" s="15">
        <v>1</v>
      </c>
      <c r="B30" s="454" t="s">
        <v>897</v>
      </c>
      <c r="C30" s="456">
        <v>1</v>
      </c>
    </row>
    <row r="31" spans="1:3" ht="15.75" customHeight="1">
      <c r="A31" s="15"/>
      <c r="B31" s="68"/>
      <c r="C31" s="69"/>
    </row>
    <row r="32" spans="1:3" ht="29.25" customHeight="1">
      <c r="A32" s="15"/>
      <c r="B32" s="561" t="s">
        <v>312</v>
      </c>
      <c r="C32" s="562"/>
    </row>
    <row r="33" spans="1:3">
      <c r="A33" s="457">
        <v>1</v>
      </c>
      <c r="B33" s="454" t="s">
        <v>898</v>
      </c>
      <c r="C33" s="458">
        <v>0.39950000000000002</v>
      </c>
    </row>
    <row r="34" spans="1:3" ht="15" thickBot="1">
      <c r="A34" s="16">
        <v>2</v>
      </c>
      <c r="B34" s="70" t="s">
        <v>899</v>
      </c>
      <c r="C34" s="459">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15" activePane="bottomRight" state="frozen"/>
      <selection activeCell="H6" sqref="H6"/>
      <selection pane="topRight" activeCell="H6" sqref="H6"/>
      <selection pane="bottomLeft" activeCell="H6" sqref="H6"/>
      <selection pane="bottomRight" activeCell="E19" sqref="E19"/>
    </sheetView>
  </sheetViews>
  <sheetFormatPr defaultRowHeight="14.4"/>
  <cols>
    <col min="1" max="1" width="9.5546875" style="2" bestFit="1" customWidth="1"/>
    <col min="2" max="2" width="47.5546875" style="2" customWidth="1"/>
    <col min="3" max="3" width="28" style="2" customWidth="1"/>
    <col min="4" max="4" width="22.44140625" style="2" customWidth="1"/>
    <col min="5" max="5" width="18.88671875" style="2" customWidth="1"/>
    <col min="6" max="6" width="12" bestFit="1" customWidth="1"/>
    <col min="7" max="7" width="12.5546875" bestFit="1" customWidth="1"/>
  </cols>
  <sheetData>
    <row r="1" spans="1:7">
      <c r="A1" s="389" t="s">
        <v>226</v>
      </c>
      <c r="B1" s="390" t="s">
        <v>879</v>
      </c>
    </row>
    <row r="2" spans="1:7" s="22" customFormat="1" ht="15.75" customHeight="1">
      <c r="A2" s="389" t="s">
        <v>227</v>
      </c>
      <c r="B2" s="391">
        <v>43190</v>
      </c>
    </row>
    <row r="3" spans="1:7" s="22" customFormat="1" ht="15.75" customHeight="1"/>
    <row r="4" spans="1:7" s="22" customFormat="1" ht="15.75" customHeight="1" thickBot="1">
      <c r="A4" s="259" t="s">
        <v>654</v>
      </c>
      <c r="B4" s="260" t="s">
        <v>301</v>
      </c>
      <c r="C4" s="199"/>
      <c r="D4" s="199"/>
      <c r="E4" s="200" t="s">
        <v>130</v>
      </c>
    </row>
    <row r="5" spans="1:7" s="126" customFormat="1" ht="17.399999999999999" customHeight="1">
      <c r="A5" s="335"/>
      <c r="B5" s="336"/>
      <c r="C5" s="198" t="s">
        <v>0</v>
      </c>
      <c r="D5" s="198" t="s">
        <v>1</v>
      </c>
      <c r="E5" s="337" t="s">
        <v>2</v>
      </c>
    </row>
    <row r="6" spans="1:7" s="165" customFormat="1" ht="14.4" customHeight="1">
      <c r="A6" s="338"/>
      <c r="B6" s="563" t="s">
        <v>269</v>
      </c>
      <c r="C6" s="563" t="s">
        <v>268</v>
      </c>
      <c r="D6" s="564" t="s">
        <v>267</v>
      </c>
      <c r="E6" s="565"/>
      <c r="G6"/>
    </row>
    <row r="7" spans="1:7" s="165" customFormat="1" ht="99.6" customHeight="1">
      <c r="A7" s="338"/>
      <c r="B7" s="563"/>
      <c r="C7" s="563"/>
      <c r="D7" s="333" t="s">
        <v>266</v>
      </c>
      <c r="E7" s="334" t="s">
        <v>830</v>
      </c>
      <c r="G7"/>
    </row>
    <row r="8" spans="1:7">
      <c r="A8" s="339">
        <v>1</v>
      </c>
      <c r="B8" s="340" t="s">
        <v>191</v>
      </c>
      <c r="C8" s="460">
        <f>'2. RC'!E7</f>
        <v>3978495.62</v>
      </c>
      <c r="D8" s="460"/>
      <c r="E8" s="461">
        <f>C8-D8</f>
        <v>3978495.62</v>
      </c>
    </row>
    <row r="9" spans="1:7">
      <c r="A9" s="339">
        <v>2</v>
      </c>
      <c r="B9" s="340" t="s">
        <v>192</v>
      </c>
      <c r="C9" s="460">
        <f>'2. RC'!E8</f>
        <v>22712426.859999999</v>
      </c>
      <c r="D9" s="460"/>
      <c r="E9" s="461">
        <f t="shared" ref="E9:E20" si="0">C9-D9</f>
        <v>22712426.859999999</v>
      </c>
    </row>
    <row r="10" spans="1:7">
      <c r="A10" s="339">
        <v>3</v>
      </c>
      <c r="B10" s="340" t="s">
        <v>265</v>
      </c>
      <c r="C10" s="460">
        <f>'2. RC'!E9</f>
        <v>10483396.782145001</v>
      </c>
      <c r="D10" s="460"/>
      <c r="E10" s="461">
        <f t="shared" si="0"/>
        <v>10483396.782145001</v>
      </c>
    </row>
    <row r="11" spans="1:7" ht="27.6">
      <c r="A11" s="339">
        <v>4</v>
      </c>
      <c r="B11" s="340" t="s">
        <v>222</v>
      </c>
      <c r="C11" s="460">
        <f>'2. RC'!E10</f>
        <v>0</v>
      </c>
      <c r="D11" s="460"/>
      <c r="E11" s="461">
        <f t="shared" si="0"/>
        <v>0</v>
      </c>
    </row>
    <row r="12" spans="1:7">
      <c r="A12" s="339">
        <v>5</v>
      </c>
      <c r="B12" s="340" t="s">
        <v>194</v>
      </c>
      <c r="C12" s="460">
        <f>'2. RC'!E11</f>
        <v>24028653.358471528</v>
      </c>
      <c r="D12" s="460"/>
      <c r="E12" s="461">
        <f t="shared" si="0"/>
        <v>24028653.358471528</v>
      </c>
    </row>
    <row r="13" spans="1:7">
      <c r="A13" s="339">
        <v>6.1</v>
      </c>
      <c r="B13" s="340" t="s">
        <v>195</v>
      </c>
      <c r="C13" s="462">
        <f>'2. RC'!E12</f>
        <v>157936119.03999996</v>
      </c>
      <c r="D13" s="460"/>
      <c r="E13" s="461">
        <f t="shared" si="0"/>
        <v>157936119.03999996</v>
      </c>
    </row>
    <row r="14" spans="1:7">
      <c r="A14" s="339">
        <v>6.2</v>
      </c>
      <c r="B14" s="341" t="s">
        <v>196</v>
      </c>
      <c r="C14" s="462">
        <f>'2. RC'!E13</f>
        <v>-4983700.2265999988</v>
      </c>
      <c r="D14" s="460"/>
      <c r="E14" s="461">
        <f t="shared" si="0"/>
        <v>-4983700.2265999988</v>
      </c>
    </row>
    <row r="15" spans="1:7">
      <c r="A15" s="339">
        <v>6</v>
      </c>
      <c r="B15" s="340" t="s">
        <v>264</v>
      </c>
      <c r="C15" s="460">
        <f>'2. RC'!E14</f>
        <v>152952418.81339997</v>
      </c>
      <c r="D15" s="460"/>
      <c r="E15" s="461">
        <f t="shared" si="0"/>
        <v>152952418.81339997</v>
      </c>
    </row>
    <row r="16" spans="1:7" ht="27.6">
      <c r="A16" s="339">
        <v>7</v>
      </c>
      <c r="B16" s="340" t="s">
        <v>198</v>
      </c>
      <c r="C16" s="460">
        <f>'2. RC'!E15</f>
        <v>2075164.346752001</v>
      </c>
      <c r="D16" s="460"/>
      <c r="E16" s="461">
        <f t="shared" si="0"/>
        <v>2075164.346752001</v>
      </c>
    </row>
    <row r="17" spans="1:7">
      <c r="A17" s="339">
        <v>8</v>
      </c>
      <c r="B17" s="340" t="s">
        <v>199</v>
      </c>
      <c r="C17" s="460">
        <f>'2. RC'!E16</f>
        <v>0</v>
      </c>
      <c r="D17" s="460"/>
      <c r="E17" s="461">
        <f t="shared" si="0"/>
        <v>0</v>
      </c>
      <c r="F17" s="6"/>
      <c r="G17" s="6"/>
    </row>
    <row r="18" spans="1:7">
      <c r="A18" s="339">
        <v>9</v>
      </c>
      <c r="B18" s="340" t="s">
        <v>200</v>
      </c>
      <c r="C18" s="460">
        <f>'2. RC'!E17</f>
        <v>0</v>
      </c>
      <c r="D18" s="460"/>
      <c r="E18" s="461">
        <f t="shared" si="0"/>
        <v>0</v>
      </c>
      <c r="G18" s="6"/>
    </row>
    <row r="19" spans="1:7" ht="27.6">
      <c r="A19" s="339">
        <v>10</v>
      </c>
      <c r="B19" s="340" t="s">
        <v>201</v>
      </c>
      <c r="C19" s="460">
        <f>'2. RC'!E18</f>
        <v>1707029.5</v>
      </c>
      <c r="D19" s="460">
        <v>302487.18999999989</v>
      </c>
      <c r="E19" s="461">
        <f t="shared" si="0"/>
        <v>1404542.31</v>
      </c>
      <c r="G19" s="6"/>
    </row>
    <row r="20" spans="1:7">
      <c r="A20" s="339">
        <v>11</v>
      </c>
      <c r="B20" s="340" t="s">
        <v>202</v>
      </c>
      <c r="C20" s="460">
        <f>'2. RC'!E19</f>
        <v>4641165.0705107804</v>
      </c>
      <c r="D20" s="460"/>
      <c r="E20" s="461">
        <f t="shared" si="0"/>
        <v>4641165.0705107804</v>
      </c>
    </row>
    <row r="21" spans="1:7" ht="42" thickBot="1">
      <c r="A21" s="342"/>
      <c r="B21" s="343" t="s">
        <v>793</v>
      </c>
      <c r="C21" s="463">
        <f>SUM(C8:C12, C15:C20)</f>
        <v>222578750.35127926</v>
      </c>
      <c r="D21" s="463">
        <f>SUM(D8:D12, D15:D20)</f>
        <v>302487.18999999989</v>
      </c>
      <c r="E21" s="464">
        <f>SUM(E8:E12, E15:E20)</f>
        <v>222276263.16127926</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C9" sqref="C9"/>
    </sheetView>
  </sheetViews>
  <sheetFormatPr defaultRowHeight="14.4" outlineLevelRow="1"/>
  <cols>
    <col min="1" max="1" width="9.5546875" style="2" bestFit="1" customWidth="1"/>
    <col min="2" max="2" width="114.33203125" style="2"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389" t="s">
        <v>226</v>
      </c>
      <c r="B1" s="390" t="s">
        <v>879</v>
      </c>
    </row>
    <row r="2" spans="1:6" s="22" customFormat="1" ht="15.75" customHeight="1">
      <c r="A2" s="389" t="s">
        <v>227</v>
      </c>
      <c r="B2" s="391">
        <v>43190</v>
      </c>
      <c r="C2"/>
      <c r="D2"/>
      <c r="E2"/>
      <c r="F2"/>
    </row>
    <row r="3" spans="1:6" s="22" customFormat="1" ht="15.75" customHeight="1">
      <c r="C3"/>
      <c r="D3"/>
      <c r="E3"/>
      <c r="F3"/>
    </row>
    <row r="4" spans="1:6" s="22" customFormat="1" ht="28.2" thickBot="1">
      <c r="A4" s="22" t="s">
        <v>655</v>
      </c>
      <c r="B4" s="206" t="s">
        <v>305</v>
      </c>
      <c r="C4" s="200" t="s">
        <v>130</v>
      </c>
      <c r="D4"/>
      <c r="E4"/>
      <c r="F4"/>
    </row>
    <row r="5" spans="1:6" ht="27.6">
      <c r="A5" s="201">
        <v>1</v>
      </c>
      <c r="B5" s="202" t="s">
        <v>691</v>
      </c>
      <c r="C5" s="465">
        <f>'7. LI1'!E21</f>
        <v>222276263.16127926</v>
      </c>
    </row>
    <row r="6" spans="1:6" s="191" customFormat="1">
      <c r="A6" s="125">
        <v>2.1</v>
      </c>
      <c r="B6" s="208" t="s">
        <v>306</v>
      </c>
      <c r="C6" s="466">
        <f>'4. Off-Balance'!E8+'4. Off-Balance'!E10</f>
        <v>10335571.270000001</v>
      </c>
    </row>
    <row r="7" spans="1:6" s="4" customFormat="1" ht="27.6" outlineLevel="1">
      <c r="A7" s="207">
        <v>2.2000000000000002</v>
      </c>
      <c r="B7" s="203" t="s">
        <v>307</v>
      </c>
      <c r="C7" s="467"/>
    </row>
    <row r="8" spans="1:6" s="4" customFormat="1" ht="27.6">
      <c r="A8" s="207">
        <v>3</v>
      </c>
      <c r="B8" s="204" t="s">
        <v>692</v>
      </c>
      <c r="C8" s="468">
        <f>SUM(C5:C7)</f>
        <v>232611834.43127927</v>
      </c>
    </row>
    <row r="9" spans="1:6" s="191" customFormat="1">
      <c r="A9" s="125">
        <v>4</v>
      </c>
      <c r="B9" s="211" t="s">
        <v>302</v>
      </c>
      <c r="C9" s="466">
        <v>2286551.8265999998</v>
      </c>
    </row>
    <row r="10" spans="1:6" s="4" customFormat="1" ht="27.6" outlineLevel="1">
      <c r="A10" s="207">
        <v>5.0999999999999996</v>
      </c>
      <c r="B10" s="203" t="s">
        <v>313</v>
      </c>
      <c r="C10" s="469">
        <v>-54937.195</v>
      </c>
    </row>
    <row r="11" spans="1:6" s="4" customFormat="1" ht="27.6" outlineLevel="1">
      <c r="A11" s="207">
        <v>5.2</v>
      </c>
      <c r="B11" s="203" t="s">
        <v>314</v>
      </c>
      <c r="C11" s="467"/>
    </row>
    <row r="12" spans="1:6" s="4" customFormat="1">
      <c r="A12" s="207">
        <v>6</v>
      </c>
      <c r="B12" s="209" t="s">
        <v>303</v>
      </c>
      <c r="C12" s="467"/>
    </row>
    <row r="13" spans="1:6" s="4" customFormat="1" ht="15" thickBot="1">
      <c r="A13" s="210">
        <v>7</v>
      </c>
      <c r="B13" s="205" t="s">
        <v>304</v>
      </c>
      <c r="C13" s="470">
        <f>SUM(C8:C12)</f>
        <v>234843449.06287926</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rjF9ufmoVpgNpf3yghX7dkd+LLc=</DigestValue>
    </Reference>
    <Reference URI="#idOfficeObject" Type="http://www.w3.org/2000/09/xmldsig#Object">
      <DigestMethod Algorithm="http://www.w3.org/2000/09/xmldsig#sha1"/>
      <DigestValue>UtJuHNeACUhl4QUvfIJYPFf/ss8=</DigestValue>
    </Reference>
    <Reference URI="#idSignedProperties" Type="http://uri.etsi.org/01903#SignedProperties">
      <Transforms>
        <Transform Algorithm="http://www.w3.org/TR/2001/REC-xml-c14n-20010315"/>
      </Transforms>
      <DigestMethod Algorithm="http://www.w3.org/2000/09/xmldsig#sha1"/>
      <DigestValue>uLamOGwXVTV6zivvBm5VnWE9I4k=</DigestValue>
    </Reference>
  </SignedInfo>
  <SignatureValue>sMGoqapJuFCwdseAsxq2iJy6H7hO2oHCKsjCGfPFOLR41YfLZH5VzK/MB8PfwlqDODgaglvnKQ5b
BKELsDuddGUAcagMPI8kUbTi/qskucL3/vsW+YPF4hp3YL+ida2Il8wiTVIQC6qcBZ++s1zH/Ltg
YVH/sP/0VAKWMkaXjd2aVT5Qpj63w2apW//wLiBhU4S9KtsHxznVPLpxeADhu8YZ8QguGBAN7h7j
8I6HBtfk/8tDju71nXhbWXODe10bD43lwYpPtnWueunSCh/m/z/WFkG53I15eaEkk/Ct/UcmsnqQ
HuHT9XQshpFfYjBgJ/AGBNWGYPlMvXtp+SecNQ==</SignatureValue>
  <KeyInfo>
    <X509Data>
      <X509Certificate>MIIGODCCBSCgAwIBAgIKZheImAACAAAeGjANBgkqhkiG9w0BAQsFADBKMRIwEAYKCZImiZPyLGQB
GRYCZ2UxEzARBgoJkiaJk/IsZAEZFgNuYmcxHzAdBgNVBAMTFk5CRyBDbGFzcyAyIElOVCBTdWIg
Q0EwHhcNMTcwMzE1MDkyNTE5WhcNMTkwMzE1MDkyNTE5WjA2MRswGQYDVQQKExJKU0MgSXNiYW5r
IEdlb3JnaWExFzAVBgNVBAMTDkJJUyAtIE96YW4gR3VyMIIBIjANBgkqhkiG9w0BAQEFAAOCAQ8A
MIIBCgKCAQEA0yWO1VpujVwBzStttKj9um9Xu0MrlWe+F34rXK+mxDWmD9o/Ui2kmqYKBp/6Zso/
IJKVqHID/Ce+FMfayOfuM8xUekAD3KTRB5bvqgaw6ZP6vXSdWFUOJ0tGWe3uKING2Gm93WctC9Ab
pb0eYZDHwOhjzNG3pCbCdLrYg5wZBZHGahGnxwaqfkdIHwVPrtl+YgUXm+y6MVlcKCMkwX3Ricrh
0vK2vTxIBAt9VTj/kqlZfILXE6QJhG07rPq8uJx49fCGPoF21hlE4mMXVQACyK4BqOVbLsdhLY3j
KEC84FlDxMKoZkIavDZAl2pwRYsVqne5QmMdhteg+FRQ/4HpZwIDAQABo4IDMjCCAy4wPAYJKwYB
BAGCNxUHBC8wLQYlKwYBBAGCNxUI5rJgg431RIaBmQmDuKFKg76EcQSDxJEzhIOIXQIBZAIBHTAd
BgNVHSUEFjAUBggrBgEFBQcDAgYIKwYBBQUHAwQwCwYDVR0PBAQDAgeAMCcGCSsGAQQBgjcVCgQa
MBgwCgYIKwYBBQUHAwIwCgYIKwYBBQUHAwQwHQYDVR0OBBYEFCCGVDZui2isHYYouSFDxVeN9OxV
MB8GA1UdIwQYMBaAFMMu0i/wTC8ZwieC/PYurGqwSc/BMIIBJQYDVR0fBIIBHDCCARgwggEUoIIB
EKCCAQyGgcdsZGFwOi8vL0NOPU5CRyUyMENsYXNzJTIwMiUyMElOVCUyMFN1YiUyMENBKDEpLENO
PW5iZy1zdWJDQSxDTj1DRFAsQ049UHVibGljJTIwS2V5JTIwU2VydmljZXMsQ049U2VydmljZXMs
Q049Q29uZmlndXJhdGlvbixEQz1uYmcsREM9Z2U/Y2VydGlmaWNhdGVSZXZvY2F0aW9uTGlzdD9i
YXNlP29iamVjdENsYXNzPWNSTERpc3RyaWJ1dGlvblBvaW50hkBodHRwOi8vY3JsLm5iZy5nb3Yu
Z2UvY2EvTkJHJTIwQ2xhc3MlMjAyJTIwSU5UJTIwU3ViJTIwQ0EoMSkuY3JsMIIBLgYIKwYBBQUH
AQEEggEgMIIBHDCBugYIKwYBBQUHMAKGga1sZGFwOi8vL0NOPU5CRyUyMENsYXNzJTIwMiUyMElO
VCUyMFN1YiUyMENBLENOPUFJQSxDTj1QdWJsaWMlMjBLZXklMjBTZXJ2aWNlcyxDTj1TZXJ2aWNl
cyxDTj1Db25maWd1cmF0aW9uLERDPW5iZyxEQz1nZT9jQUNlcnRpZmljYXRlP2Jhc2U/b2JqZWN0
Q2xhc3M9Y2VydGlmaWNhdGlvbkF1dGhvcml0eTBdBggrBgEFBQcwAoZRaHR0cDovL2NybC5uYmcu
Z292LmdlL2NhL25iZy1zdWJDQS5uYmcuZ2VfTkJHJTIwQ2xhc3MlMjAyJTIwSU5UJTIwU3ViJTIw
Q0EoMikuY3J0MA0GCSqGSIb3DQEBCwUAA4IBAQAT8BGeaBacUj5lpV5TyUqqO8xRpjdFNvL3BDJX
oRuEFAPmLNDaNEfzznR66M0cB66WPhTJR1PA31AHaEsKm3ijYzaHH2YetUAs48yDHTvaLv3+ifja
7W4F+0EGUCErOhoX/cuWFbteXPsDrFuDew9T/6j9iUTzWxHOmtz+QVFq+XS40TosAXfhWx5z9F/B
nF0l02aUf1tMLAfbsHpos4GUMA1q4uMUioFTC+zP8vEfZLZjTrqFvTVXmTsFmV4yQi3y3UZD4/Q/
d3u2ZXmjUto1rTvtBtG+qvAmUvsselhriU1U8iIHRmAiWAs8ytqZBKsUahFAXZZTM9LyAPDRR6nW
</X509Certificate>
    </X509Data>
  </KeyInfo>
  <Object xmlns:mdssi="http://schemas.openxmlformats.org/package/2006/digital-signature" Id="idPackageObject">
    <Manifest>
      <Reference URI="/xl/printerSettings/printerSettings10.bin?ContentType=application/vnd.openxmlformats-officedocument.spreadsheetml.printerSettings">
        <DigestMethod Algorithm="http://www.w3.org/2000/09/xmldsig#sha1"/>
        <DigestValue>VbYQLSfWkJUSAVYpaQXZ1AdRGaQ=</DigestValue>
      </Reference>
      <Reference URI="/xl/styles.xml?ContentType=application/vnd.openxmlformats-officedocument.spreadsheetml.styles+xml">
        <DigestMethod Algorithm="http://www.w3.org/2000/09/xmldsig#sha1"/>
        <DigestValue>PDMBLVl7c3n4uhld2WgZx3Pl9xg=</DigestValue>
      </Reference>
      <Reference URI="/xl/calcChain.xml?ContentType=application/vnd.openxmlformats-officedocument.spreadsheetml.calcChain+xml">
        <DigestMethod Algorithm="http://www.w3.org/2000/09/xmldsig#sha1"/>
        <DigestValue>6dVMexJ59IDQTD/NLQPpVRtT904=</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18.xml?ContentType=application/vnd.openxmlformats-officedocument.spreadsheetml.worksheet+xml">
        <DigestMethod Algorithm="http://www.w3.org/2000/09/xmldsig#sha1"/>
        <DigestValue>0Hbo9ZAhz6WdgXPKxtbRvW6uNYg=</DigestValue>
      </Reference>
      <Reference URI="/xl/worksheets/sheet9.xml?ContentType=application/vnd.openxmlformats-officedocument.spreadsheetml.worksheet+xml">
        <DigestMethod Algorithm="http://www.w3.org/2000/09/xmldsig#sha1"/>
        <DigestValue>Qaw9rcg/YEBUqvcBCFBSKOn5hT4=</DigestValue>
      </Reference>
      <Reference URI="/xl/worksheets/sheet8.xml?ContentType=application/vnd.openxmlformats-officedocument.spreadsheetml.worksheet+xml">
        <DigestMethod Algorithm="http://www.w3.org/2000/09/xmldsig#sha1"/>
        <DigestValue>VqKLbdvlSrT+gYEOtfbAMFXKa54=</DigestValue>
      </Reference>
      <Reference URI="/xl/worksheets/sheet7.xml?ContentType=application/vnd.openxmlformats-officedocument.spreadsheetml.worksheet+xml">
        <DigestMethod Algorithm="http://www.w3.org/2000/09/xmldsig#sha1"/>
        <DigestValue>dx0k0FPujjUAPaSp6iw8Y5PG5U4=</DigestValue>
      </Reference>
      <Reference URI="/xl/printerSettings/printerSettings14.bin?ContentType=application/vnd.openxmlformats-officedocument.spreadsheetml.printerSettings">
        <DigestMethod Algorithm="http://www.w3.org/2000/09/xmldsig#sha1"/>
        <DigestValue>h1cfDX90fneGw34KtpcfAlbbCy0=</DigestValue>
      </Reference>
      <Reference URI="/xl/worksheets/sheet5.xml?ContentType=application/vnd.openxmlformats-officedocument.spreadsheetml.worksheet+xml">
        <DigestMethod Algorithm="http://www.w3.org/2000/09/xmldsig#sha1"/>
        <DigestValue>OY8FTxVNN2H8wZ744Ykm5SHULy0=</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baVUsVsATQ+lBrdbyyqz228TOf4=</DigestValue>
      </Reference>
      <Reference URI="/xl/worksheets/sheet6.xml?ContentType=application/vnd.openxmlformats-officedocument.spreadsheetml.worksheet+xml">
        <DigestMethod Algorithm="http://www.w3.org/2000/09/xmldsig#sha1"/>
        <DigestValue>EwnAoQG2x1xYA5o15vbiwa1q8GU=</DigestValue>
      </Reference>
      <Reference URI="/xl/worksheets/sheet11.xml?ContentType=application/vnd.openxmlformats-officedocument.spreadsheetml.worksheet+xml">
        <DigestMethod Algorithm="http://www.w3.org/2000/09/xmldsig#sha1"/>
        <DigestValue>vvUha/vqjs8kiK2d2gp9ZMabT9Q=</DigestValue>
      </Reference>
      <Reference URI="/xl/worksheets/sheet13.xml?ContentType=application/vnd.openxmlformats-officedocument.spreadsheetml.worksheet+xml">
        <DigestMethod Algorithm="http://www.w3.org/2000/09/xmldsig#sha1"/>
        <DigestValue>fft+/T114QzrphHQn/y76cwAT1M=</DigestValue>
      </Reference>
      <Reference URI="/xl/worksheets/sheet1.xml?ContentType=application/vnd.openxmlformats-officedocument.spreadsheetml.worksheet+xml">
        <DigestMethod Algorithm="http://www.w3.org/2000/09/xmldsig#sha1"/>
        <DigestValue>5FCot5Kv+hrTlmJsDTwTUgiVOPk=</DigestValue>
      </Reference>
      <Reference URI="/xl/sharedStrings.xml?ContentType=application/vnd.openxmlformats-officedocument.spreadsheetml.sharedStrings+xml">
        <DigestMethod Algorithm="http://www.w3.org/2000/09/xmldsig#sha1"/>
        <DigestValue>G8hI6J75oFpYu5eugduVo7CfHEY=</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tit1KbZZhZ8snNSpVL9Ewtv8bqI=</DigestValue>
      </Reference>
      <Reference URI="/xl/worksheets/sheet2.xml?ContentType=application/vnd.openxmlformats-officedocument.spreadsheetml.worksheet+xml">
        <DigestMethod Algorithm="http://www.w3.org/2000/09/xmldsig#sha1"/>
        <DigestValue>uOTuPVEVabK+Rng8loBA43LwdxI=</DigestValue>
      </Reference>
      <Reference URI="/xl/worksheets/sheet4.xml?ContentType=application/vnd.openxmlformats-officedocument.spreadsheetml.worksheet+xml">
        <DigestMethod Algorithm="http://www.w3.org/2000/09/xmldsig#sha1"/>
        <DigestValue>wFb6tcHzIK0dKpR8mcQF2m54d2o=</DigestValue>
      </Reference>
      <Reference URI="/xl/workbook.xml?ContentType=application/vnd.openxmlformats-officedocument.spreadsheetml.sheet.main+xml">
        <DigestMethod Algorithm="http://www.w3.org/2000/09/xmldsig#sha1"/>
        <DigestValue>HSgXFItSGledRz4/I4r98np4k/Q=</DigestValue>
      </Reference>
      <Reference URI="/xl/worksheets/sheet14.xml?ContentType=application/vnd.openxmlformats-officedocument.spreadsheetml.worksheet+xml">
        <DigestMethod Algorithm="http://www.w3.org/2000/09/xmldsig#sha1"/>
        <DigestValue>V/7sr0gOZPq/a43cbz3+cj1g0Mo=</DigestValue>
      </Reference>
      <Reference URI="/xl/theme/theme1.xml?ContentType=application/vnd.openxmlformats-officedocument.theme+xml">
        <DigestMethod Algorithm="http://www.w3.org/2000/09/xmldsig#sha1"/>
        <DigestValue>9qmLS+LilE9mSl2hTMj5oHE8VR8=</DigestValue>
      </Reference>
      <Reference URI="/xl/worksheets/sheet15.xml?ContentType=application/vnd.openxmlformats-officedocument.spreadsheetml.worksheet+xml">
        <DigestMethod Algorithm="http://www.w3.org/2000/09/xmldsig#sha1"/>
        <DigestValue>d03TP0gPPeoe4V8vOVV1djwHBjE=</DigestValue>
      </Reference>
      <Reference URI="/xl/worksheets/sheet17.xml?ContentType=application/vnd.openxmlformats-officedocument.spreadsheetml.worksheet+xml">
        <DigestMethod Algorithm="http://www.w3.org/2000/09/xmldsig#sha1"/>
        <DigestValue>qBBLD0NiFeeX8b7wao3TLVORlcU=</DigestValue>
      </Reference>
      <Reference URI="/xl/worksheets/sheet12.xml?ContentType=application/vnd.openxmlformats-officedocument.spreadsheetml.worksheet+xml">
        <DigestMethod Algorithm="http://www.w3.org/2000/09/xmldsig#sha1"/>
        <DigestValue>zHpySDo78oydgi+mug7fmp4Byn0=</DigestValue>
      </Reference>
      <Reference URI="/xl/worksheets/sheet16.xml?ContentType=application/vnd.openxmlformats-officedocument.spreadsheetml.worksheet+xml">
        <DigestMethod Algorithm="http://www.w3.org/2000/09/xmldsig#sha1"/>
        <DigestValue>5v6MOLy/8DMCd4xhVTTi9/5em5M=</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2018-04-27T13:22:39Z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2018-04-27T13:22:39Z</xd:SigningTime>
          <xd:SigningCertificate>
            <xd:Cert>
              <xd:CertDigest>
                <DigestMethod Algorithm="http://www.w3.org/2000/09/xmldsig#sha1"/>
                <DigestValue>HBqITbk2Z7lxE61ReaqUCiz9V4w=</DigestValue>
              </xd:CertDigest>
              <xd:IssuerSerial>
                <X509IssuerName>CN=NBG Class 2 INT Sub CA, DC=nbg, DC=ge</X509IssuerName>
                <X509SerialNumber>482115498983393339645466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wu95yBxiUQWuz+sKr+MQ6aLvKik=</DigestValue>
    </Reference>
    <Reference URI="#idOfficeObject" Type="http://www.w3.org/2000/09/xmldsig#Object">
      <DigestMethod Algorithm="http://www.w3.org/2000/09/xmldsig#sha1"/>
      <DigestValue>UtJuHNeACUhl4QUvfIJYPFf/ss8=</DigestValue>
    </Reference>
    <Reference URI="#idSignedProperties" Type="http://uri.etsi.org/01903#SignedProperties">
      <Transforms>
        <Transform Algorithm="http://www.w3.org/TR/2001/REC-xml-c14n-20010315"/>
      </Transforms>
      <DigestMethod Algorithm="http://www.w3.org/2000/09/xmldsig#sha1"/>
      <DigestValue>bE/7pxyBCyvzGfuZYuOOOy8Itsg=</DigestValue>
    </Reference>
  </SignedInfo>
  <SignatureValue>xI9IPvRzOyNDJiIyS+rOkHvtCpZ3s9cZrFA4038dOZjbhUyQEY5rghZQBrHViW2iwTibWB/BwErM
io/DE269+QyCsdDiFyiIO40mreBGAK0EaQkmrxWe9A5CnGmQPkLJdQWMbw5h/Gl9Mb4TYw2+q5Uv
pz/4zdgCVR6Uk7rBT0u5zRuGxlRH1Iie3eUz2odBLnXM0UcEwyJOQHQSD7gq/gofi3cd4Jm6p95X
Bus5BN5GNNCAaoKESih5zD9qGEf8YDDLeBfJHQI6r5+yWO0o41Yu/VjtXHZJZ/AUbwyLK6RIRKy6
C9D2IGYxB9+sLH4H/O6VHZFSF5zJMhEf5N3QHA==</SignatureValue>
  <KeyInfo>
    <X509Data>
      <X509Certificate>MIIGPjCCBSagAwIBAgIKYUdLOQACAAAc/TANBgkqhkiG9w0BAQsFADBKMRIwEAYKCZImiZPyLGQB
GRYCZ2UxEzARBgoJkiaJk/IsZAEZFgNuYmcxHzAdBgNVBAMTFk5CRyBDbGFzcyAyIElOVCBTdWIg
Q0EwHhcNMTcwMjE2MDg1ODA2WhcNMTkwMjE2MDg1ODA2WjA8MRswGQYDVQQKExJKU0MgSXNiYW5r
IEdlb3JnaWExHTAbBgNVBAMTFEJJUyAtIFVjaGEgU2FyYWxpZHplMIIBIjANBgkqhkiG9w0BAQEF
AAOCAQ8AMIIBCgKCAQEA4qXmr0vzY9SlWAMYUsuOIAekVVLwfRBulGgJlGhUF0zSFYvbEq9LNaDW
6+nCmzCYwKz9x3+41cKh38QEuFmc9CvjP3s7YvnQbelUgPaam1Mni2PPTlmTyYFWWgSAjnVeTrcr
7/2yNDyxW5YlzqeGjuZGkuC3gFnBBoFBICXT4u2sRaTRlXF/E0ABdJF7fenzKHKqGvi6LuuF3t0x
OaG+0DInDG7sU7oEC5+CaZde7BHbjrc4IYqzjAFfE9oXyyAlE9OArYeWjUe+L2elMqry6FXms9NG
cGaw+OBXDq8KkoWqQcKc857ExAw12pZP4mJoJJ/6NS/hUyP38wy31nkmFQIDAQABo4IDMjCCAy4w
PAYJKwYBBAGCNxUHBC8wLQYlKwYBBAGCNxUI5rJgg431RIaBmQmDuKFKg76EcQSDxJEzhIOIXQIB
ZAIBHTAdBgNVHSUEFjAUBggrBgEFBQcDAgYIKwYBBQUHAwQwCwYDVR0PBAQDAgeAMCcGCSsGAQQB
gjcVCgQaMBgwCgYIKwYBBQUHAwIwCgYIKwYBBQUHAwQwHQYDVR0OBBYEFIqpim4Emt0pXFIuD3ME
zfIhnZTaMB8GA1UdIwQYMBaAFMMu0i/wTC8ZwieC/PYurGqwSc/BMIIBJQYDVR0fBIIBHDCCARgw
ggEUoIIBEKCCAQyGgcdsZGFwOi8vL0NOPU5CRyUyMENsYXNzJTIwMiUyMElOVCUyMFN1YiUyMENB
KDEpLENOPW5iZy1zdWJDQSxDTj1DRFAsQ049UHVibGljJTIwS2V5JTIwU2VydmljZXMsQ049U2Vy
dmljZXMsQ049Q29uZmlndXJhdGlvbixEQz1uYmcsREM9Z2U/Y2VydGlmaWNhdGVSZXZvY2F0aW9u
TGlzdD9iYXNlP29iamVjdENsYXNzPWNSTERpc3RyaWJ1dGlvblBvaW50hkBodHRwOi8vY3JsLm5i
Zy5nb3YuZ2UvY2EvTkJHJTIwQ2xhc3MlMjAyJTIwSU5UJTIwU3ViJTIwQ0EoMSkuY3JsMIIBLgYI
KwYBBQUHAQEEggEgMIIBHDCBugYIKwYBBQUHMAKGga1sZGFwOi8vL0NOPU5CRyUyMENsYXNzJTIw
MiUyMElOVCUyMFN1YiUyMENBLENOPUFJQSxDTj1QdWJsaWMlMjBLZXklMjBTZXJ2aWNlcyxDTj1T
ZXJ2aWNlcyxDTj1Db25maWd1cmF0aW9uLERDPW5iZyxEQz1nZT9jQUNlcnRpZmljYXRlP2Jhc2U/
b2JqZWN0Q2xhc3M9Y2VydGlmaWNhdGlvbkF1dGhvcml0eTBdBggrBgEFBQcwAoZRaHR0cDovL2Ny
bC5uYmcuZ292LmdlL2NhL25iZy1zdWJDQS5uYmcuZ2VfTkJHJTIwQ2xhc3MlMjAyJTIwSU5UJTIw
U3ViJTIwQ0EoMikuY3J0MA0GCSqGSIb3DQEBCwUAA4IBAQAsBk0Lnxh+wW5yeWkeGxn00XjTYYal
LVjXlQ/QtJ7I9/RIp/oRcUf3Da6kQrQUNgzRNUds2jlofn+bxwqmasmHfPzncfyoUMNDZjDV10qa
dBuM/9MOh9wcEe0zifhW0a48K5v0GrpFbFUptqOxJrs9vMPxzCZ/vyBlLNhZQp4Jpma8ynN9bcxF
N0LW+qsFNXDrfgFSFJsy82DXWfTImpjytqSP2gZf4AVmzBZYyCgtV670tlI71yAa+vsBa6dzbEaM
h1qVA6FeyBQ5+AmJntz23/chjvsCUgltcek9l67wrJuYCUGQnt4+HY2OLLinGgA9xCPx+h26CaFc
XMcwoUCL</X509Certificate>
    </X509Data>
  </KeyInfo>
  <Object xmlns:mdssi="http://schemas.openxmlformats.org/package/2006/digital-signature" Id="idPackageObject">
    <Manifest>
      <Reference URI="/xl/printerSettings/printerSettings10.bin?ContentType=application/vnd.openxmlformats-officedocument.spreadsheetml.printerSettings">
        <DigestMethod Algorithm="http://www.w3.org/2000/09/xmldsig#sha1"/>
        <DigestValue>VbYQLSfWkJUSAVYpaQXZ1AdRGaQ=</DigestValue>
      </Reference>
      <Reference URI="/xl/styles.xml?ContentType=application/vnd.openxmlformats-officedocument.spreadsheetml.styles+xml">
        <DigestMethod Algorithm="http://www.w3.org/2000/09/xmldsig#sha1"/>
        <DigestValue>PDMBLVl7c3n4uhld2WgZx3Pl9xg=</DigestValue>
      </Reference>
      <Reference URI="/xl/calcChain.xml?ContentType=application/vnd.openxmlformats-officedocument.spreadsheetml.calcChain+xml">
        <DigestMethod Algorithm="http://www.w3.org/2000/09/xmldsig#sha1"/>
        <DigestValue>6dVMexJ59IDQTD/NLQPpVRtT904=</DigestValue>
      </Reference>
      <Reference URI="/xl/printerSettings/printerSettings6.bin?ContentType=application/vnd.openxmlformats-officedocument.spreadsheetml.printerSettings">
        <DigestMethod Algorithm="http://www.w3.org/2000/09/xmldsig#sha1"/>
        <DigestValue>4uWAmxZMpFBE+/JDugAdMjuTKKw=</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worksheets/sheet18.xml?ContentType=application/vnd.openxmlformats-officedocument.spreadsheetml.worksheet+xml">
        <DigestMethod Algorithm="http://www.w3.org/2000/09/xmldsig#sha1"/>
        <DigestValue>0Hbo9ZAhz6WdgXPKxtbRvW6uNYg=</DigestValue>
      </Reference>
      <Reference URI="/xl/worksheets/sheet9.xml?ContentType=application/vnd.openxmlformats-officedocument.spreadsheetml.worksheet+xml">
        <DigestMethod Algorithm="http://www.w3.org/2000/09/xmldsig#sha1"/>
        <DigestValue>Qaw9rcg/YEBUqvcBCFBSKOn5hT4=</DigestValue>
      </Reference>
      <Reference URI="/xl/worksheets/sheet8.xml?ContentType=application/vnd.openxmlformats-officedocument.spreadsheetml.worksheet+xml">
        <DigestMethod Algorithm="http://www.w3.org/2000/09/xmldsig#sha1"/>
        <DigestValue>VqKLbdvlSrT+gYEOtfbAMFXKa54=</DigestValue>
      </Reference>
      <Reference URI="/xl/worksheets/sheet7.xml?ContentType=application/vnd.openxmlformats-officedocument.spreadsheetml.worksheet+xml">
        <DigestMethod Algorithm="http://www.w3.org/2000/09/xmldsig#sha1"/>
        <DigestValue>dx0k0FPujjUAPaSp6iw8Y5PG5U4=</DigestValue>
      </Reference>
      <Reference URI="/xl/printerSettings/printerSettings14.bin?ContentType=application/vnd.openxmlformats-officedocument.spreadsheetml.printerSettings">
        <DigestMethod Algorithm="http://www.w3.org/2000/09/xmldsig#sha1"/>
        <DigestValue>h1cfDX90fneGw34KtpcfAlbbCy0=</DigestValue>
      </Reference>
      <Reference URI="/xl/worksheets/sheet5.xml?ContentType=application/vnd.openxmlformats-officedocument.spreadsheetml.worksheet+xml">
        <DigestMethod Algorithm="http://www.w3.org/2000/09/xmldsig#sha1"/>
        <DigestValue>OY8FTxVNN2H8wZ744Ykm5SHULy0=</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baVUsVsATQ+lBrdbyyqz228TOf4=</DigestValue>
      </Reference>
      <Reference URI="/xl/worksheets/sheet6.xml?ContentType=application/vnd.openxmlformats-officedocument.spreadsheetml.worksheet+xml">
        <DigestMethod Algorithm="http://www.w3.org/2000/09/xmldsig#sha1"/>
        <DigestValue>EwnAoQG2x1xYA5o15vbiwa1q8GU=</DigestValue>
      </Reference>
      <Reference URI="/xl/worksheets/sheet11.xml?ContentType=application/vnd.openxmlformats-officedocument.spreadsheetml.worksheet+xml">
        <DigestMethod Algorithm="http://www.w3.org/2000/09/xmldsig#sha1"/>
        <DigestValue>vvUha/vqjs8kiK2d2gp9ZMabT9Q=</DigestValue>
      </Reference>
      <Reference URI="/xl/worksheets/sheet13.xml?ContentType=application/vnd.openxmlformats-officedocument.spreadsheetml.worksheet+xml">
        <DigestMethod Algorithm="http://www.w3.org/2000/09/xmldsig#sha1"/>
        <DigestValue>fft+/T114QzrphHQn/y76cwAT1M=</DigestValue>
      </Reference>
      <Reference URI="/xl/worksheets/sheet1.xml?ContentType=application/vnd.openxmlformats-officedocument.spreadsheetml.worksheet+xml">
        <DigestMethod Algorithm="http://www.w3.org/2000/09/xmldsig#sha1"/>
        <DigestValue>5FCot5Kv+hrTlmJsDTwTUgiVOPk=</DigestValue>
      </Reference>
      <Reference URI="/xl/sharedStrings.xml?ContentType=application/vnd.openxmlformats-officedocument.spreadsheetml.sharedStrings+xml">
        <DigestMethod Algorithm="http://www.w3.org/2000/09/xmldsig#sha1"/>
        <DigestValue>G8hI6J75oFpYu5eugduVo7CfHEY=</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tit1KbZZhZ8snNSpVL9Ewtv8bqI=</DigestValue>
      </Reference>
      <Reference URI="/xl/worksheets/sheet2.xml?ContentType=application/vnd.openxmlformats-officedocument.spreadsheetml.worksheet+xml">
        <DigestMethod Algorithm="http://www.w3.org/2000/09/xmldsig#sha1"/>
        <DigestValue>uOTuPVEVabK+Rng8loBA43LwdxI=</DigestValue>
      </Reference>
      <Reference URI="/xl/worksheets/sheet4.xml?ContentType=application/vnd.openxmlformats-officedocument.spreadsheetml.worksheet+xml">
        <DigestMethod Algorithm="http://www.w3.org/2000/09/xmldsig#sha1"/>
        <DigestValue>wFb6tcHzIK0dKpR8mcQF2m54d2o=</DigestValue>
      </Reference>
      <Reference URI="/xl/workbook.xml?ContentType=application/vnd.openxmlformats-officedocument.spreadsheetml.sheet.main+xml">
        <DigestMethod Algorithm="http://www.w3.org/2000/09/xmldsig#sha1"/>
        <DigestValue>HSgXFItSGledRz4/I4r98np4k/Q=</DigestValue>
      </Reference>
      <Reference URI="/xl/worksheets/sheet14.xml?ContentType=application/vnd.openxmlformats-officedocument.spreadsheetml.worksheet+xml">
        <DigestMethod Algorithm="http://www.w3.org/2000/09/xmldsig#sha1"/>
        <DigestValue>V/7sr0gOZPq/a43cbz3+cj1g0Mo=</DigestValue>
      </Reference>
      <Reference URI="/xl/theme/theme1.xml?ContentType=application/vnd.openxmlformats-officedocument.theme+xml">
        <DigestMethod Algorithm="http://www.w3.org/2000/09/xmldsig#sha1"/>
        <DigestValue>9qmLS+LilE9mSl2hTMj5oHE8VR8=</DigestValue>
      </Reference>
      <Reference URI="/xl/worksheets/sheet15.xml?ContentType=application/vnd.openxmlformats-officedocument.spreadsheetml.worksheet+xml">
        <DigestMethod Algorithm="http://www.w3.org/2000/09/xmldsig#sha1"/>
        <DigestValue>d03TP0gPPeoe4V8vOVV1djwHBjE=</DigestValue>
      </Reference>
      <Reference URI="/xl/worksheets/sheet17.xml?ContentType=application/vnd.openxmlformats-officedocument.spreadsheetml.worksheet+xml">
        <DigestMethod Algorithm="http://www.w3.org/2000/09/xmldsig#sha1"/>
        <DigestValue>qBBLD0NiFeeX8b7wao3TLVORlcU=</DigestValue>
      </Reference>
      <Reference URI="/xl/worksheets/sheet12.xml?ContentType=application/vnd.openxmlformats-officedocument.spreadsheetml.worksheet+xml">
        <DigestMethod Algorithm="http://www.w3.org/2000/09/xmldsig#sha1"/>
        <DigestValue>zHpySDo78oydgi+mug7fmp4Byn0=</DigestValue>
      </Reference>
      <Reference URI="/xl/worksheets/sheet16.xml?ContentType=application/vnd.openxmlformats-officedocument.spreadsheetml.worksheet+xml">
        <DigestMethod Algorithm="http://www.w3.org/2000/09/xmldsig#sha1"/>
        <DigestValue>5v6MOLy/8DMCd4xhVTTi9/5em5M=</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wEdp+jKK/HgEwun3yjkMZz4pZAc=</DigestValue>
      </Reference>
    </Manifest>
    <SignatureProperties>
      <SignatureProperty Id="idSignatureTime" Target="#idPackageSignature">
        <mdssi:SignatureTime>
          <mdssi:Format>YYYY-MM-DDThh:mm:ssTZD</mdssi:Format>
          <mdssi:Value>2018-04-27T13:23:03Z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2018-04-27T13:23:03Z</xd:SigningTime>
          <xd:SigningCertificate>
            <xd:Cert>
              <xd:CertDigest>
                <DigestMethod Algorithm="http://www.w3.org/2000/09/xmldsig#sha1"/>
                <DigestValue>As+OQ8RpwZbrgIkrx4aQnzKdR3Y=</DigestValue>
              </xd:CertDigest>
              <xd:IssuerSerial>
                <X509IssuerName>CN=NBG Class 2 INT Sub CA, DC=nbg, DC=ge</X509IssuerName>
                <X509SerialNumber>459384688031224070937853</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Instruction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2018-04-27T13:22:25Z</dcterms:modified>
</cp:coreProperties>
</file>