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7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992" windowWidth="23256" windowHeight="6936" tabRatio="761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</sheets>
  <externalReferences>
    <externalReference r:id="rId18"/>
    <externalReference r:id="rId19"/>
    <externalReference r:id="rId20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45621"/>
</workbook>
</file>

<file path=xl/calcChain.xml><?xml version="1.0" encoding="utf-8"?>
<calcChain xmlns="http://schemas.openxmlformats.org/spreadsheetml/2006/main">
  <c r="C21" i="94" l="1"/>
  <c r="C20" i="94"/>
  <c r="C19" i="94"/>
  <c r="D21" i="94"/>
  <c r="D20" i="94"/>
  <c r="D19" i="94"/>
  <c r="C15" i="89"/>
  <c r="C38" i="84" l="1"/>
  <c r="I21" i="93" l="1"/>
  <c r="K20" i="93"/>
  <c r="J21" i="93"/>
  <c r="K18" i="93"/>
  <c r="K15" i="93"/>
  <c r="K13" i="93"/>
  <c r="J23" i="93"/>
  <c r="K8" i="93"/>
  <c r="F21" i="93"/>
  <c r="H20" i="93"/>
  <c r="G21" i="93"/>
  <c r="H18" i="93"/>
  <c r="H15" i="93"/>
  <c r="H13" i="93"/>
  <c r="G23" i="93"/>
  <c r="H8" i="93"/>
  <c r="C21" i="93"/>
  <c r="E20" i="93"/>
  <c r="D21" i="93"/>
  <c r="E18" i="93"/>
  <c r="E15" i="93"/>
  <c r="E13" i="93"/>
  <c r="K21" i="93" l="1"/>
  <c r="K19" i="93"/>
  <c r="I23" i="93"/>
  <c r="K23" i="93" s="1"/>
  <c r="K11" i="93"/>
  <c r="J16" i="93"/>
  <c r="J24" i="93" s="1"/>
  <c r="J25" i="93" s="1"/>
  <c r="K10" i="93"/>
  <c r="H21" i="93"/>
  <c r="F23" i="93"/>
  <c r="H23" i="93" s="1"/>
  <c r="H19" i="93"/>
  <c r="H11" i="93"/>
  <c r="G16" i="93"/>
  <c r="G24" i="93" s="1"/>
  <c r="G25" i="93" s="1"/>
  <c r="H10" i="93"/>
  <c r="E21" i="93"/>
  <c r="D16" i="93"/>
  <c r="E19" i="93"/>
  <c r="E11" i="93"/>
  <c r="E10" i="93"/>
  <c r="C5" i="86"/>
  <c r="I16" i="93" l="1"/>
  <c r="F16" i="93"/>
  <c r="C16" i="93"/>
  <c r="E16" i="93" s="1"/>
  <c r="K16" i="93" l="1"/>
  <c r="I24" i="93"/>
  <c r="F24" i="93"/>
  <c r="H24" i="93" s="1"/>
  <c r="H16" i="93"/>
  <c r="B2" i="93"/>
  <c r="B2" i="92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B2" i="91"/>
  <c r="B2" i="64"/>
  <c r="S8" i="90"/>
  <c r="F8" i="91" s="1"/>
  <c r="G8" i="91" s="1"/>
  <c r="H8" i="91" s="1"/>
  <c r="S9" i="90"/>
  <c r="F9" i="91" s="1"/>
  <c r="G9" i="91" s="1"/>
  <c r="S10" i="90"/>
  <c r="F10" i="91" s="1"/>
  <c r="G10" i="91" s="1"/>
  <c r="H10" i="91" s="1"/>
  <c r="S11" i="90"/>
  <c r="F11" i="91" s="1"/>
  <c r="G11" i="91" s="1"/>
  <c r="H11" i="91" s="1"/>
  <c r="S12" i="90"/>
  <c r="F12" i="91" s="1"/>
  <c r="G12" i="91" s="1"/>
  <c r="H12" i="91" s="1"/>
  <c r="S13" i="90"/>
  <c r="F13" i="91" s="1"/>
  <c r="G13" i="91" s="1"/>
  <c r="H13" i="91" s="1"/>
  <c r="S14" i="90"/>
  <c r="F14" i="91" s="1"/>
  <c r="S15" i="90"/>
  <c r="F15" i="91" s="1"/>
  <c r="G15" i="91" s="1"/>
  <c r="H15" i="91" s="1"/>
  <c r="S16" i="90"/>
  <c r="F16" i="91" s="1"/>
  <c r="G16" i="91" s="1"/>
  <c r="H16" i="91" s="1"/>
  <c r="S17" i="90"/>
  <c r="F17" i="91" s="1"/>
  <c r="G17" i="91" s="1"/>
  <c r="H17" i="91" s="1"/>
  <c r="S18" i="90"/>
  <c r="F18" i="91" s="1"/>
  <c r="G18" i="91" s="1"/>
  <c r="H18" i="91" s="1"/>
  <c r="S19" i="90"/>
  <c r="F19" i="91" s="1"/>
  <c r="G19" i="91" s="1"/>
  <c r="H19" i="91" s="1"/>
  <c r="S20" i="90"/>
  <c r="F20" i="91" s="1"/>
  <c r="G20" i="91" s="1"/>
  <c r="H20" i="91" s="1"/>
  <c r="S21" i="90"/>
  <c r="F21" i="91" s="1"/>
  <c r="G21" i="91" s="1"/>
  <c r="H21" i="91" s="1"/>
  <c r="C22" i="90"/>
  <c r="B2" i="90"/>
  <c r="C21" i="69"/>
  <c r="B2" i="69"/>
  <c r="B2" i="94"/>
  <c r="B2" i="89"/>
  <c r="H9" i="91" l="1"/>
  <c r="I25" i="93"/>
  <c r="K24" i="93"/>
  <c r="K25" i="93" s="1"/>
  <c r="H25" i="93"/>
  <c r="F25" i="93"/>
  <c r="B2" i="73"/>
  <c r="B2" i="88"/>
  <c r="B2" i="52"/>
  <c r="D6" i="86"/>
  <c r="D13" i="86" s="1"/>
  <c r="D5" i="86"/>
  <c r="B2" i="86"/>
  <c r="G45" i="75"/>
  <c r="F45" i="75"/>
  <c r="D45" i="75"/>
  <c r="C45" i="75"/>
  <c r="G32" i="75"/>
  <c r="F32" i="75"/>
  <c r="D32" i="75"/>
  <c r="C32" i="75"/>
  <c r="G40" i="75"/>
  <c r="F40" i="75"/>
  <c r="D40" i="75"/>
  <c r="C40" i="75"/>
  <c r="G22" i="75"/>
  <c r="F22" i="75"/>
  <c r="D22" i="75"/>
  <c r="C22" i="75"/>
  <c r="G19" i="75"/>
  <c r="F19" i="75"/>
  <c r="D19" i="75"/>
  <c r="C19" i="75"/>
  <c r="G13" i="75"/>
  <c r="F13" i="75"/>
  <c r="D13" i="75"/>
  <c r="C13" i="75"/>
  <c r="G16" i="75"/>
  <c r="F16" i="75"/>
  <c r="D16" i="75"/>
  <c r="C16" i="75"/>
  <c r="G7" i="75"/>
  <c r="F7" i="75"/>
  <c r="D7" i="75"/>
  <c r="C7" i="75"/>
  <c r="B2" i="75"/>
  <c r="G34" i="85"/>
  <c r="G45" i="85" s="1"/>
  <c r="G54" i="85" s="1"/>
  <c r="F34" i="85"/>
  <c r="D34" i="85"/>
  <c r="D45" i="85" s="1"/>
  <c r="D54" i="85" s="1"/>
  <c r="C34" i="85"/>
  <c r="E8" i="85"/>
  <c r="H8" i="85"/>
  <c r="C9" i="85"/>
  <c r="E9" i="85" s="1"/>
  <c r="D9" i="85"/>
  <c r="D22" i="85" s="1"/>
  <c r="F9" i="85"/>
  <c r="F22" i="85" s="1"/>
  <c r="G9" i="85"/>
  <c r="G22" i="85" s="1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E30" i="85" s="1"/>
  <c r="D30" i="85"/>
  <c r="F30" i="85"/>
  <c r="G30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E53" i="85" s="1"/>
  <c r="D53" i="85"/>
  <c r="F53" i="85"/>
  <c r="H53" i="85" s="1"/>
  <c r="G53" i="85"/>
  <c r="E58" i="85"/>
  <c r="H58" i="85"/>
  <c r="E59" i="85"/>
  <c r="H59" i="85"/>
  <c r="E60" i="85"/>
  <c r="H60" i="85"/>
  <c r="C61" i="85"/>
  <c r="E61" i="85" s="1"/>
  <c r="D61" i="85"/>
  <c r="F61" i="85"/>
  <c r="H61" i="85" s="1"/>
  <c r="G61" i="85"/>
  <c r="E64" i="85"/>
  <c r="H64" i="85"/>
  <c r="E66" i="85"/>
  <c r="H66" i="85"/>
  <c r="B2" i="85"/>
  <c r="G14" i="83"/>
  <c r="H14" i="83" s="1"/>
  <c r="F14" i="83"/>
  <c r="D14" i="83"/>
  <c r="C14" i="83"/>
  <c r="E7" i="83"/>
  <c r="C6" i="69" s="1"/>
  <c r="H7" i="83"/>
  <c r="E8" i="83"/>
  <c r="C7" i="69" s="1"/>
  <c r="H8" i="83"/>
  <c r="E9" i="83"/>
  <c r="C8" i="69" s="1"/>
  <c r="H9" i="83"/>
  <c r="E10" i="83"/>
  <c r="C9" i="69" s="1"/>
  <c r="H10" i="83"/>
  <c r="E11" i="83"/>
  <c r="C10" i="69" s="1"/>
  <c r="H11" i="83"/>
  <c r="E12" i="83"/>
  <c r="C11" i="69" s="1"/>
  <c r="H12" i="83"/>
  <c r="E13" i="83"/>
  <c r="C12" i="69" s="1"/>
  <c r="H13" i="83"/>
  <c r="D20" i="83"/>
  <c r="E15" i="83"/>
  <c r="C14" i="69" s="1"/>
  <c r="H15" i="83"/>
  <c r="E16" i="83"/>
  <c r="C15" i="69" s="1"/>
  <c r="H16" i="83"/>
  <c r="E17" i="83"/>
  <c r="C16" i="69" s="1"/>
  <c r="H17" i="83"/>
  <c r="E18" i="83"/>
  <c r="C20" i="69" s="1"/>
  <c r="H18" i="83"/>
  <c r="E19" i="83"/>
  <c r="C22" i="69" s="1"/>
  <c r="H19" i="83"/>
  <c r="F20" i="83"/>
  <c r="E22" i="83"/>
  <c r="C24" i="69" s="1"/>
  <c r="H22" i="83"/>
  <c r="E23" i="83"/>
  <c r="C25" i="69" s="1"/>
  <c r="H23" i="83"/>
  <c r="E24" i="83"/>
  <c r="C26" i="69" s="1"/>
  <c r="H24" i="83"/>
  <c r="E25" i="83"/>
  <c r="C27" i="69" s="1"/>
  <c r="H25" i="83"/>
  <c r="E26" i="83"/>
  <c r="C28" i="69" s="1"/>
  <c r="H26" i="83"/>
  <c r="E27" i="83"/>
  <c r="C29" i="69" s="1"/>
  <c r="H27" i="83"/>
  <c r="E28" i="83"/>
  <c r="C30" i="69" s="1"/>
  <c r="H28" i="83"/>
  <c r="E29" i="83"/>
  <c r="C31" i="69" s="1"/>
  <c r="H29" i="83"/>
  <c r="E30" i="83"/>
  <c r="H30" i="83"/>
  <c r="C31" i="83"/>
  <c r="E31" i="83" s="1"/>
  <c r="D31" i="83"/>
  <c r="F31" i="83"/>
  <c r="H31" i="83" s="1"/>
  <c r="G31" i="83"/>
  <c r="G41" i="83" s="1"/>
  <c r="E33" i="83"/>
  <c r="C7" i="89" s="1"/>
  <c r="C35" i="69" s="1"/>
  <c r="H33" i="83"/>
  <c r="E34" i="83"/>
  <c r="H34" i="83"/>
  <c r="E35" i="83"/>
  <c r="H35" i="83"/>
  <c r="E36" i="83"/>
  <c r="H36" i="83"/>
  <c r="E37" i="83"/>
  <c r="H37" i="83"/>
  <c r="E38" i="83"/>
  <c r="C11" i="89" s="1"/>
  <c r="C40" i="69" s="1"/>
  <c r="H38" i="83"/>
  <c r="E39" i="83"/>
  <c r="H39" i="83"/>
  <c r="E40" i="83"/>
  <c r="H40" i="83"/>
  <c r="D41" i="83"/>
  <c r="B2" i="83"/>
  <c r="H30" i="85" l="1"/>
  <c r="H9" i="85"/>
  <c r="H22" i="85"/>
  <c r="D31" i="85"/>
  <c r="C14" i="88"/>
  <c r="E14" i="88" s="1"/>
  <c r="C44" i="89"/>
  <c r="C33" i="69" s="1"/>
  <c r="C32" i="69"/>
  <c r="C18" i="88"/>
  <c r="E18" i="88" s="1"/>
  <c r="C19" i="88"/>
  <c r="E19" i="88" s="1"/>
  <c r="C16" i="88"/>
  <c r="E16" i="88" s="1"/>
  <c r="C20" i="88"/>
  <c r="E20" i="88" s="1"/>
  <c r="C17" i="88"/>
  <c r="E17" i="88" s="1"/>
  <c r="C11" i="88"/>
  <c r="E11" i="88" s="1"/>
  <c r="C8" i="88"/>
  <c r="E8" i="88" s="1"/>
  <c r="C12" i="88"/>
  <c r="E12" i="88" s="1"/>
  <c r="C9" i="88"/>
  <c r="E9" i="88" s="1"/>
  <c r="C13" i="88"/>
  <c r="E13" i="88" s="1"/>
  <c r="C10" i="88"/>
  <c r="E10" i="88" s="1"/>
  <c r="G20" i="83"/>
  <c r="H20" i="83" s="1"/>
  <c r="G31" i="85"/>
  <c r="G56" i="85" s="1"/>
  <c r="G63" i="85" s="1"/>
  <c r="G65" i="85" s="1"/>
  <c r="G67" i="85" s="1"/>
  <c r="F31" i="85"/>
  <c r="F41" i="83"/>
  <c r="H41" i="83" s="1"/>
  <c r="H34" i="85"/>
  <c r="F45" i="85"/>
  <c r="E34" i="85"/>
  <c r="D56" i="85"/>
  <c r="D63" i="85" s="1"/>
  <c r="D65" i="85" s="1"/>
  <c r="D67" i="85" s="1"/>
  <c r="C45" i="85"/>
  <c r="C22" i="85"/>
  <c r="E14" i="83"/>
  <c r="C15" i="88" s="1"/>
  <c r="E15" i="88" s="1"/>
  <c r="C20" i="83"/>
  <c r="E20" i="83" s="1"/>
  <c r="C41" i="83"/>
  <c r="E41" i="83" s="1"/>
  <c r="H31" i="85" l="1"/>
  <c r="H45" i="85"/>
  <c r="F54" i="85"/>
  <c r="C31" i="85"/>
  <c r="E22" i="85"/>
  <c r="C54" i="85"/>
  <c r="E54" i="85" s="1"/>
  <c r="E45" i="85"/>
  <c r="H54" i="85" l="1"/>
  <c r="F56" i="85"/>
  <c r="E31" i="85"/>
  <c r="C56" i="85"/>
  <c r="H56" i="85" l="1"/>
  <c r="F63" i="85"/>
  <c r="E56" i="85"/>
  <c r="C63" i="85"/>
  <c r="H63" i="85" l="1"/>
  <c r="F65" i="85"/>
  <c r="C65" i="85"/>
  <c r="E63" i="85"/>
  <c r="F67" i="85" l="1"/>
  <c r="H67" i="85" s="1"/>
  <c r="H65" i="85"/>
  <c r="C67" i="85"/>
  <c r="E67" i="85" s="1"/>
  <c r="E65" i="85"/>
  <c r="C6" i="86" l="1"/>
  <c r="C13" i="86" s="1"/>
  <c r="N20" i="92" l="1"/>
  <c r="N19" i="92"/>
  <c r="E19" i="92"/>
  <c r="N18" i="92"/>
  <c r="E18" i="92"/>
  <c r="N17" i="92"/>
  <c r="E17" i="92"/>
  <c r="N16" i="92"/>
  <c r="E16" i="92"/>
  <c r="N15" i="92"/>
  <c r="N14" i="92" s="1"/>
  <c r="N21" i="92" s="1"/>
  <c r="E15" i="92"/>
  <c r="M14" i="92"/>
  <c r="L14" i="92"/>
  <c r="K14" i="92"/>
  <c r="J14" i="92"/>
  <c r="I14" i="92"/>
  <c r="H14" i="92"/>
  <c r="G14" i="92"/>
  <c r="F14" i="92"/>
  <c r="E14" i="92"/>
  <c r="E21" i="92" s="1"/>
  <c r="C14" i="92"/>
  <c r="C21" i="92" s="1"/>
  <c r="N13" i="92"/>
  <c r="N12" i="92"/>
  <c r="E12" i="92"/>
  <c r="N11" i="92"/>
  <c r="E11" i="92"/>
  <c r="N10" i="92"/>
  <c r="E10" i="92"/>
  <c r="N9" i="92"/>
  <c r="E9" i="92"/>
  <c r="N8" i="92"/>
  <c r="N7" i="92" s="1"/>
  <c r="E8" i="92"/>
  <c r="M7" i="92"/>
  <c r="M21" i="92" s="1"/>
  <c r="L7" i="92"/>
  <c r="L21" i="92" s="1"/>
  <c r="K7" i="92"/>
  <c r="K21" i="92" s="1"/>
  <c r="J7" i="92"/>
  <c r="J21" i="92" s="1"/>
  <c r="I7" i="92"/>
  <c r="I21" i="92" s="1"/>
  <c r="H7" i="92"/>
  <c r="H21" i="92" s="1"/>
  <c r="G7" i="92"/>
  <c r="G21" i="92" s="1"/>
  <c r="F7" i="92"/>
  <c r="F21" i="92" s="1"/>
  <c r="E7" i="92"/>
  <c r="C7" i="92"/>
  <c r="C21" i="88" l="1"/>
  <c r="T21" i="64" l="1"/>
  <c r="U21" i="64"/>
  <c r="S21" i="64"/>
  <c r="C21" i="64"/>
  <c r="F22" i="91"/>
  <c r="E22" i="91"/>
  <c r="C22" i="91"/>
  <c r="K22" i="90" l="1"/>
  <c r="L22" i="90"/>
  <c r="M22" i="90"/>
  <c r="N22" i="90"/>
  <c r="O22" i="90"/>
  <c r="P22" i="90"/>
  <c r="Q22" i="90"/>
  <c r="R22" i="90"/>
  <c r="S22" i="90"/>
  <c r="D21" i="88" l="1"/>
  <c r="E21" i="88"/>
  <c r="C5" i="73" s="1"/>
  <c r="C12" i="89" l="1"/>
  <c r="C6" i="89"/>
  <c r="D22" i="90" l="1"/>
  <c r="E22" i="90"/>
  <c r="F22" i="90"/>
  <c r="G22" i="90"/>
  <c r="H22" i="90"/>
  <c r="I22" i="90"/>
  <c r="J22" i="90"/>
  <c r="C28" i="89"/>
  <c r="C31" i="89"/>
  <c r="C30" i="89" s="1"/>
  <c r="C35" i="89"/>
  <c r="C43" i="89"/>
  <c r="C47" i="89"/>
  <c r="C41" i="89" l="1"/>
  <c r="C52" i="89"/>
  <c r="C13" i="69" l="1"/>
  <c r="C23" i="69" s="1"/>
  <c r="H53" i="75" l="1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40" i="75"/>
  <c r="E40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2" i="75"/>
  <c r="E12" i="75"/>
  <c r="H11" i="75"/>
  <c r="E11" i="75"/>
  <c r="H10" i="75"/>
  <c r="E10" i="75"/>
  <c r="H9" i="75"/>
  <c r="E9" i="75"/>
  <c r="H8" i="75"/>
  <c r="E8" i="75"/>
  <c r="C6" i="73" s="1"/>
  <c r="C8" i="73" s="1"/>
  <c r="C13" i="73" s="1"/>
  <c r="H7" i="75"/>
  <c r="E7" i="75"/>
  <c r="D14" i="91" s="1"/>
  <c r="D22" i="91" s="1"/>
  <c r="D21" i="64" l="1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V8" i="64" l="1"/>
  <c r="V9" i="64"/>
  <c r="V10" i="64"/>
  <c r="V11" i="64"/>
  <c r="V12" i="64"/>
  <c r="V13" i="64"/>
  <c r="G14" i="91" s="1"/>
  <c r="V14" i="64"/>
  <c r="V15" i="64"/>
  <c r="V16" i="64"/>
  <c r="V17" i="64"/>
  <c r="V18" i="64"/>
  <c r="V19" i="64"/>
  <c r="V20" i="64"/>
  <c r="V7" i="64"/>
  <c r="H14" i="91" l="1"/>
  <c r="G22" i="91"/>
  <c r="V21" i="64"/>
  <c r="C42" i="69" l="1"/>
  <c r="C34" i="69"/>
</calcChain>
</file>

<file path=xl/sharedStrings.xml><?xml version="1.0" encoding="utf-8"?>
<sst xmlns="http://schemas.openxmlformats.org/spreadsheetml/2006/main" count="701" uniqueCount="478">
  <si>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</si>
  <si>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</si>
  <si>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</si>
  <si>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</si>
  <si>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</si>
  <si>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</si>
  <si>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</si>
  <si>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</si>
  <si>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</si>
  <si>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</si>
  <si>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</si>
  <si>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</si>
  <si>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</si>
  <si>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</si>
  <si>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</si>
  <si>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</si>
  <si>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</si>
  <si>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</si>
  <si>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</si>
  <si>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</si>
  <si>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</si>
  <si>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</si>
  <si>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</si>
  <si>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</si>
  <si>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</si>
  <si>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</si>
  <si>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</si>
  <si>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</si>
  <si>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</si>
  <si>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</si>
  <si>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</si>
  <si>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</si>
  <si>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</si>
  <si>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</si>
  <si>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</si>
  <si>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</si>
  <si>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</si>
  <si>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</si>
  <si>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</si>
  <si>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</si>
  <si>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</si>
  <si>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</si>
  <si>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</si>
  <si>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</si>
  <si>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</si>
  <si>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</si>
  <si>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</si>
  <si>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</si>
  <si>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</si>
  <si>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</si>
  <si>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</si>
  <si>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</si>
  <si>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</si>
  <si>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</si>
  <si>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</si>
  <si>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</si>
  <si>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</si>
  <si>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</si>
  <si>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</si>
  <si>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</si>
  <si>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</si>
  <si>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</si>
  <si>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</si>
  <si>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</si>
  <si>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</si>
  <si>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</si>
  <si>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</si>
  <si>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</si>
  <si>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</si>
  <si>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</si>
  <si>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</si>
  <si>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</si>
  <si>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</si>
  <si>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</si>
  <si>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</si>
  <si>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</si>
  <si>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</si>
  <si>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</si>
  <si>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</si>
  <si>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</si>
  <si>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</si>
  <si>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</si>
  <si>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</si>
  <si>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</si>
  <si>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</si>
  <si>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</si>
  <si>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</si>
  <si>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other adjustments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</si>
  <si>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</si>
  <si>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</si>
  <si>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</si>
  <si>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</si>
  <si>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</si>
  <si>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</si>
  <si>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</si>
  <si>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</si>
  <si>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</si>
  <si>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</si>
  <si>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</si>
  <si>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</si>
  <si>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</si>
  <si>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</si>
  <si>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</si>
  <si>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</si>
  <si>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</si>
  <si>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</si>
  <si>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</si>
  <si>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</si>
  <si>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</si>
  <si>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</si>
  <si>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</si>
  <si>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</si>
  <si>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</si>
  <si>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</si>
  <si>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</si>
  <si>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</si>
  <si>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</si>
  <si>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</si>
  <si>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</si>
  <si>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</si>
  <si>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</si>
  <si>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</si>
  <si>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</si>
  <si>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</si>
  <si>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</si>
  <si>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</si>
  <si>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</si>
  <si>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</si>
  <si>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</si>
  <si>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</si>
  <si>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</si>
  <si>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</si>
  <si>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</si>
  <si>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</si>
  <si>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</si>
  <si>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</si>
  <si>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</si>
  <si>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</si>
  <si>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</si>
  <si>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</si>
  <si>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</si>
  <si>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</si>
  <si>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</si>
  <si>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</si>
  <si>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</si>
  <si>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</si>
  <si>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</si>
  <si>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</si>
  <si>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</si>
  <si>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</si>
  <si>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</si>
  <si>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</si>
  <si>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</si>
  <si>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</si>
  <si>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</si>
  <si>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</si>
  <si>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</si>
  <si>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</si>
  <si>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</si>
  <si>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</si>
  <si>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</si>
  <si>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</si>
  <si>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</si>
  <si>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</si>
  <si>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</si>
  <si>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</si>
  <si>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</si>
  <si>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</si>
  <si>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</si>
  <si>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</si>
  <si>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</si>
  <si>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</si>
  <si>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</si>
  <si>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</si>
  <si>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</si>
  <si>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</si>
  <si>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</si>
  <si>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</si>
  <si>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</si>
  <si>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</si>
  <si>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</si>
  <si>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</si>
  <si>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</si>
  <si>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</si>
  <si>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</si>
  <si>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</si>
  <si>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</si>
  <si>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</si>
  <si>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</si>
  <si>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</si>
  <si>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</si>
  <si>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</si>
  <si>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</si>
  <si>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</si>
  <si>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</si>
  <si>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</si>
  <si>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</si>
  <si>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</si>
  <si>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</si>
  <si>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</si>
  <si>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</si>
  <si>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</si>
  <si>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</si>
  <si>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Balance sheet items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</si>
  <si>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</si>
  <si>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</si>
  <si>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</si>
  <si>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</si>
  <si>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</si>
  <si>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</si>
  <si>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</si>
  <si>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</si>
  <si>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</si>
  <si>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</si>
  <si>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</si>
  <si>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</si>
  <si>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</si>
  <si>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</si>
  <si>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</si>
  <si>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</si>
  <si>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</si>
  <si>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</si>
  <si>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</si>
  <si>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</si>
  <si>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</si>
  <si>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</si>
  <si>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</si>
  <si>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</si>
  <si>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</si>
  <si>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</si>
  <si>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</si>
  <si>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</si>
  <si>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</si>
  <si>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</si>
  <si>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</si>
  <si>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</si>
  <si>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</si>
  <si>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</si>
  <si>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</si>
  <si>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</si>
  <si>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</si>
  <si>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</si>
  <si>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</si>
  <si>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</si>
  <si>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</si>
  <si>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</si>
  <si>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</si>
  <si>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</si>
  <si>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</si>
  <si>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</si>
  <si>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</si>
  <si>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</si>
  <si>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</si>
  <si>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</si>
  <si>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</si>
  <si>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</si>
  <si>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</si>
  <si>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</si>
  <si>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</si>
  <si>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</si>
  <si>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</si>
  <si>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</si>
  <si>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</si>
  <si>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</si>
  <si>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</si>
  <si>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</si>
  <si>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</si>
  <si>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</si>
  <si>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</si>
  <si>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</si>
  <si>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</si>
  <si>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</si>
  <si>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</si>
  <si>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</si>
  <si>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</si>
  <si>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</si>
  <si>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</si>
  <si>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</si>
  <si>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</si>
  <si>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</si>
  <si>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</si>
  <si>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</si>
  <si>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</si>
  <si>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</si>
  <si>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</si>
  <si>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</si>
  <si>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</si>
  <si>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</si>
  <si>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</si>
  <si>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</si>
  <si>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</si>
  <si>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</si>
  <si>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</si>
  <si>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</si>
  <si>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</si>
  <si>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</si>
  <si>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</si>
  <si>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</si>
  <si>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</si>
  <si>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</si>
  <si>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</si>
  <si>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</si>
  <si>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</si>
  <si>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</si>
  <si>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</si>
  <si>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</si>
  <si>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</si>
  <si>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</si>
  <si>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</si>
  <si>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</si>
  <si>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</si>
  <si>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</si>
  <si>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</si>
  <si>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</si>
  <si>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</si>
  <si>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</si>
  <si>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</si>
  <si>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</si>
  <si>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</si>
  <si>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</si>
  <si>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</si>
  <si>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</si>
  <si>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</si>
  <si>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</si>
  <si>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</si>
  <si>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</si>
  <si>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</si>
  <si>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</si>
  <si>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</si>
  <si>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</si>
  <si>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</si>
  <si>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</si>
  <si>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</si>
  <si>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</si>
  <si>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</si>
  <si>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</si>
  <si>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</si>
  <si>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</si>
  <si>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</si>
  <si>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</si>
  <si>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</si>
  <si>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</si>
  <si>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</si>
  <si>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</si>
  <si>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</si>
  <si>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</si>
  <si>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</si>
  <si>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</si>
  <si>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</si>
  <si>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</si>
  <si>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</si>
  <si>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</si>
  <si>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</si>
  <si>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</si>
  <si>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</si>
  <si>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</si>
  <si>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</si>
  <si>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</si>
  <si>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</si>
  <si>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</si>
  <si>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</si>
  <si>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</si>
  <si>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</si>
  <si>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</si>
  <si>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</si>
  <si>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</si>
  <si>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</si>
  <si>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</si>
  <si>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</si>
  <si>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</si>
  <si>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</si>
  <si>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</si>
  <si>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</si>
  <si>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</si>
  <si>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</si>
  <si>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</si>
  <si>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</si>
  <si>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</si>
  <si>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</si>
  <si>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</si>
  <si>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</si>
  <si>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</si>
  <si>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</si>
  <si>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</si>
  <si>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</si>
  <si>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</si>
  <si>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</si>
  <si>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</si>
  <si>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</si>
  <si>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</si>
  <si>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</si>
  <si>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</si>
  <si>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</si>
  <si>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</si>
  <si>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</si>
  <si>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</si>
  <si>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</si>
  <si>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</si>
  <si>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</si>
  <si>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</si>
  <si>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</si>
  <si>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</si>
  <si>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</si>
  <si>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** These includes Minimum capital requirements (4.5%, 6%, 8%) and Capital Conservation Buffer (2.5%) according to article 8 of the regulation on Capital Adequacy Requirements for Commercial Banks.</t>
  </si>
  <si>
    <t>1.1</t>
  </si>
  <si>
    <t>1.2</t>
  </si>
  <si>
    <t>≥6%</t>
  </si>
  <si>
    <t>1.3</t>
  </si>
  <si>
    <t>≥8%</t>
  </si>
  <si>
    <t>2</t>
  </si>
  <si>
    <t>2.1</t>
  </si>
  <si>
    <t>≥2,5%</t>
  </si>
  <si>
    <t>2.2</t>
  </si>
  <si>
    <t>≥0%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</si>
  <si>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</si>
  <si>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</si>
  <si>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</si>
  <si>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</si>
  <si>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</si>
  <si>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</si>
  <si>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</si>
  <si>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</si>
  <si>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</si>
  <si>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</si>
  <si>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</si>
  <si>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</si>
  <si>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</si>
  <si>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Capital Conservation Buffer</t>
  </si>
  <si>
    <t>Countercyclical Buffer</t>
  </si>
  <si>
    <t>Systemic Risk Buffer</t>
  </si>
  <si>
    <t>Pillar 2 Requirements*</t>
  </si>
  <si>
    <t>CET1</t>
  </si>
  <si>
    <t>Total regulatory Capital</t>
  </si>
  <si>
    <t>Existing Ratios/Amounts</t>
  </si>
  <si>
    <r>
      <rPr>
        <sz val="10"/>
        <rFont val="Calibri"/>
        <family val="2"/>
      </rPr>
      <t>≥</t>
    </r>
    <r>
      <rPr>
        <sz val="10"/>
        <rFont val="Calibri"/>
        <family val="2"/>
        <scheme val="minor"/>
      </rPr>
      <t>4,5%</t>
    </r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</si>
  <si>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</si>
  <si>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</si>
  <si>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</si>
  <si>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</si>
  <si>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</si>
  <si>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</si>
  <si>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</si>
  <si>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</si>
  <si>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</si>
  <si>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</si>
  <si>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</si>
  <si>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</si>
  <si>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</si>
  <si>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JSC Isbank Georgia</t>
  </si>
  <si>
    <t>Murat Bilgiç</t>
  </si>
  <si>
    <t>Ozan Gür</t>
  </si>
  <si>
    <t>www.isbank.ge</t>
  </si>
  <si>
    <t xml:space="preserve"> 4Q 2017</t>
  </si>
  <si>
    <t xml:space="preserve"> 3Q 2017</t>
  </si>
  <si>
    <t xml:space="preserve"> 2Q 2017</t>
  </si>
  <si>
    <t xml:space="preserve"> 1Q 2018</t>
  </si>
  <si>
    <t>Murat Bılgıç</t>
  </si>
  <si>
    <t>Yavuz Ergın</t>
  </si>
  <si>
    <t>Jan Yucel</t>
  </si>
  <si>
    <t>Mehmet Şencan</t>
  </si>
  <si>
    <t>Mehmet Ihsan Akhun</t>
  </si>
  <si>
    <t>Teımuraz Pırmısashvılı</t>
  </si>
  <si>
    <t>Turkıye Is Bankası A.S.</t>
  </si>
  <si>
    <t>Turkıye Is Bankası A,S, Employees" Pensıon Fund</t>
  </si>
  <si>
    <t>Turkey Republıcan People"s Party</t>
  </si>
  <si>
    <t>table 9 (Capital), N37</t>
  </si>
  <si>
    <t>table 9 (Capital), N2</t>
  </si>
  <si>
    <t>table 9 (Capital), N6</t>
  </si>
  <si>
    <t xml:space="preserve"> 2Q 2018</t>
  </si>
  <si>
    <r>
      <t xml:space="preserve">Common equity Tier 1 ratio ( ≥ 7.0 %) ** </t>
    </r>
    <r>
      <rPr>
        <b/>
        <sz val="10"/>
        <color rgb="FFFF0000"/>
        <rFont val="Arial"/>
        <family val="2"/>
        <charset val="162"/>
      </rPr>
      <t>8.54%</t>
    </r>
  </si>
  <si>
    <r>
      <t xml:space="preserve">Tier 1 ratio ( ≥ 8.5 %) ** </t>
    </r>
    <r>
      <rPr>
        <b/>
        <sz val="10"/>
        <color rgb="FFFF0000"/>
        <rFont val="Arial"/>
        <family val="2"/>
        <charset val="162"/>
      </rPr>
      <t>10.57%</t>
    </r>
  </si>
  <si>
    <r>
      <t xml:space="preserve">Total regulatory capital ratio ( ≥ 10.5 %) ** </t>
    </r>
    <r>
      <rPr>
        <b/>
        <sz val="10"/>
        <color rgb="FFFF0000"/>
        <rFont val="Arial"/>
        <family val="2"/>
        <charset val="162"/>
      </rPr>
      <t>23.86%</t>
    </r>
  </si>
  <si>
    <t>Sezgin Lüle</t>
  </si>
  <si>
    <t>Onur Kütük</t>
  </si>
  <si>
    <t>Husein Serdar Yücel</t>
  </si>
  <si>
    <t>≥1.54%</t>
  </si>
  <si>
    <t>≥2.07%</t>
  </si>
  <si>
    <t>≥13.36%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</si>
</sst>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-* #,##0_-;\-* #,##0_-;_-* &quot;-&quot;??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sz val="10"/>
      <name val="Calibri"/>
      <family val="2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rgb="FF333333"/>
      <name val="Sylfaen"/>
      <family val="1"/>
    </font>
    <font>
      <b/>
      <sz val="10"/>
      <color theme="1"/>
      <name val="Segoe UI"/>
      <family val="2"/>
    </font>
    <font>
      <b/>
      <sz val="10"/>
      <color rgb="FFFF000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7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096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557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7" fillId="0" borderId="0" xfId="0" applyFont="1" applyAlignment="1">
      <alignment vertical="center"/>
    </xf>
    <xf numFmtId="0" fontId="88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inden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8" fillId="0" borderId="0" xfId="0" applyFont="1" applyBorder="1"/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7" fillId="0" borderId="13" xfId="0" applyNumberFormat="1" applyFont="1" applyBorder="1" applyAlignment="1">
      <alignment vertical="center"/>
    </xf>
    <xf numFmtId="167" fontId="87" fillId="0" borderId="65" xfId="0" applyNumberFormat="1" applyFont="1" applyBorder="1" applyAlignment="1">
      <alignment horizontal="center"/>
    </xf>
    <xf numFmtId="167" fontId="91" fillId="0" borderId="0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7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67" fontId="89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7" fillId="0" borderId="12" xfId="0" applyFont="1" applyBorder="1" applyAlignment="1">
      <alignment horizontal="right" wrapText="1"/>
    </xf>
    <xf numFmtId="193" fontId="87" fillId="0" borderId="14" xfId="0" applyNumberFormat="1" applyFont="1" applyBorder="1" applyAlignment="1">
      <alignment vertic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8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0" fontId="45" fillId="3" borderId="26" xfId="16" applyFont="1" applyFill="1" applyBorder="1" applyAlignment="1" applyProtection="1">
      <protection locked="0"/>
    </xf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8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2" fillId="3" borderId="3" xfId="11" applyFont="1" applyFill="1" applyBorder="1" applyAlignment="1">
      <alignment horizontal="left" vertical="center"/>
    </xf>
    <xf numFmtId="0" fontId="90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2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0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2" fillId="3" borderId="3" xfId="9" applyFont="1" applyFill="1" applyBorder="1" applyAlignment="1" applyProtection="1">
      <alignment horizontal="left" vertical="center"/>
      <protection locked="0"/>
    </xf>
    <xf numFmtId="0" fontId="90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84" fillId="0" borderId="2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0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3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4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0" fontId="84" fillId="0" borderId="0" xfId="0" applyFont="1" applyAlignment="1"/>
    <xf numFmtId="193" fontId="84" fillId="0" borderId="22" xfId="0" applyNumberFormat="1" applyFont="1" applyBorder="1" applyAlignment="1">
      <alignment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7" fillId="0" borderId="11" xfId="0" applyFont="1" applyBorder="1" applyAlignment="1">
      <alignment horizontal="left" wrapText="1" indent="1"/>
    </xf>
    <xf numFmtId="0" fontId="87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4" fillId="0" borderId="0" xfId="11" applyFont="1" applyFill="1" applyBorder="1" applyAlignment="1" applyProtection="1"/>
    <xf numFmtId="0" fontId="95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96" fillId="0" borderId="10" xfId="0" applyNumberFormat="1" applyFont="1" applyFill="1" applyBorder="1" applyAlignment="1">
      <alignment horizontal="left" vertical="center" wrapText="1"/>
    </xf>
    <xf numFmtId="0" fontId="95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7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99" fillId="3" borderId="85" xfId="0" applyFont="1" applyFill="1" applyBorder="1" applyAlignment="1">
      <alignment horizontal="left"/>
    </xf>
    <xf numFmtId="0" fontId="99" fillId="3" borderId="86" xfId="0" applyFont="1" applyFill="1" applyBorder="1" applyAlignment="1">
      <alignment horizontal="left"/>
    </xf>
    <xf numFmtId="0" fontId="4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/>
    </xf>
    <xf numFmtId="169" fontId="9" fillId="37" borderId="0" xfId="20" applyBorder="1"/>
    <xf numFmtId="0" fontId="3" fillId="0" borderId="9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69" fontId="9" fillId="37" borderId="27" xfId="20" applyBorder="1"/>
    <xf numFmtId="169" fontId="9" fillId="37" borderId="96" xfId="20" applyBorder="1"/>
    <xf numFmtId="169" fontId="9" fillId="37" borderId="28" xfId="20" applyBorder="1"/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7" xfId="0" applyFont="1" applyFill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7" xfId="0" applyFont="1" applyFill="1" applyBorder="1"/>
    <xf numFmtId="193" fontId="84" fillId="0" borderId="87" xfId="0" applyNumberFormat="1" applyFont="1" applyFill="1" applyBorder="1" applyAlignment="1">
      <alignment horizontal="center" vertical="center"/>
    </xf>
    <xf numFmtId="193" fontId="84" fillId="0" borderId="88" xfId="0" applyNumberFormat="1" applyFont="1" applyFill="1" applyBorder="1" applyAlignment="1">
      <alignment horizontal="center" vertical="center"/>
    </xf>
    <xf numFmtId="0" fontId="84" fillId="0" borderId="87" xfId="0" applyFont="1" applyFill="1" applyBorder="1" applyAlignment="1">
      <alignment horizontal="left" indent="1"/>
    </xf>
    <xf numFmtId="193" fontId="87" fillId="0" borderId="87" xfId="0" applyNumberFormat="1" applyFont="1" applyFill="1" applyBorder="1" applyAlignment="1">
      <alignment horizontal="center" vertical="center"/>
    </xf>
    <xf numFmtId="0" fontId="87" fillId="0" borderId="87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169" fontId="9" fillId="37" borderId="103" xfId="20" applyBorder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4" fillId="36" borderId="8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100" fillId="0" borderId="21" xfId="0" applyFont="1" applyFill="1" applyBorder="1" applyAlignment="1">
      <alignment horizontal="right" vertical="center" wrapText="1"/>
    </xf>
    <xf numFmtId="0" fontId="100" fillId="0" borderId="87" xfId="0" applyFont="1" applyFill="1" applyBorder="1" applyAlignment="1">
      <alignment horizontal="left" vertical="center" wrapText="1"/>
    </xf>
    <xf numFmtId="9" fontId="4" fillId="36" borderId="87" xfId="20962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0" fillId="0" borderId="0" xfId="0" applyFont="1" applyFill="1" applyAlignment="1">
      <alignment horizontal="left" vertical="center"/>
    </xf>
    <xf numFmtId="49" fontId="102" fillId="0" borderId="24" xfId="5" applyNumberFormat="1" applyFont="1" applyFill="1" applyBorder="1" applyAlignment="1" applyProtection="1">
      <alignment horizontal="left" vertical="center"/>
      <protection locked="0"/>
    </xf>
    <xf numFmtId="0" fontId="103" fillId="0" borderId="25" xfId="9" applyFont="1" applyFill="1" applyBorder="1" applyAlignment="1" applyProtection="1">
      <alignment horizontal="left" vertical="center" wrapText="1"/>
      <protection locked="0"/>
    </xf>
    <xf numFmtId="0" fontId="84" fillId="0" borderId="87" xfId="0" applyFont="1" applyBorder="1" applyAlignment="1">
      <alignment vertical="center" wrapText="1"/>
    </xf>
    <xf numFmtId="14" fontId="2" fillId="3" borderId="87" xfId="8" quotePrefix="1" applyNumberFormat="1" applyFont="1" applyFill="1" applyBorder="1" applyAlignment="1" applyProtection="1">
      <alignment horizontal="left"/>
      <protection locked="0"/>
    </xf>
    <xf numFmtId="0" fontId="6" fillId="0" borderId="87" xfId="17" applyFill="1" applyBorder="1" applyAlignment="1" applyProtection="1"/>
    <xf numFmtId="49" fontId="84" fillId="0" borderId="87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94" fillId="0" borderId="21" xfId="0" applyFont="1" applyFill="1" applyBorder="1" applyAlignment="1">
      <alignment horizontal="right" vertical="center" wrapText="1"/>
    </xf>
    <xf numFmtId="0" fontId="94" fillId="0" borderId="21" xfId="0" applyFont="1" applyFill="1" applyBorder="1" applyAlignment="1">
      <alignment horizontal="center" vertical="center" wrapText="1"/>
    </xf>
    <xf numFmtId="0" fontId="94" fillId="0" borderId="21" xfId="0" applyFont="1" applyBorder="1" applyAlignment="1">
      <alignment horizontal="right" vertical="center" wrapText="1"/>
    </xf>
    <xf numFmtId="0" fontId="94" fillId="2" borderId="21" xfId="0" applyFont="1" applyFill="1" applyBorder="1" applyAlignment="1">
      <alignment horizontal="right" vertical="center"/>
    </xf>
    <xf numFmtId="0" fontId="95" fillId="0" borderId="21" xfId="0" applyFont="1" applyFill="1" applyBorder="1" applyAlignment="1">
      <alignment horizontal="center" vertical="center" wrapText="1"/>
    </xf>
    <xf numFmtId="0" fontId="94" fillId="2" borderId="24" xfId="0" applyFont="1" applyFill="1" applyBorder="1" applyAlignment="1">
      <alignment horizontal="right" vertical="center"/>
    </xf>
    <xf numFmtId="0" fontId="85" fillId="0" borderId="87" xfId="0" applyFont="1" applyBorder="1"/>
    <xf numFmtId="0" fontId="6" fillId="0" borderId="87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79" fontId="45" fillId="0" borderId="0" xfId="0" applyNumberFormat="1" applyFont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3" fillId="0" borderId="87" xfId="20962" applyNumberFormat="1" applyFont="1" applyFill="1" applyBorder="1" applyAlignment="1" applyProtection="1">
      <alignment horizontal="right" vertical="center" wrapText="1"/>
      <protection locked="0"/>
    </xf>
    <xf numFmtId="10" fontId="3" fillId="0" borderId="87" xfId="20962" applyNumberFormat="1" applyFont="1" applyBorder="1" applyAlignment="1" applyProtection="1">
      <alignment vertical="center" wrapText="1"/>
      <protection locked="0"/>
    </xf>
    <xf numFmtId="10" fontId="94" fillId="2" borderId="87" xfId="20962" applyNumberFormat="1" applyFont="1" applyFill="1" applyBorder="1" applyAlignment="1" applyProtection="1">
      <alignment vertical="center"/>
      <protection locked="0"/>
    </xf>
    <xf numFmtId="10" fontId="104" fillId="2" borderId="87" xfId="20962" applyNumberFormat="1" applyFont="1" applyFill="1" applyBorder="1" applyAlignment="1" applyProtection="1">
      <alignment vertical="center"/>
      <protection locked="0"/>
    </xf>
    <xf numFmtId="193" fontId="94" fillId="0" borderId="87" xfId="0" applyNumberFormat="1" applyFont="1" applyFill="1" applyBorder="1" applyAlignment="1" applyProtection="1">
      <alignment vertical="center"/>
      <protection locked="0"/>
    </xf>
    <xf numFmtId="10" fontId="94" fillId="0" borderId="25" xfId="20962" applyNumberFormat="1" applyFont="1" applyFill="1" applyBorder="1" applyAlignment="1" applyProtection="1">
      <alignment vertical="center"/>
      <protection locked="0"/>
    </xf>
    <xf numFmtId="193" fontId="84" fillId="0" borderId="88" xfId="0" applyNumberFormat="1" applyFont="1" applyFill="1" applyBorder="1" applyAlignment="1" applyProtection="1">
      <alignment vertical="center" wrapText="1"/>
      <protection locked="0"/>
    </xf>
    <xf numFmtId="10" fontId="3" fillId="0" borderId="88" xfId="20962" applyNumberFormat="1" applyFont="1" applyBorder="1" applyAlignment="1" applyProtection="1">
      <alignment vertical="center" wrapText="1"/>
      <protection locked="0"/>
    </xf>
    <xf numFmtId="10" fontId="104" fillId="2" borderId="88" xfId="20962" applyNumberFormat="1" applyFont="1" applyFill="1" applyBorder="1" applyAlignment="1" applyProtection="1">
      <alignment vertical="center"/>
      <protection locked="0"/>
    </xf>
    <xf numFmtId="10" fontId="94" fillId="2" borderId="88" xfId="20962" applyNumberFormat="1" applyFont="1" applyFill="1" applyBorder="1" applyAlignment="1" applyProtection="1">
      <alignment vertical="center"/>
      <protection locked="0"/>
    </xf>
    <xf numFmtId="0" fontId="65" fillId="0" borderId="0" xfId="0" applyFont="1" applyFill="1" applyBorder="1" applyProtection="1">
      <protection locked="0"/>
    </xf>
    <xf numFmtId="0" fontId="45" fillId="0" borderId="93" xfId="0" applyFont="1" applyFill="1" applyBorder="1" applyAlignment="1" applyProtection="1">
      <alignment horizontal="center"/>
    </xf>
    <xf numFmtId="0" fontId="45" fillId="0" borderId="87" xfId="0" applyFont="1" applyFill="1" applyBorder="1" applyAlignment="1" applyProtection="1">
      <alignment horizontal="center" vertical="center" wrapText="1"/>
    </xf>
    <xf numFmtId="0" fontId="45" fillId="0" borderId="88" xfId="0" applyFont="1" applyFill="1" applyBorder="1" applyAlignment="1" applyProtection="1">
      <alignment horizontal="center" vertical="center" wrapText="1"/>
    </xf>
    <xf numFmtId="0" fontId="2" fillId="0" borderId="93" xfId="0" applyFont="1" applyFill="1" applyBorder="1" applyAlignment="1" applyProtection="1">
      <alignment horizontal="left"/>
    </xf>
    <xf numFmtId="164" fontId="96" fillId="0" borderId="87" xfId="7" applyNumberFormat="1" applyFont="1" applyFill="1" applyBorder="1" applyAlignment="1" applyProtection="1">
      <alignment horizontal="right"/>
    </xf>
    <xf numFmtId="164" fontId="95" fillId="36" borderId="87" xfId="7" applyNumberFormat="1" applyFont="1" applyFill="1" applyBorder="1" applyAlignment="1" applyProtection="1">
      <alignment horizontal="right"/>
    </xf>
    <xf numFmtId="164" fontId="96" fillId="0" borderId="10" xfId="7" applyNumberFormat="1" applyFont="1" applyFill="1" applyBorder="1" applyAlignment="1" applyProtection="1">
      <alignment horizontal="right"/>
    </xf>
    <xf numFmtId="164" fontId="95" fillId="36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2"/>
    </xf>
    <xf numFmtId="38" fontId="96" fillId="0" borderId="87" xfId="7" applyNumberFormat="1" applyFont="1" applyFill="1" applyBorder="1" applyAlignment="1" applyProtection="1">
      <alignment horizontal="right"/>
    </xf>
    <xf numFmtId="38" fontId="95" fillId="36" borderId="87" xfId="7" applyNumberFormat="1" applyFont="1" applyFill="1" applyBorder="1" applyAlignment="1" applyProtection="1">
      <alignment horizontal="right"/>
    </xf>
    <xf numFmtId="38" fontId="96" fillId="0" borderId="10" xfId="7" applyNumberFormat="1" applyFont="1" applyFill="1" applyBorder="1" applyAlignment="1" applyProtection="1">
      <alignment horizontal="right"/>
    </xf>
    <xf numFmtId="38" fontId="95" fillId="36" borderId="88" xfId="7" applyNumberFormat="1" applyFont="1" applyFill="1" applyBorder="1" applyAlignment="1" applyProtection="1">
      <alignment horizontal="right"/>
    </xf>
    <xf numFmtId="0" fontId="45" fillId="0" borderId="93" xfId="0" applyFont="1" applyFill="1" applyBorder="1" applyAlignment="1" applyProtection="1"/>
    <xf numFmtId="164" fontId="96" fillId="0" borderId="87" xfId="7" applyNumberFormat="1" applyFont="1" applyFill="1" applyBorder="1" applyAlignment="1" applyProtection="1">
      <alignment horizontal="right"/>
      <protection locked="0"/>
    </xf>
    <xf numFmtId="164" fontId="96" fillId="0" borderId="10" xfId="7" applyNumberFormat="1" applyFont="1" applyFill="1" applyBorder="1" applyAlignment="1" applyProtection="1">
      <alignment horizontal="right"/>
      <protection locked="0"/>
    </xf>
    <xf numFmtId="164" fontId="96" fillId="0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1"/>
    </xf>
    <xf numFmtId="0" fontId="45" fillId="0" borderId="93" xfId="0" applyFont="1" applyFill="1" applyBorder="1" applyAlignment="1" applyProtection="1">
      <alignment horizontal="left"/>
    </xf>
    <xf numFmtId="164" fontId="95" fillId="0" borderId="87" xfId="7" applyNumberFormat="1" applyFont="1" applyFill="1" applyBorder="1" applyAlignment="1" applyProtection="1">
      <alignment horizontal="right"/>
    </xf>
    <xf numFmtId="164" fontId="95" fillId="0" borderId="10" xfId="7" applyNumberFormat="1" applyFont="1" applyFill="1" applyBorder="1" applyAlignment="1" applyProtection="1">
      <alignment horizontal="right"/>
    </xf>
    <xf numFmtId="164" fontId="95" fillId="36" borderId="25" xfId="7" applyNumberFormat="1" applyFont="1" applyFill="1" applyBorder="1" applyAlignment="1" applyProtection="1">
      <alignment horizontal="right"/>
    </xf>
    <xf numFmtId="164" fontId="95" fillId="36" borderId="26" xfId="7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left" wrapText="1" indent="1"/>
    </xf>
    <xf numFmtId="0" fontId="2" fillId="0" borderId="87" xfId="0" applyFont="1" applyFill="1" applyBorder="1" applyAlignment="1">
      <alignment horizontal="left" wrapText="1" indent="2"/>
    </xf>
    <xf numFmtId="0" fontId="45" fillId="0" borderId="87" xfId="0" applyFont="1" applyFill="1" applyBorder="1" applyAlignment="1"/>
    <xf numFmtId="0" fontId="45" fillId="0" borderId="87" xfId="0" applyFont="1" applyFill="1" applyBorder="1" applyAlignment="1">
      <alignment horizontal="left"/>
    </xf>
    <xf numFmtId="0" fontId="45" fillId="0" borderId="87" xfId="0" applyFont="1" applyFill="1" applyBorder="1" applyAlignment="1">
      <alignment horizontal="center"/>
    </xf>
    <xf numFmtId="0" fontId="2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vertical="center" wrapText="1"/>
    </xf>
    <xf numFmtId="0" fontId="45" fillId="0" borderId="87" xfId="0" applyFont="1" applyFill="1" applyBorder="1" applyAlignment="1">
      <alignment horizontal="center" vertical="center" wrapText="1"/>
    </xf>
    <xf numFmtId="38" fontId="2" fillId="0" borderId="87" xfId="0" applyNumberFormat="1" applyFont="1" applyFill="1" applyBorder="1" applyAlignment="1" applyProtection="1">
      <alignment horizontal="right"/>
      <protection locked="0"/>
    </xf>
    <xf numFmtId="38" fontId="96" fillId="0" borderId="50" xfId="0" applyNumberFormat="1" applyFont="1" applyFill="1" applyBorder="1" applyAlignment="1" applyProtection="1">
      <alignment horizontal="right"/>
      <protection locked="0"/>
    </xf>
    <xf numFmtId="38" fontId="95" fillId="36" borderId="87" xfId="0" applyNumberFormat="1" applyFont="1" applyFill="1" applyBorder="1" applyAlignment="1">
      <alignment horizontal="right"/>
    </xf>
    <xf numFmtId="38" fontId="96" fillId="0" borderId="87" xfId="0" applyNumberFormat="1" applyFont="1" applyFill="1" applyBorder="1" applyAlignment="1" applyProtection="1">
      <alignment horizontal="right"/>
      <protection locked="0"/>
    </xf>
    <xf numFmtId="38" fontId="95" fillId="0" borderId="87" xfId="0" applyNumberFormat="1" applyFont="1" applyFill="1" applyBorder="1" applyAlignment="1">
      <alignment horizontal="center"/>
    </xf>
    <xf numFmtId="38" fontId="95" fillId="36" borderId="87" xfId="0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alignment horizontal="right" vertical="center"/>
      <protection locked="0"/>
    </xf>
    <xf numFmtId="38" fontId="95" fillId="36" borderId="25" xfId="0" applyNumberFormat="1" applyFont="1" applyFill="1" applyBorder="1" applyAlignment="1">
      <alignment horizontal="right"/>
    </xf>
    <xf numFmtId="38" fontId="95" fillId="36" borderId="87" xfId="7" applyNumberFormat="1" applyFont="1" applyFill="1" applyBorder="1" applyAlignment="1" applyProtection="1"/>
    <xf numFmtId="38" fontId="95" fillId="36" borderId="25" xfId="7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protection locked="0"/>
    </xf>
    <xf numFmtId="0" fontId="65" fillId="0" borderId="0" xfId="0" applyFont="1" applyFill="1" applyBorder="1" applyAlignment="1" applyProtection="1">
      <alignment horizontal="right"/>
      <protection locked="0"/>
    </xf>
    <xf numFmtId="0" fontId="45" fillId="0" borderId="88" xfId="0" applyFont="1" applyFill="1" applyBorder="1" applyAlignment="1">
      <alignment horizontal="center" vertical="center" wrapText="1"/>
    </xf>
    <xf numFmtId="38" fontId="2" fillId="0" borderId="88" xfId="0" applyNumberFormat="1" applyFont="1" applyFill="1" applyBorder="1" applyAlignment="1" applyProtection="1">
      <alignment horizontal="right"/>
      <protection locked="0"/>
    </xf>
    <xf numFmtId="38" fontId="96" fillId="0" borderId="88" xfId="7" applyNumberFormat="1" applyFont="1" applyFill="1" applyBorder="1" applyAlignment="1" applyProtection="1">
      <alignment horizontal="right"/>
    </xf>
    <xf numFmtId="38" fontId="95" fillId="0" borderId="88" xfId="0" applyNumberFormat="1" applyFont="1" applyFill="1" applyBorder="1" applyAlignment="1">
      <alignment horizontal="center"/>
    </xf>
    <xf numFmtId="38" fontId="96" fillId="0" borderId="88" xfId="0" applyNumberFormat="1" applyFont="1" applyFill="1" applyBorder="1" applyAlignment="1" applyProtection="1">
      <alignment horizontal="right"/>
      <protection locked="0"/>
    </xf>
    <xf numFmtId="38" fontId="95" fillId="36" borderId="88" xfId="7" applyNumberFormat="1" applyFont="1" applyFill="1" applyBorder="1" applyAlignment="1" applyProtection="1"/>
    <xf numFmtId="38" fontId="95" fillId="36" borderId="26" xfId="7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45" fillId="0" borderId="87" xfId="0" applyFont="1" applyFill="1" applyBorder="1" applyAlignment="1" applyProtection="1">
      <alignment horizontal="left"/>
      <protection locked="0"/>
    </xf>
    <xf numFmtId="0" fontId="2" fillId="0" borderId="87" xfId="0" applyFont="1" applyFill="1" applyBorder="1" applyAlignment="1" applyProtection="1">
      <alignment horizontal="left" indent="4"/>
      <protection locked="0"/>
    </xf>
    <xf numFmtId="38" fontId="96" fillId="0" borderId="87" xfId="0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 applyProtection="1">
      <alignment horizontal="left" vertical="center" indent="11"/>
      <protection locked="0"/>
    </xf>
    <xf numFmtId="38" fontId="95" fillId="77" borderId="87" xfId="0" applyNumberFormat="1" applyFont="1" applyFill="1" applyBorder="1" applyAlignment="1" applyProtection="1">
      <alignment horizontal="right"/>
    </xf>
    <xf numFmtId="0" fontId="46" fillId="0" borderId="87" xfId="0" applyFont="1" applyFill="1" applyBorder="1" applyAlignment="1" applyProtection="1">
      <alignment horizontal="left" vertical="center" indent="17"/>
      <protection locked="0"/>
    </xf>
    <xf numFmtId="38" fontId="95" fillId="36" borderId="25" xfId="0" applyNumberFormat="1" applyFont="1" applyFill="1" applyBorder="1" applyAlignment="1" applyProtection="1">
      <alignment horizontal="right"/>
    </xf>
    <xf numFmtId="0" fontId="65" fillId="0" borderId="0" xfId="0" applyFont="1" applyFill="1" applyAlignment="1">
      <alignment horizontal="center"/>
    </xf>
    <xf numFmtId="0" fontId="105" fillId="0" borderId="7" xfId="0" applyFont="1" applyBorder="1" applyAlignment="1">
      <alignment horizontal="center" vertical="center" wrapText="1"/>
    </xf>
    <xf numFmtId="0" fontId="105" fillId="0" borderId="70" xfId="0" applyFont="1" applyBorder="1" applyAlignment="1">
      <alignment horizontal="center" vertical="center" wrapText="1"/>
    </xf>
    <xf numFmtId="38" fontId="4" fillId="36" borderId="87" xfId="7" applyNumberFormat="1" applyFont="1" applyFill="1" applyBorder="1" applyAlignment="1">
      <alignment vertical="center" wrapText="1"/>
    </xf>
    <xf numFmtId="38" fontId="4" fillId="36" borderId="88" xfId="7" applyNumberFormat="1" applyFont="1" applyFill="1" applyBorder="1" applyAlignment="1">
      <alignment vertical="center" wrapText="1"/>
    </xf>
    <xf numFmtId="38" fontId="4" fillId="0" borderId="87" xfId="7" applyNumberFormat="1" applyFont="1" applyBorder="1" applyAlignment="1">
      <alignment vertical="center" wrapText="1"/>
    </xf>
    <xf numFmtId="38" fontId="4" fillId="0" borderId="88" xfId="7" applyNumberFormat="1" applyFont="1" applyBorder="1" applyAlignment="1">
      <alignment vertical="center" wrapText="1"/>
    </xf>
    <xf numFmtId="0" fontId="84" fillId="0" borderId="87" xfId="0" applyFont="1" applyFill="1" applyBorder="1" applyAlignment="1">
      <alignment vertical="center" wrapText="1"/>
    </xf>
    <xf numFmtId="38" fontId="4" fillId="0" borderId="87" xfId="7" applyNumberFormat="1" applyFont="1" applyFill="1" applyBorder="1" applyAlignment="1">
      <alignment vertical="center" wrapText="1"/>
    </xf>
    <xf numFmtId="38" fontId="4" fillId="36" borderId="25" xfId="7" applyNumberFormat="1" applyFont="1" applyFill="1" applyBorder="1" applyAlignment="1">
      <alignment vertical="center" wrapText="1"/>
    </xf>
    <xf numFmtId="38" fontId="4" fillId="36" borderId="26" xfId="7" applyNumberFormat="1" applyFont="1" applyFill="1" applyBorder="1" applyAlignment="1">
      <alignment vertical="center" wrapText="1"/>
    </xf>
    <xf numFmtId="0" fontId="84" fillId="0" borderId="59" xfId="0" applyFont="1" applyBorder="1" applyAlignment="1">
      <alignment horizontal="center" vertical="center" wrapText="1"/>
    </xf>
    <xf numFmtId="0" fontId="86" fillId="0" borderId="59" xfId="0" applyFont="1" applyBorder="1" applyAlignment="1">
      <alignment vertical="center" wrapText="1"/>
    </xf>
    <xf numFmtId="0" fontId="2" fillId="0" borderId="93" xfId="0" applyFont="1" applyBorder="1" applyAlignment="1">
      <alignment wrapText="1"/>
    </xf>
    <xf numFmtId="9" fontId="84" fillId="0" borderId="23" xfId="0" applyNumberFormat="1" applyFont="1" applyBorder="1" applyAlignment="1"/>
    <xf numFmtId="10" fontId="3" fillId="0" borderId="91" xfId="20962" applyNumberFormat="1" applyFont="1" applyFill="1" applyBorder="1" applyAlignment="1"/>
    <xf numFmtId="10" fontId="3" fillId="0" borderId="42" xfId="20962" applyNumberFormat="1" applyFont="1" applyFill="1" applyBorder="1" applyAlignment="1"/>
    <xf numFmtId="193" fontId="86" fillId="36" borderId="20" xfId="0" applyNumberFormat="1" applyFont="1" applyFill="1" applyBorder="1" applyAlignment="1">
      <alignment horizontal="center" vertical="center"/>
    </xf>
    <xf numFmtId="193" fontId="86" fillId="36" borderId="22" xfId="0" applyNumberFormat="1" applyFont="1" applyFill="1" applyBorder="1" applyAlignment="1">
      <alignment horizontal="center" vertical="center" wrapText="1"/>
    </xf>
    <xf numFmtId="193" fontId="86" fillId="36" borderId="26" xfId="0" applyNumberFormat="1" applyFont="1" applyFill="1" applyBorder="1" applyAlignment="1">
      <alignment horizontal="center" vertical="center" wrapText="1"/>
    </xf>
    <xf numFmtId="193" fontId="86" fillId="0" borderId="22" xfId="0" applyNumberFormat="1" applyFont="1" applyBorder="1" applyAlignment="1">
      <alignment wrapText="1"/>
    </xf>
    <xf numFmtId="38" fontId="95" fillId="36" borderId="88" xfId="2" applyNumberFormat="1" applyFont="1" applyFill="1" applyBorder="1" applyAlignment="1" applyProtection="1">
      <alignment vertical="top"/>
    </xf>
    <xf numFmtId="38" fontId="96" fillId="3" borderId="88" xfId="2" applyNumberFormat="1" applyFont="1" applyFill="1" applyBorder="1" applyAlignment="1" applyProtection="1">
      <alignment vertical="top"/>
      <protection locked="0"/>
    </xf>
    <xf numFmtId="38" fontId="95" fillId="36" borderId="88" xfId="2" applyNumberFormat="1" applyFont="1" applyFill="1" applyBorder="1" applyAlignment="1" applyProtection="1">
      <alignment vertical="top" wrapText="1"/>
    </xf>
    <xf numFmtId="38" fontId="96" fillId="3" borderId="88" xfId="2" applyNumberFormat="1" applyFont="1" applyFill="1" applyBorder="1" applyAlignment="1" applyProtection="1">
      <alignment vertical="top" wrapText="1"/>
      <protection locked="0"/>
    </xf>
    <xf numFmtId="38" fontId="95" fillId="36" borderId="88" xfId="2" applyNumberFormat="1" applyFont="1" applyFill="1" applyBorder="1" applyAlignment="1" applyProtection="1">
      <alignment vertical="top" wrapText="1"/>
      <protection locked="0"/>
    </xf>
    <xf numFmtId="38" fontId="95" fillId="36" borderId="26" xfId="2" applyNumberFormat="1" applyFont="1" applyFill="1" applyBorder="1" applyAlignment="1" applyProtection="1">
      <alignment vertical="top" wrapText="1"/>
    </xf>
    <xf numFmtId="38" fontId="87" fillId="0" borderId="13" xfId="0" applyNumberFormat="1" applyFont="1" applyBorder="1" applyAlignment="1">
      <alignment vertical="center"/>
    </xf>
    <xf numFmtId="193" fontId="86" fillId="36" borderId="25" xfId="0" applyNumberFormat="1" applyFont="1" applyFill="1" applyBorder="1"/>
    <xf numFmtId="167" fontId="86" fillId="36" borderId="25" xfId="0" applyNumberFormat="1" applyFont="1" applyFill="1" applyBorder="1"/>
    <xf numFmtId="167" fontId="86" fillId="36" borderId="87" xfId="0" applyNumberFormat="1" applyFont="1" applyFill="1" applyBorder="1"/>
    <xf numFmtId="193" fontId="86" fillId="36" borderId="24" xfId="0" applyNumberFormat="1" applyFont="1" applyFill="1" applyBorder="1"/>
    <xf numFmtId="193" fontId="86" fillId="36" borderId="26" xfId="0" applyNumberFormat="1" applyFont="1" applyFill="1" applyBorder="1"/>
    <xf numFmtId="193" fontId="86" fillId="36" borderId="57" xfId="0" applyNumberFormat="1" applyFont="1" applyFill="1" applyBorder="1"/>
    <xf numFmtId="193" fontId="86" fillId="36" borderId="56" xfId="0" applyNumberFormat="1" applyFont="1" applyFill="1" applyBorder="1" applyAlignment="1"/>
    <xf numFmtId="193" fontId="86" fillId="0" borderId="23" xfId="0" applyNumberFormat="1" applyFont="1" applyBorder="1" applyAlignment="1"/>
    <xf numFmtId="193" fontId="4" fillId="36" borderId="25" xfId="0" applyNumberFormat="1" applyFont="1" applyFill="1" applyBorder="1"/>
    <xf numFmtId="9" fontId="4" fillId="0" borderId="22" xfId="20962" applyFont="1" applyBorder="1" applyAlignment="1">
      <alignment horizontal="right"/>
    </xf>
    <xf numFmtId="9" fontId="4" fillId="36" borderId="26" xfId="20962" applyFont="1" applyFill="1" applyBorder="1" applyAlignment="1">
      <alignment horizontal="right"/>
    </xf>
    <xf numFmtId="194" fontId="3" fillId="0" borderId="76" xfId="7" applyNumberFormat="1" applyFont="1" applyFill="1" applyBorder="1" applyAlignment="1">
      <alignment vertical="center"/>
    </xf>
    <xf numFmtId="194" fontId="3" fillId="0" borderId="29" xfId="7" applyNumberFormat="1" applyFont="1" applyFill="1" applyBorder="1" applyAlignment="1">
      <alignment vertical="center"/>
    </xf>
    <xf numFmtId="194" fontId="4" fillId="0" borderId="20" xfId="7" applyNumberFormat="1" applyFont="1" applyFill="1" applyBorder="1" applyAlignment="1">
      <alignment vertical="center"/>
    </xf>
    <xf numFmtId="194" fontId="3" fillId="0" borderId="85" xfId="0" applyNumberFormat="1" applyFont="1" applyFill="1" applyBorder="1" applyAlignment="1">
      <alignment vertical="center"/>
    </xf>
    <xf numFmtId="194" fontId="3" fillId="0" borderId="97" xfId="7" applyNumberFormat="1" applyFont="1" applyFill="1" applyBorder="1" applyAlignment="1">
      <alignment vertical="center"/>
    </xf>
    <xf numFmtId="194" fontId="4" fillId="0" borderId="98" xfId="7" applyNumberFormat="1" applyFont="1" applyFill="1" applyBorder="1" applyAlignment="1">
      <alignment vertical="center"/>
    </xf>
    <xf numFmtId="10" fontId="4" fillId="0" borderId="104" xfId="20962" applyNumberFormat="1" applyFont="1" applyFill="1" applyBorder="1" applyAlignment="1">
      <alignment vertical="center"/>
    </xf>
    <xf numFmtId="10" fontId="4" fillId="0" borderId="101" xfId="20962" applyNumberFormat="1" applyFont="1" applyFill="1" applyBorder="1" applyAlignment="1">
      <alignment vertical="center"/>
    </xf>
    <xf numFmtId="10" fontId="4" fillId="0" borderId="102" xfId="20962" applyNumberFormat="1" applyFont="1" applyFill="1" applyBorder="1" applyAlignment="1">
      <alignment vertical="center"/>
    </xf>
    <xf numFmtId="194" fontId="3" fillId="0" borderId="89" xfId="7" applyNumberFormat="1" applyFont="1" applyFill="1" applyBorder="1" applyAlignment="1">
      <alignment vertical="center"/>
    </xf>
    <xf numFmtId="194" fontId="3" fillId="0" borderId="87" xfId="7" applyNumberFormat="1" applyFont="1" applyFill="1" applyBorder="1" applyAlignment="1">
      <alignment vertical="center"/>
    </xf>
    <xf numFmtId="194" fontId="4" fillId="0" borderId="88" xfId="7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94" fontId="4" fillId="0" borderId="89" xfId="0" applyNumberFormat="1" applyFont="1" applyFill="1" applyBorder="1" applyAlignment="1">
      <alignment vertical="center"/>
    </xf>
    <xf numFmtId="194" fontId="4" fillId="0" borderId="87" xfId="0" applyNumberFormat="1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194" fontId="3" fillId="0" borderId="21" xfId="7" applyNumberFormat="1" applyFont="1" applyFill="1" applyBorder="1" applyAlignment="1">
      <alignment vertical="center"/>
    </xf>
    <xf numFmtId="194" fontId="3" fillId="0" borderId="93" xfId="7" applyNumberFormat="1" applyFont="1" applyFill="1" applyBorder="1" applyAlignment="1">
      <alignment vertical="center"/>
    </xf>
    <xf numFmtId="194" fontId="4" fillId="0" borderId="105" xfId="0" applyNumberFormat="1" applyFont="1" applyFill="1" applyBorder="1" applyAlignment="1">
      <alignment vertical="center"/>
    </xf>
    <xf numFmtId="194" fontId="4" fillId="0" borderId="25" xfId="0" applyNumberFormat="1" applyFont="1" applyFill="1" applyBorder="1" applyAlignment="1">
      <alignment vertical="center"/>
    </xf>
    <xf numFmtId="194" fontId="4" fillId="0" borderId="26" xfId="7" applyNumberFormat="1" applyFont="1" applyFill="1" applyBorder="1" applyAlignment="1">
      <alignment vertical="center"/>
    </xf>
    <xf numFmtId="194" fontId="3" fillId="0" borderId="92" xfId="7" applyNumberFormat="1" applyFont="1" applyFill="1" applyBorder="1" applyAlignment="1">
      <alignment vertical="center"/>
    </xf>
    <xf numFmtId="0" fontId="4" fillId="0" borderId="9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194" fontId="3" fillId="0" borderId="90" xfId="7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94" fontId="4" fillId="0" borderId="90" xfId="0" applyNumberFormat="1" applyFont="1" applyFill="1" applyBorder="1" applyAlignment="1">
      <alignment vertical="center"/>
    </xf>
    <xf numFmtId="194" fontId="3" fillId="0" borderId="10" xfId="7" applyNumberFormat="1" applyFont="1" applyFill="1" applyBorder="1" applyAlignment="1">
      <alignment vertical="center"/>
    </xf>
    <xf numFmtId="194" fontId="4" fillId="0" borderId="96" xfId="0" applyNumberFormat="1" applyFont="1" applyFill="1" applyBorder="1" applyAlignment="1">
      <alignment vertical="center"/>
    </xf>
    <xf numFmtId="0" fontId="45" fillId="0" borderId="21" xfId="0" applyFont="1" applyFill="1" applyBorder="1" applyAlignment="1">
      <alignment horizontal="center" vertical="center" wrapText="1"/>
    </xf>
    <xf numFmtId="169" fontId="9" fillId="37" borderId="69" xfId="20" applyBorder="1"/>
    <xf numFmtId="193" fontId="94" fillId="0" borderId="107" xfId="0" applyNumberFormat="1" applyFont="1" applyFill="1" applyBorder="1" applyAlignment="1" applyProtection="1">
      <alignment vertical="center"/>
      <protection locked="0"/>
    </xf>
    <xf numFmtId="10" fontId="94" fillId="0" borderId="106" xfId="20962" applyNumberFormat="1" applyFont="1" applyFill="1" applyBorder="1" applyAlignment="1" applyProtection="1">
      <alignment vertical="center"/>
      <protection locked="0"/>
    </xf>
    <xf numFmtId="0" fontId="93" fillId="0" borderId="72" xfId="0" applyFont="1" applyBorder="1" applyAlignment="1">
      <alignment horizontal="left" wrapText="1"/>
    </xf>
    <xf numFmtId="0" fontId="93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7" xfId="0" applyFont="1" applyFill="1" applyBorder="1" applyAlignment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8" fillId="3" borderId="78" xfId="13" applyFont="1" applyFill="1" applyBorder="1" applyAlignment="1" applyProtection="1">
      <alignment horizontal="center" vertical="center" wrapText="1"/>
      <protection locked="0"/>
    </xf>
    <xf numFmtId="0" fontId="98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99" fillId="0" borderId="58" xfId="0" applyFont="1" applyFill="1" applyBorder="1" applyAlignment="1">
      <alignment horizontal="left" vertical="center"/>
    </xf>
    <xf numFmtId="0" fontId="99" fillId="0" borderId="59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  <xf numFmtId="164" fontId="107" fillId="0" borderId="88" xfId="7" applyNumberFormat="1" applyFont="1" applyFill="1" applyBorder="1" applyAlignment="1">
      <alignment horizontal="left" vertical="center" wrapText="1"/>
    </xf>
    <xf numFmtId="164" fontId="108" fillId="0" borderId="26" xfId="7" applyNumberFormat="1" applyFont="1" applyFill="1" applyBorder="1" applyAlignment="1" applyProtection="1">
      <alignment horizontal="left" vertical="center"/>
    </xf>
    <xf numFmtId="10" fontId="100" fillId="0" borderId="87" xfId="20962" applyNumberFormat="1" applyFont="1" applyFill="1" applyBorder="1" applyAlignment="1">
      <alignment horizontal="left" vertical="center" wrapText="1"/>
    </xf>
    <xf numFmtId="10" fontId="103" fillId="0" borderId="25" xfId="20962" applyNumberFormat="1" applyFont="1" applyFill="1" applyBorder="1" applyAlignment="1" applyProtection="1">
      <alignment horizontal="left" vertical="center"/>
    </xf>
    <xf numFmtId="164" fontId="3" fillId="0" borderId="88" xfId="7" applyNumberFormat="1" applyFont="1" applyFill="1" applyBorder="1" applyAlignment="1">
      <alignment horizontal="left" vertical="center" wrapText="1"/>
    </xf>
    <xf numFmtId="164" fontId="100" fillId="0" borderId="88" xfId="7" applyNumberFormat="1" applyFont="1" applyFill="1" applyBorder="1" applyAlignment="1">
      <alignment horizontal="left" vertical="center" wrapText="1"/>
    </xf>
    <xf numFmtId="164" fontId="4" fillId="36" borderId="88" xfId="7" applyNumberFormat="1" applyFont="1" applyFill="1" applyBorder="1" applyAlignment="1">
      <alignment horizontal="left" vertical="center" wrapText="1"/>
    </xf>
    <xf numFmtId="0" fontId="100" fillId="0" borderId="108" xfId="0" applyFont="1" applyFill="1" applyBorder="1" applyAlignment="1">
      <alignment horizontal="left" vertical="center" wrapText="1"/>
    </xf>
    <xf numFmtId="164" fontId="100" fillId="0" borderId="109" xfId="7" applyNumberFormat="1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center" vertical="center" wrapText="1"/>
    </xf>
    <xf numFmtId="0" fontId="4" fillId="36" borderId="107" xfId="0" applyFont="1" applyFill="1" applyBorder="1" applyAlignment="1">
      <alignment horizontal="center" vertical="center" wrapText="1"/>
    </xf>
  </cellXfs>
  <cellStyles count="20964">
    <cellStyle name="_RC VALUTEBIS WRILSI " xfId="18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tabSelected="1" zoomScaleNormal="100" workbookViewId="0"/>
  </sheetViews>
  <sheetFormatPr defaultColWidth="9.109375" defaultRowHeight="13.8"/>
  <cols>
    <col min="1" max="1" width="10.33203125" style="4" customWidth="1"/>
    <col min="2" max="2" width="134.6640625" style="5" bestFit="1" customWidth="1"/>
    <col min="3" max="3" width="39.44140625" style="5" customWidth="1"/>
    <col min="4" max="6" width="9.109375" style="5"/>
    <col min="7" max="7" width="25" style="5" customWidth="1"/>
    <col min="8" max="16384" width="9.109375" style="5"/>
  </cols>
  <sheetData>
    <row r="1" spans="1:3">
      <c r="A1" s="145"/>
      <c r="B1" s="185" t="s">
        <v>351</v>
      </c>
      <c r="C1" s="145"/>
    </row>
    <row r="2" spans="1:3">
      <c r="A2" s="186">
        <v>1</v>
      </c>
      <c r="B2" s="325" t="s">
        <v>352</v>
      </c>
      <c r="C2" s="335" t="s">
        <v>448</v>
      </c>
    </row>
    <row r="3" spans="1:3">
      <c r="A3" s="186">
        <v>2</v>
      </c>
      <c r="B3" s="326" t="s">
        <v>348</v>
      </c>
      <c r="C3" s="335" t="s">
        <v>449</v>
      </c>
    </row>
    <row r="4" spans="1:3">
      <c r="A4" s="186">
        <v>3</v>
      </c>
      <c r="B4" s="327" t="s">
        <v>353</v>
      </c>
      <c r="C4" s="335" t="s">
        <v>450</v>
      </c>
    </row>
    <row r="5" spans="1:3">
      <c r="A5" s="187">
        <v>4</v>
      </c>
      <c r="B5" s="328" t="s">
        <v>349</v>
      </c>
      <c r="C5" s="336" t="s">
        <v>451</v>
      </c>
    </row>
    <row r="6" spans="1:3" s="188" customFormat="1" ht="45.75" customHeight="1">
      <c r="A6" s="488" t="s">
        <v>436</v>
      </c>
      <c r="B6" s="489"/>
      <c r="C6" s="489"/>
    </row>
    <row r="7" spans="1:3">
      <c r="A7" s="189" t="s">
        <v>29</v>
      </c>
      <c r="B7" s="185" t="s">
        <v>350</v>
      </c>
    </row>
    <row r="8" spans="1:3">
      <c r="A8" s="145">
        <v>1</v>
      </c>
      <c r="B8" s="231" t="s">
        <v>20</v>
      </c>
    </row>
    <row r="9" spans="1:3">
      <c r="A9" s="145">
        <v>2</v>
      </c>
      <c r="B9" s="232" t="s">
        <v>21</v>
      </c>
    </row>
    <row r="10" spans="1:3">
      <c r="A10" s="145">
        <v>3</v>
      </c>
      <c r="B10" s="232" t="s">
        <v>22</v>
      </c>
    </row>
    <row r="11" spans="1:3">
      <c r="A11" s="145">
        <v>4</v>
      </c>
      <c r="B11" s="232" t="s">
        <v>23</v>
      </c>
      <c r="C11" s="68"/>
    </row>
    <row r="12" spans="1:3">
      <c r="A12" s="145">
        <v>5</v>
      </c>
      <c r="B12" s="232" t="s">
        <v>24</v>
      </c>
    </row>
    <row r="13" spans="1:3">
      <c r="A13" s="145">
        <v>6</v>
      </c>
      <c r="B13" s="233" t="s">
        <v>360</v>
      </c>
    </row>
    <row r="14" spans="1:3">
      <c r="A14" s="145">
        <v>7</v>
      </c>
      <c r="B14" s="232" t="s">
        <v>354</v>
      </c>
    </row>
    <row r="15" spans="1:3">
      <c r="A15" s="145">
        <v>8</v>
      </c>
      <c r="B15" s="232" t="s">
        <v>355</v>
      </c>
    </row>
    <row r="16" spans="1:3">
      <c r="A16" s="145">
        <v>9</v>
      </c>
      <c r="B16" s="232" t="s">
        <v>25</v>
      </c>
    </row>
    <row r="17" spans="1:2">
      <c r="A17" s="324" t="s">
        <v>435</v>
      </c>
      <c r="B17" s="323" t="s">
        <v>418</v>
      </c>
    </row>
    <row r="18" spans="1:2">
      <c r="A18" s="145">
        <v>10</v>
      </c>
      <c r="B18" s="232" t="s">
        <v>26</v>
      </c>
    </row>
    <row r="19" spans="1:2">
      <c r="A19" s="145">
        <v>11</v>
      </c>
      <c r="B19" s="233" t="s">
        <v>356</v>
      </c>
    </row>
    <row r="20" spans="1:2">
      <c r="A20" s="145">
        <v>12</v>
      </c>
      <c r="B20" s="233" t="s">
        <v>27</v>
      </c>
    </row>
    <row r="21" spans="1:2">
      <c r="A21" s="145">
        <v>13</v>
      </c>
      <c r="B21" s="234" t="s">
        <v>357</v>
      </c>
    </row>
    <row r="22" spans="1:2">
      <c r="A22" s="145">
        <v>14</v>
      </c>
      <c r="B22" s="231" t="s">
        <v>384</v>
      </c>
    </row>
    <row r="23" spans="1:2">
      <c r="A23" s="190">
        <v>15</v>
      </c>
      <c r="B23" s="233" t="s">
        <v>28</v>
      </c>
    </row>
    <row r="24" spans="1:2">
      <c r="A24" s="71"/>
      <c r="B24" s="17"/>
    </row>
    <row r="25" spans="1:2">
      <c r="A25" s="71"/>
      <c r="B25" s="17"/>
    </row>
    <row r="26" spans="1:2">
      <c r="A26" s="71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9.5546875" style="71" bestFit="1" customWidth="1"/>
    <col min="2" max="2" width="132.44140625" style="4" customWidth="1"/>
    <col min="3" max="3" width="18.44140625" style="4" customWidth="1"/>
    <col min="4" max="16384" width="9.109375" style="4"/>
  </cols>
  <sheetData>
    <row r="1" spans="1:3">
      <c r="A1" s="337" t="s">
        <v>30</v>
      </c>
      <c r="B1" s="338" t="s">
        <v>448</v>
      </c>
    </row>
    <row r="2" spans="1:3" s="59" customFormat="1" ht="15.75" customHeight="1">
      <c r="A2" s="337" t="s">
        <v>31</v>
      </c>
      <c r="B2" s="339">
        <f>'1. key ratios '!B2</f>
        <v>43281</v>
      </c>
    </row>
    <row r="3" spans="1:3" s="59" customFormat="1" ht="15.75" customHeight="1"/>
    <row r="4" spans="1:3" ht="13.8" thickBot="1">
      <c r="A4" s="71" t="s">
        <v>252</v>
      </c>
      <c r="B4" s="130" t="s">
        <v>251</v>
      </c>
    </row>
    <row r="5" spans="1:3">
      <c r="A5" s="72" t="s">
        <v>6</v>
      </c>
      <c r="B5" s="73"/>
      <c r="C5" s="74" t="s">
        <v>73</v>
      </c>
    </row>
    <row r="6" spans="1:3" ht="13.8">
      <c r="A6" s="75">
        <v>1</v>
      </c>
      <c r="B6" s="76" t="s">
        <v>250</v>
      </c>
      <c r="C6" s="436">
        <f>SUM(C7:C11)</f>
        <v>33116820.202175736</v>
      </c>
    </row>
    <row r="7" spans="1:3" ht="13.8">
      <c r="A7" s="75">
        <v>2</v>
      </c>
      <c r="B7" s="77" t="s">
        <v>249</v>
      </c>
      <c r="C7" s="437">
        <f>'2.RC'!E33</f>
        <v>30000000</v>
      </c>
    </row>
    <row r="8" spans="1:3" ht="13.8">
      <c r="A8" s="75">
        <v>3</v>
      </c>
      <c r="B8" s="78" t="s">
        <v>248</v>
      </c>
      <c r="C8" s="437"/>
    </row>
    <row r="9" spans="1:3" ht="13.8">
      <c r="A9" s="75">
        <v>4</v>
      </c>
      <c r="B9" s="78" t="s">
        <v>247</v>
      </c>
      <c r="C9" s="437"/>
    </row>
    <row r="10" spans="1:3" ht="13.8">
      <c r="A10" s="75">
        <v>5</v>
      </c>
      <c r="B10" s="78" t="s">
        <v>246</v>
      </c>
      <c r="C10" s="437"/>
    </row>
    <row r="11" spans="1:3" ht="13.8">
      <c r="A11" s="75">
        <v>6</v>
      </c>
      <c r="B11" s="79" t="s">
        <v>245</v>
      </c>
      <c r="C11" s="437">
        <f>'2.RC'!E38</f>
        <v>3116820.2021757346</v>
      </c>
    </row>
    <row r="12" spans="1:3" s="45" customFormat="1" ht="13.8">
      <c r="A12" s="75">
        <v>7</v>
      </c>
      <c r="B12" s="76" t="s">
        <v>244</v>
      </c>
      <c r="C12" s="438">
        <f>SUM(C13:C27)</f>
        <v>275149.14999999991</v>
      </c>
    </row>
    <row r="13" spans="1:3" s="45" customFormat="1" ht="13.8">
      <c r="A13" s="75">
        <v>8</v>
      </c>
      <c r="B13" s="80" t="s">
        <v>243</v>
      </c>
      <c r="C13" s="439"/>
    </row>
    <row r="14" spans="1:3" s="45" customFormat="1" ht="26.4">
      <c r="A14" s="75">
        <v>9</v>
      </c>
      <c r="B14" s="81" t="s">
        <v>242</v>
      </c>
      <c r="C14" s="439"/>
    </row>
    <row r="15" spans="1:3" s="45" customFormat="1" ht="13.8">
      <c r="A15" s="75">
        <v>10</v>
      </c>
      <c r="B15" s="82" t="s">
        <v>241</v>
      </c>
      <c r="C15" s="439">
        <f>'7. LI1 '!D19</f>
        <v>275149.14999999991</v>
      </c>
    </row>
    <row r="16" spans="1:3" s="45" customFormat="1" ht="13.8">
      <c r="A16" s="75">
        <v>11</v>
      </c>
      <c r="B16" s="83" t="s">
        <v>240</v>
      </c>
      <c r="C16" s="439"/>
    </row>
    <row r="17" spans="1:3" s="45" customFormat="1" ht="13.8">
      <c r="A17" s="75">
        <v>12</v>
      </c>
      <c r="B17" s="82" t="s">
        <v>239</v>
      </c>
      <c r="C17" s="439"/>
    </row>
    <row r="18" spans="1:3" s="45" customFormat="1" ht="13.8">
      <c r="A18" s="75">
        <v>13</v>
      </c>
      <c r="B18" s="82" t="s">
        <v>238</v>
      </c>
      <c r="C18" s="439"/>
    </row>
    <row r="19" spans="1:3" s="45" customFormat="1" ht="13.8">
      <c r="A19" s="75">
        <v>14</v>
      </c>
      <c r="B19" s="82" t="s">
        <v>237</v>
      </c>
      <c r="C19" s="439"/>
    </row>
    <row r="20" spans="1:3" s="45" customFormat="1" ht="13.8">
      <c r="A20" s="75">
        <v>15</v>
      </c>
      <c r="B20" s="82" t="s">
        <v>236</v>
      </c>
      <c r="C20" s="439"/>
    </row>
    <row r="21" spans="1:3" s="45" customFormat="1" ht="26.4">
      <c r="A21" s="75">
        <v>16</v>
      </c>
      <c r="B21" s="81" t="s">
        <v>235</v>
      </c>
      <c r="C21" s="439"/>
    </row>
    <row r="22" spans="1:3" s="45" customFormat="1" ht="13.8">
      <c r="A22" s="75">
        <v>17</v>
      </c>
      <c r="B22" s="84" t="s">
        <v>234</v>
      </c>
      <c r="C22" s="439"/>
    </row>
    <row r="23" spans="1:3" s="45" customFormat="1" ht="13.8">
      <c r="A23" s="75">
        <v>18</v>
      </c>
      <c r="B23" s="81" t="s">
        <v>233</v>
      </c>
      <c r="C23" s="439"/>
    </row>
    <row r="24" spans="1:3" s="45" customFormat="1" ht="26.4">
      <c r="A24" s="75">
        <v>19</v>
      </c>
      <c r="B24" s="81" t="s">
        <v>210</v>
      </c>
      <c r="C24" s="439"/>
    </row>
    <row r="25" spans="1:3" s="45" customFormat="1" ht="13.8">
      <c r="A25" s="75">
        <v>20</v>
      </c>
      <c r="B25" s="85" t="s">
        <v>232</v>
      </c>
      <c r="C25" s="439"/>
    </row>
    <row r="26" spans="1:3" s="45" customFormat="1" ht="13.8">
      <c r="A26" s="75">
        <v>21</v>
      </c>
      <c r="B26" s="85" t="s">
        <v>231</v>
      </c>
      <c r="C26" s="439"/>
    </row>
    <row r="27" spans="1:3" s="45" customFormat="1" ht="13.8">
      <c r="A27" s="75">
        <v>22</v>
      </c>
      <c r="B27" s="85" t="s">
        <v>230</v>
      </c>
      <c r="C27" s="439"/>
    </row>
    <row r="28" spans="1:3" s="45" customFormat="1" ht="13.8">
      <c r="A28" s="75">
        <v>23</v>
      </c>
      <c r="B28" s="86" t="s">
        <v>229</v>
      </c>
      <c r="C28" s="438">
        <f>C6-C12</f>
        <v>32841671.052175738</v>
      </c>
    </row>
    <row r="29" spans="1:3" s="45" customFormat="1" ht="13.8">
      <c r="A29" s="87"/>
      <c r="B29" s="88"/>
      <c r="C29" s="439"/>
    </row>
    <row r="30" spans="1:3" s="45" customFormat="1" ht="13.8">
      <c r="A30" s="87">
        <v>24</v>
      </c>
      <c r="B30" s="86" t="s">
        <v>228</v>
      </c>
      <c r="C30" s="438">
        <f>C31+C34</f>
        <v>0</v>
      </c>
    </row>
    <row r="31" spans="1:3" s="45" customFormat="1" ht="13.8">
      <c r="A31" s="87">
        <v>25</v>
      </c>
      <c r="B31" s="78" t="s">
        <v>227</v>
      </c>
      <c r="C31" s="440">
        <f>C32+C33</f>
        <v>0</v>
      </c>
    </row>
    <row r="32" spans="1:3" s="45" customFormat="1" ht="13.8">
      <c r="A32" s="87">
        <v>26</v>
      </c>
      <c r="B32" s="89" t="s">
        <v>309</v>
      </c>
      <c r="C32" s="439"/>
    </row>
    <row r="33" spans="1:3" s="45" customFormat="1" ht="13.8">
      <c r="A33" s="87">
        <v>27</v>
      </c>
      <c r="B33" s="89" t="s">
        <v>226</v>
      </c>
      <c r="C33" s="439"/>
    </row>
    <row r="34" spans="1:3" s="45" customFormat="1" ht="13.8">
      <c r="A34" s="87">
        <v>28</v>
      </c>
      <c r="B34" s="78" t="s">
        <v>225</v>
      </c>
      <c r="C34" s="439"/>
    </row>
    <row r="35" spans="1:3" s="45" customFormat="1" ht="13.8">
      <c r="A35" s="87">
        <v>29</v>
      </c>
      <c r="B35" s="86" t="s">
        <v>224</v>
      </c>
      <c r="C35" s="438">
        <f>SUM(C36:C40)</f>
        <v>0</v>
      </c>
    </row>
    <row r="36" spans="1:3" s="45" customFormat="1" ht="13.8">
      <c r="A36" s="87">
        <v>30</v>
      </c>
      <c r="B36" s="81" t="s">
        <v>223</v>
      </c>
      <c r="C36" s="439"/>
    </row>
    <row r="37" spans="1:3" s="45" customFormat="1" ht="13.8">
      <c r="A37" s="87">
        <v>31</v>
      </c>
      <c r="B37" s="82" t="s">
        <v>222</v>
      </c>
      <c r="C37" s="439"/>
    </row>
    <row r="38" spans="1:3" s="45" customFormat="1" ht="13.8">
      <c r="A38" s="87">
        <v>32</v>
      </c>
      <c r="B38" s="81" t="s">
        <v>221</v>
      </c>
      <c r="C38" s="439"/>
    </row>
    <row r="39" spans="1:3" s="45" customFormat="1" ht="26.4">
      <c r="A39" s="87">
        <v>33</v>
      </c>
      <c r="B39" s="81" t="s">
        <v>210</v>
      </c>
      <c r="C39" s="439"/>
    </row>
    <row r="40" spans="1:3" s="45" customFormat="1" ht="13.8">
      <c r="A40" s="87">
        <v>34</v>
      </c>
      <c r="B40" s="85" t="s">
        <v>220</v>
      </c>
      <c r="C40" s="439"/>
    </row>
    <row r="41" spans="1:3" s="45" customFormat="1" ht="13.8">
      <c r="A41" s="87">
        <v>35</v>
      </c>
      <c r="B41" s="86" t="s">
        <v>219</v>
      </c>
      <c r="C41" s="438">
        <f>C30-C35</f>
        <v>0</v>
      </c>
    </row>
    <row r="42" spans="1:3" s="45" customFormat="1" ht="13.8">
      <c r="A42" s="87"/>
      <c r="B42" s="88"/>
      <c r="C42" s="439"/>
    </row>
    <row r="43" spans="1:3" s="45" customFormat="1" ht="13.8">
      <c r="A43" s="87">
        <v>36</v>
      </c>
      <c r="B43" s="90" t="s">
        <v>218</v>
      </c>
      <c r="C43" s="438">
        <f>SUM(C44:C46)</f>
        <v>41392302.777687438</v>
      </c>
    </row>
    <row r="44" spans="1:3" s="45" customFormat="1" ht="13.8">
      <c r="A44" s="87">
        <v>37</v>
      </c>
      <c r="B44" s="78" t="s">
        <v>217</v>
      </c>
      <c r="C44" s="439">
        <f>'2.RC'!E30</f>
        <v>39225600</v>
      </c>
    </row>
    <row r="45" spans="1:3" s="45" customFormat="1" ht="13.8">
      <c r="A45" s="87">
        <v>38</v>
      </c>
      <c r="B45" s="78" t="s">
        <v>216</v>
      </c>
      <c r="C45" s="439"/>
    </row>
    <row r="46" spans="1:3" s="45" customFormat="1" ht="13.8">
      <c r="A46" s="87">
        <v>39</v>
      </c>
      <c r="B46" s="78" t="s">
        <v>215</v>
      </c>
      <c r="C46" s="439">
        <v>2166702.7776874411</v>
      </c>
    </row>
    <row r="47" spans="1:3" s="45" customFormat="1" ht="13.8">
      <c r="A47" s="87">
        <v>40</v>
      </c>
      <c r="B47" s="90" t="s">
        <v>214</v>
      </c>
      <c r="C47" s="438">
        <f>SUM(C48:C51)</f>
        <v>0</v>
      </c>
    </row>
    <row r="48" spans="1:3" s="45" customFormat="1" ht="13.8">
      <c r="A48" s="87">
        <v>41</v>
      </c>
      <c r="B48" s="81" t="s">
        <v>213</v>
      </c>
      <c r="C48" s="439"/>
    </row>
    <row r="49" spans="1:3" s="45" customFormat="1" ht="13.8">
      <c r="A49" s="87">
        <v>42</v>
      </c>
      <c r="B49" s="82" t="s">
        <v>212</v>
      </c>
      <c r="C49" s="439"/>
    </row>
    <row r="50" spans="1:3" s="45" customFormat="1" ht="13.8">
      <c r="A50" s="87">
        <v>43</v>
      </c>
      <c r="B50" s="81" t="s">
        <v>211</v>
      </c>
      <c r="C50" s="439"/>
    </row>
    <row r="51" spans="1:3" s="45" customFormat="1" ht="26.4">
      <c r="A51" s="87">
        <v>44</v>
      </c>
      <c r="B51" s="81" t="s">
        <v>210</v>
      </c>
      <c r="C51" s="439"/>
    </row>
    <row r="52" spans="1:3" s="45" customFormat="1" ht="14.4" thickBot="1">
      <c r="A52" s="91">
        <v>45</v>
      </c>
      <c r="B52" s="92" t="s">
        <v>209</v>
      </c>
      <c r="C52" s="441">
        <f>C43-C47</f>
        <v>41392302.777687438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/>
  </sheetViews>
  <sheetFormatPr defaultColWidth="9.109375" defaultRowHeight="13.8"/>
  <cols>
    <col min="1" max="1" width="9.44140625" style="246" bestFit="1" customWidth="1"/>
    <col min="2" max="2" width="59" style="246" customWidth="1"/>
    <col min="3" max="3" width="16.6640625" style="246" bestFit="1" customWidth="1"/>
    <col min="4" max="4" width="13.5546875" style="246" bestFit="1" customWidth="1"/>
    <col min="5" max="16384" width="9.109375" style="246"/>
  </cols>
  <sheetData>
    <row r="1" spans="1:4">
      <c r="A1" s="337" t="s">
        <v>30</v>
      </c>
      <c r="B1" s="338" t="s">
        <v>448</v>
      </c>
    </row>
    <row r="2" spans="1:4" s="216" customFormat="1" ht="15.75" customHeight="1">
      <c r="A2" s="337" t="s">
        <v>31</v>
      </c>
      <c r="B2" s="339">
        <f>'1. key ratios '!B2</f>
        <v>43281</v>
      </c>
    </row>
    <row r="3" spans="1:4" s="216" customFormat="1" ht="15.75" customHeight="1"/>
    <row r="4" spans="1:4" ht="14.4" thickBot="1">
      <c r="A4" s="267" t="s">
        <v>417</v>
      </c>
      <c r="B4" s="315" t="s">
        <v>418</v>
      </c>
    </row>
    <row r="5" spans="1:4" s="316" customFormat="1">
      <c r="A5" s="510" t="s">
        <v>421</v>
      </c>
      <c r="B5" s="511"/>
      <c r="C5" s="304" t="s">
        <v>419</v>
      </c>
      <c r="D5" s="305" t="s">
        <v>420</v>
      </c>
    </row>
    <row r="6" spans="1:4" s="317" customFormat="1">
      <c r="A6" s="306">
        <v>1</v>
      </c>
      <c r="B6" s="307" t="s">
        <v>422</v>
      </c>
      <c r="C6" s="307"/>
      <c r="D6" s="308"/>
    </row>
    <row r="7" spans="1:4" s="317" customFormat="1">
      <c r="A7" s="309" t="s">
        <v>404</v>
      </c>
      <c r="B7" s="310" t="s">
        <v>423</v>
      </c>
      <c r="C7" s="310" t="s">
        <v>434</v>
      </c>
      <c r="D7" s="550">
        <v>8610475.6101056375</v>
      </c>
    </row>
    <row r="8" spans="1:4" s="317" customFormat="1">
      <c r="A8" s="309" t="s">
        <v>405</v>
      </c>
      <c r="B8" s="310" t="s">
        <v>424</v>
      </c>
      <c r="C8" s="310" t="s">
        <v>406</v>
      </c>
      <c r="D8" s="550">
        <v>11480634.146807516</v>
      </c>
    </row>
    <row r="9" spans="1:4" s="317" customFormat="1">
      <c r="A9" s="309" t="s">
        <v>407</v>
      </c>
      <c r="B9" s="310" t="s">
        <v>425</v>
      </c>
      <c r="C9" s="310" t="s">
        <v>408</v>
      </c>
      <c r="D9" s="550">
        <v>15307512.195743356</v>
      </c>
    </row>
    <row r="10" spans="1:4" s="317" customFormat="1">
      <c r="A10" s="306" t="s">
        <v>409</v>
      </c>
      <c r="B10" s="307" t="s">
        <v>426</v>
      </c>
      <c r="C10" s="307"/>
      <c r="D10" s="308"/>
    </row>
    <row r="11" spans="1:4" s="318" customFormat="1">
      <c r="A11" s="311" t="s">
        <v>410</v>
      </c>
      <c r="B11" s="312" t="s">
        <v>427</v>
      </c>
      <c r="C11" s="312" t="s">
        <v>411</v>
      </c>
      <c r="D11" s="551">
        <v>4783597.5611697985</v>
      </c>
    </row>
    <row r="12" spans="1:4" s="318" customFormat="1">
      <c r="A12" s="311" t="s">
        <v>412</v>
      </c>
      <c r="B12" s="312" t="s">
        <v>428</v>
      </c>
      <c r="C12" s="312" t="s">
        <v>413</v>
      </c>
      <c r="D12" s="551"/>
    </row>
    <row r="13" spans="1:4" s="318" customFormat="1">
      <c r="A13" s="311" t="s">
        <v>414</v>
      </c>
      <c r="B13" s="312" t="s">
        <v>429</v>
      </c>
      <c r="C13" s="312" t="s">
        <v>413</v>
      </c>
      <c r="D13" s="551"/>
    </row>
    <row r="14" spans="1:4" s="318" customFormat="1">
      <c r="A14" s="306" t="s">
        <v>415</v>
      </c>
      <c r="B14" s="307" t="s">
        <v>430</v>
      </c>
      <c r="C14" s="313" t="s">
        <v>413</v>
      </c>
      <c r="D14" s="552"/>
    </row>
    <row r="15" spans="1:4" s="318" customFormat="1">
      <c r="A15" s="311">
        <v>3.1</v>
      </c>
      <c r="B15" s="312" t="s">
        <v>437</v>
      </c>
      <c r="C15" s="312" t="s">
        <v>475</v>
      </c>
      <c r="D15" s="551">
        <v>2956263.1604557629</v>
      </c>
    </row>
    <row r="16" spans="1:4" s="318" customFormat="1">
      <c r="A16" s="311">
        <v>3.2</v>
      </c>
      <c r="B16" s="312" t="s">
        <v>438</v>
      </c>
      <c r="C16" s="312" t="s">
        <v>476</v>
      </c>
      <c r="D16" s="551">
        <v>3959281.0184675385</v>
      </c>
    </row>
    <row r="17" spans="1:6" s="317" customFormat="1">
      <c r="A17" s="311">
        <v>3.3</v>
      </c>
      <c r="B17" s="312" t="s">
        <v>439</v>
      </c>
      <c r="C17" s="553" t="s">
        <v>477</v>
      </c>
      <c r="D17" s="554">
        <v>25572673.969345134</v>
      </c>
    </row>
    <row r="18" spans="1:6" s="316" customFormat="1">
      <c r="A18" s="512" t="s">
        <v>433</v>
      </c>
      <c r="B18" s="513"/>
      <c r="C18" s="555" t="s">
        <v>419</v>
      </c>
      <c r="D18" s="556" t="s">
        <v>420</v>
      </c>
    </row>
    <row r="19" spans="1:6" s="317" customFormat="1">
      <c r="A19" s="314">
        <v>4</v>
      </c>
      <c r="B19" s="312" t="s">
        <v>431</v>
      </c>
      <c r="C19" s="548">
        <f>'1. key ratios '!C15</f>
        <v>0.17163688328823648</v>
      </c>
      <c r="D19" s="546">
        <f>'1. key ratios '!C8</f>
        <v>32841671.052175738</v>
      </c>
    </row>
    <row r="20" spans="1:6" s="317" customFormat="1">
      <c r="A20" s="314">
        <v>5</v>
      </c>
      <c r="B20" s="312" t="s">
        <v>141</v>
      </c>
      <c r="C20" s="548">
        <f>'1. key ratios '!C16</f>
        <v>0.17163688328823648</v>
      </c>
      <c r="D20" s="546">
        <f>'1. key ratios '!C9</f>
        <v>32841671.052175738</v>
      </c>
    </row>
    <row r="21" spans="1:6" s="317" customFormat="1" ht="14.4" thickBot="1">
      <c r="A21" s="319" t="s">
        <v>416</v>
      </c>
      <c r="B21" s="320" t="s">
        <v>432</v>
      </c>
      <c r="C21" s="549">
        <f>'1. key ratios '!C17</f>
        <v>0.38796101093686969</v>
      </c>
      <c r="D21" s="547">
        <f>'1. key ratios '!C10</f>
        <v>74233973.829863176</v>
      </c>
    </row>
    <row r="22" spans="1:6">
      <c r="F22" s="267"/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/>
    </sheetView>
  </sheetViews>
  <sheetFormatPr defaultColWidth="9.109375" defaultRowHeight="13.8"/>
  <cols>
    <col min="1" max="1" width="10.6640625" style="4" customWidth="1"/>
    <col min="2" max="2" width="91.88671875" style="4" customWidth="1"/>
    <col min="3" max="3" width="53.109375" style="4" customWidth="1"/>
    <col min="4" max="4" width="32.33203125" style="4" customWidth="1"/>
    <col min="5" max="5" width="9.44140625" style="5" customWidth="1"/>
    <col min="6" max="16384" width="9.109375" style="5"/>
  </cols>
  <sheetData>
    <row r="1" spans="1:6">
      <c r="A1" s="337" t="s">
        <v>30</v>
      </c>
      <c r="B1" s="338" t="s">
        <v>448</v>
      </c>
      <c r="E1" s="4"/>
      <c r="F1" s="4"/>
    </row>
    <row r="2" spans="1:6" s="59" customFormat="1" ht="15.75" customHeight="1">
      <c r="A2" s="337" t="s">
        <v>31</v>
      </c>
      <c r="B2" s="339">
        <f>'1. key ratios '!B2</f>
        <v>43281</v>
      </c>
    </row>
    <row r="3" spans="1:6" s="59" customFormat="1" ht="15.75" customHeight="1">
      <c r="A3" s="93"/>
    </row>
    <row r="4" spans="1:6" s="59" customFormat="1" ht="15.75" customHeight="1" thickBot="1">
      <c r="A4" s="59" t="s">
        <v>86</v>
      </c>
      <c r="B4" s="207" t="s">
        <v>293</v>
      </c>
      <c r="D4" s="31" t="s">
        <v>73</v>
      </c>
    </row>
    <row r="5" spans="1:6" ht="26.4">
      <c r="A5" s="94" t="s">
        <v>6</v>
      </c>
      <c r="B5" s="237" t="s">
        <v>347</v>
      </c>
      <c r="C5" s="95" t="s">
        <v>94</v>
      </c>
      <c r="D5" s="96" t="s">
        <v>95</v>
      </c>
    </row>
    <row r="6" spans="1:6">
      <c r="A6" s="64">
        <v>1</v>
      </c>
      <c r="B6" s="97" t="s">
        <v>35</v>
      </c>
      <c r="C6" s="98">
        <f>'2.RC'!E7</f>
        <v>4501517.21</v>
      </c>
      <c r="D6" s="99"/>
      <c r="E6" s="100"/>
    </row>
    <row r="7" spans="1:6">
      <c r="A7" s="64">
        <v>2</v>
      </c>
      <c r="B7" s="101" t="s">
        <v>36</v>
      </c>
      <c r="C7" s="102">
        <f>'2.RC'!E8</f>
        <v>16014439.019999998</v>
      </c>
      <c r="D7" s="103"/>
      <c r="E7" s="100"/>
    </row>
    <row r="8" spans="1:6">
      <c r="A8" s="64">
        <v>3</v>
      </c>
      <c r="B8" s="101" t="s">
        <v>37</v>
      </c>
      <c r="C8" s="102">
        <f>'2.RC'!E9</f>
        <v>7770832.5164449997</v>
      </c>
      <c r="D8" s="103"/>
      <c r="E8" s="100"/>
    </row>
    <row r="9" spans="1:6">
      <c r="A9" s="64">
        <v>4</v>
      </c>
      <c r="B9" s="101" t="s">
        <v>38</v>
      </c>
      <c r="C9" s="102">
        <f>'2.RC'!E10</f>
        <v>0</v>
      </c>
      <c r="D9" s="103"/>
      <c r="E9" s="100"/>
    </row>
    <row r="10" spans="1:6">
      <c r="A10" s="64">
        <v>5</v>
      </c>
      <c r="B10" s="101" t="s">
        <v>39</v>
      </c>
      <c r="C10" s="102">
        <f>'2.RC'!E11</f>
        <v>24312316.382570878</v>
      </c>
      <c r="D10" s="103"/>
      <c r="E10" s="100"/>
    </row>
    <row r="11" spans="1:6" ht="14.4">
      <c r="A11" s="64">
        <v>6.1</v>
      </c>
      <c r="B11" s="208" t="s">
        <v>40</v>
      </c>
      <c r="C11" s="104">
        <f>'2.RC'!E12</f>
        <v>124864485.02</v>
      </c>
      <c r="D11" s="105"/>
      <c r="E11" s="106"/>
    </row>
    <row r="12" spans="1:6" ht="14.4">
      <c r="A12" s="64">
        <v>6.2</v>
      </c>
      <c r="B12" s="209" t="s">
        <v>41</v>
      </c>
      <c r="C12" s="442">
        <f>'2.RC'!E13</f>
        <v>-4993343.4056000002</v>
      </c>
      <c r="D12" s="105"/>
      <c r="E12" s="106"/>
    </row>
    <row r="13" spans="1:6">
      <c r="A13" s="64">
        <v>6</v>
      </c>
      <c r="B13" s="101" t="s">
        <v>42</v>
      </c>
      <c r="C13" s="107">
        <f>C11+C12</f>
        <v>119871141.6144</v>
      </c>
      <c r="D13" s="105"/>
      <c r="E13" s="100"/>
    </row>
    <row r="14" spans="1:6">
      <c r="A14" s="64">
        <v>7</v>
      </c>
      <c r="B14" s="101" t="s">
        <v>43</v>
      </c>
      <c r="C14" s="102">
        <f>'2.RC'!E15</f>
        <v>1656903.1227560001</v>
      </c>
      <c r="D14" s="103"/>
      <c r="E14" s="100"/>
    </row>
    <row r="15" spans="1:6">
      <c r="A15" s="64">
        <v>8</v>
      </c>
      <c r="B15" s="235" t="s">
        <v>205</v>
      </c>
      <c r="C15" s="102">
        <f>'2.RC'!E16</f>
        <v>0</v>
      </c>
      <c r="D15" s="103"/>
      <c r="E15" s="100"/>
    </row>
    <row r="16" spans="1:6">
      <c r="A16" s="64">
        <v>9</v>
      </c>
      <c r="B16" s="101" t="s">
        <v>44</v>
      </c>
      <c r="C16" s="102">
        <f>'2.RC'!E17</f>
        <v>0</v>
      </c>
      <c r="D16" s="103"/>
      <c r="E16" s="100"/>
    </row>
    <row r="17" spans="1:5">
      <c r="A17" s="64">
        <v>9.1</v>
      </c>
      <c r="B17" s="108" t="s">
        <v>89</v>
      </c>
      <c r="C17" s="104"/>
      <c r="D17" s="103"/>
      <c r="E17" s="100"/>
    </row>
    <row r="18" spans="1:5">
      <c r="A18" s="64">
        <v>9.1999999999999993</v>
      </c>
      <c r="B18" s="108" t="s">
        <v>90</v>
      </c>
      <c r="C18" s="104"/>
      <c r="D18" s="103"/>
      <c r="E18" s="100"/>
    </row>
    <row r="19" spans="1:5">
      <c r="A19" s="64">
        <v>9.3000000000000007</v>
      </c>
      <c r="B19" s="210" t="s">
        <v>275</v>
      </c>
      <c r="C19" s="104"/>
      <c r="D19" s="103"/>
      <c r="E19" s="100"/>
    </row>
    <row r="20" spans="1:5">
      <c r="A20" s="64">
        <v>10</v>
      </c>
      <c r="B20" s="101" t="s">
        <v>45</v>
      </c>
      <c r="C20" s="102">
        <f>'2.RC'!E18</f>
        <v>1716073.21</v>
      </c>
      <c r="D20" s="103"/>
      <c r="E20" s="100"/>
    </row>
    <row r="21" spans="1:5">
      <c r="A21" s="64">
        <v>10.1</v>
      </c>
      <c r="B21" s="108" t="s">
        <v>91</v>
      </c>
      <c r="C21" s="102">
        <f>'9.Capital'!C15</f>
        <v>275149.14999999991</v>
      </c>
      <c r="D21" s="109" t="s">
        <v>93</v>
      </c>
      <c r="E21" s="100"/>
    </row>
    <row r="22" spans="1:5">
      <c r="A22" s="64">
        <v>11</v>
      </c>
      <c r="B22" s="110" t="s">
        <v>46</v>
      </c>
      <c r="C22" s="111">
        <f>'2.RC'!E19</f>
        <v>6501812.9900000002</v>
      </c>
      <c r="D22" s="112"/>
      <c r="E22" s="100"/>
    </row>
    <row r="23" spans="1:5">
      <c r="A23" s="64">
        <v>12</v>
      </c>
      <c r="B23" s="113" t="s">
        <v>47</v>
      </c>
      <c r="C23" s="114">
        <f>SUM(C6:C10,C13:C16,C20,C22)</f>
        <v>182345036.06617191</v>
      </c>
      <c r="D23" s="115"/>
      <c r="E23" s="116"/>
    </row>
    <row r="24" spans="1:5">
      <c r="A24" s="64">
        <v>13</v>
      </c>
      <c r="B24" s="101" t="s">
        <v>49</v>
      </c>
      <c r="C24" s="117">
        <f>'2.RC'!E22</f>
        <v>32197242.130000003</v>
      </c>
      <c r="D24" s="118"/>
      <c r="E24" s="100"/>
    </row>
    <row r="25" spans="1:5">
      <c r="A25" s="64">
        <v>14</v>
      </c>
      <c r="B25" s="101" t="s">
        <v>50</v>
      </c>
      <c r="C25" s="102">
        <f>'2.RC'!E23</f>
        <v>17651073.369999997</v>
      </c>
      <c r="D25" s="103"/>
      <c r="E25" s="100"/>
    </row>
    <row r="26" spans="1:5">
      <c r="A26" s="64">
        <v>15</v>
      </c>
      <c r="B26" s="101" t="s">
        <v>51</v>
      </c>
      <c r="C26" s="102">
        <f>'2.RC'!E24</f>
        <v>0</v>
      </c>
      <c r="D26" s="103"/>
      <c r="E26" s="100"/>
    </row>
    <row r="27" spans="1:5">
      <c r="A27" s="64">
        <v>16</v>
      </c>
      <c r="B27" s="101" t="s">
        <v>52</v>
      </c>
      <c r="C27" s="102">
        <f>'2.RC'!E25</f>
        <v>18641153.859999999</v>
      </c>
      <c r="D27" s="103"/>
      <c r="E27" s="100"/>
    </row>
    <row r="28" spans="1:5">
      <c r="A28" s="64">
        <v>17</v>
      </c>
      <c r="B28" s="101" t="s">
        <v>53</v>
      </c>
      <c r="C28" s="102">
        <f>'2.RC'!E26</f>
        <v>0</v>
      </c>
      <c r="D28" s="103"/>
      <c r="E28" s="100"/>
    </row>
    <row r="29" spans="1:5">
      <c r="A29" s="64">
        <v>18</v>
      </c>
      <c r="B29" s="101" t="s">
        <v>54</v>
      </c>
      <c r="C29" s="102">
        <f>'2.RC'!E27</f>
        <v>33663664.202092998</v>
      </c>
      <c r="D29" s="103"/>
      <c r="E29" s="100"/>
    </row>
    <row r="30" spans="1:5">
      <c r="A30" s="64">
        <v>19</v>
      </c>
      <c r="B30" s="101" t="s">
        <v>55</v>
      </c>
      <c r="C30" s="102">
        <f>'2.RC'!E28</f>
        <v>2377583.7099999995</v>
      </c>
      <c r="D30" s="103"/>
      <c r="E30" s="100"/>
    </row>
    <row r="31" spans="1:5">
      <c r="A31" s="64">
        <v>20</v>
      </c>
      <c r="B31" s="101" t="s">
        <v>56</v>
      </c>
      <c r="C31" s="102">
        <f>'2.RC'!E29</f>
        <v>5471898.2899999991</v>
      </c>
      <c r="D31" s="103"/>
      <c r="E31" s="100"/>
    </row>
    <row r="32" spans="1:5">
      <c r="A32" s="64">
        <v>21</v>
      </c>
      <c r="B32" s="110" t="s">
        <v>57</v>
      </c>
      <c r="C32" s="111">
        <f>'2.RC'!E30</f>
        <v>39225600</v>
      </c>
      <c r="D32" s="112"/>
      <c r="E32" s="100"/>
    </row>
    <row r="33" spans="1:5">
      <c r="A33" s="64">
        <v>21.1</v>
      </c>
      <c r="B33" s="119" t="s">
        <v>92</v>
      </c>
      <c r="C33" s="120">
        <f>'9.Capital'!C44</f>
        <v>39225600</v>
      </c>
      <c r="D33" s="109" t="s">
        <v>465</v>
      </c>
      <c r="E33" s="100"/>
    </row>
    <row r="34" spans="1:5">
      <c r="A34" s="64">
        <v>22</v>
      </c>
      <c r="B34" s="113" t="s">
        <v>58</v>
      </c>
      <c r="C34" s="114">
        <f>SUM(C24:C32)</f>
        <v>149228215.56209299</v>
      </c>
      <c r="D34" s="115"/>
      <c r="E34" s="116"/>
    </row>
    <row r="35" spans="1:5">
      <c r="A35" s="64">
        <v>23</v>
      </c>
      <c r="B35" s="110" t="s">
        <v>60</v>
      </c>
      <c r="C35" s="102">
        <f>'9.Capital'!C7</f>
        <v>30000000</v>
      </c>
      <c r="D35" s="109" t="s">
        <v>466</v>
      </c>
      <c r="E35" s="100"/>
    </row>
    <row r="36" spans="1:5">
      <c r="A36" s="64">
        <v>24</v>
      </c>
      <c r="B36" s="110" t="s">
        <v>61</v>
      </c>
      <c r="C36" s="102"/>
      <c r="D36" s="103"/>
      <c r="E36" s="100"/>
    </row>
    <row r="37" spans="1:5">
      <c r="A37" s="64">
        <v>25</v>
      </c>
      <c r="B37" s="110" t="s">
        <v>62</v>
      </c>
      <c r="C37" s="102"/>
      <c r="D37" s="103"/>
      <c r="E37" s="100"/>
    </row>
    <row r="38" spans="1:5">
      <c r="A38" s="64">
        <v>26</v>
      </c>
      <c r="B38" s="110" t="s">
        <v>63</v>
      </c>
      <c r="C38" s="102"/>
      <c r="D38" s="103"/>
      <c r="E38" s="100"/>
    </row>
    <row r="39" spans="1:5">
      <c r="A39" s="64">
        <v>27</v>
      </c>
      <c r="B39" s="110" t="s">
        <v>64</v>
      </c>
      <c r="C39" s="102"/>
      <c r="D39" s="103"/>
      <c r="E39" s="100"/>
    </row>
    <row r="40" spans="1:5">
      <c r="A40" s="64">
        <v>28</v>
      </c>
      <c r="B40" s="110" t="s">
        <v>65</v>
      </c>
      <c r="C40" s="102">
        <f>'9.Capital'!C11</f>
        <v>3116820.2021757346</v>
      </c>
      <c r="D40" s="109" t="s">
        <v>467</v>
      </c>
      <c r="E40" s="100"/>
    </row>
    <row r="41" spans="1:5">
      <c r="A41" s="64">
        <v>29</v>
      </c>
      <c r="B41" s="110" t="s">
        <v>66</v>
      </c>
      <c r="C41" s="102"/>
      <c r="D41" s="103"/>
      <c r="E41" s="100"/>
    </row>
    <row r="42" spans="1:5" ht="14.4" thickBot="1">
      <c r="A42" s="121">
        <v>30</v>
      </c>
      <c r="B42" s="122" t="s">
        <v>273</v>
      </c>
      <c r="C42" s="123">
        <f>SUM(C35:C41)</f>
        <v>33116820.202175736</v>
      </c>
      <c r="D42" s="124"/>
      <c r="E42" s="1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70" zoomScaleNormal="7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10.5546875" style="4" bestFit="1" customWidth="1"/>
    <col min="2" max="2" width="95" style="4" customWidth="1"/>
    <col min="3" max="3" width="13" style="4" bestFit="1" customWidth="1"/>
    <col min="4" max="4" width="16.44140625" style="4" bestFit="1" customWidth="1"/>
    <col min="5" max="5" width="13" style="4" bestFit="1" customWidth="1"/>
    <col min="6" max="6" width="16.44140625" style="4" bestFit="1" customWidth="1"/>
    <col min="7" max="7" width="13" style="4" bestFit="1" customWidth="1"/>
    <col min="8" max="8" width="13.33203125" style="4" bestFit="1" customWidth="1"/>
    <col min="9" max="9" width="13" style="4" bestFit="1" customWidth="1"/>
    <col min="10" max="10" width="13.33203125" style="4" bestFit="1" customWidth="1"/>
    <col min="11" max="11" width="13" style="4" bestFit="1" customWidth="1"/>
    <col min="12" max="16" width="13" style="29" bestFit="1" customWidth="1"/>
    <col min="17" max="17" width="14.6640625" style="29" customWidth="1"/>
    <col min="18" max="18" width="13" style="29" bestFit="1" customWidth="1"/>
    <col min="19" max="19" width="34.88671875" style="29" customWidth="1"/>
    <col min="20" max="16384" width="9.109375" style="29"/>
  </cols>
  <sheetData>
    <row r="1" spans="1:19">
      <c r="A1" s="337" t="s">
        <v>30</v>
      </c>
      <c r="B1" s="338" t="s">
        <v>448</v>
      </c>
    </row>
    <row r="2" spans="1:19">
      <c r="A2" s="337" t="s">
        <v>31</v>
      </c>
      <c r="B2" s="339">
        <f>'1. key ratios '!B2</f>
        <v>43281</v>
      </c>
    </row>
    <row r="4" spans="1:19" ht="27" thickBot="1">
      <c r="A4" s="4" t="s">
        <v>255</v>
      </c>
      <c r="B4" s="254" t="s">
        <v>382</v>
      </c>
    </row>
    <row r="5" spans="1:19" s="244" customFormat="1" ht="13.8">
      <c r="A5" s="239"/>
      <c r="B5" s="240"/>
      <c r="C5" s="241" t="s">
        <v>0</v>
      </c>
      <c r="D5" s="241" t="s">
        <v>1</v>
      </c>
      <c r="E5" s="241" t="s">
        <v>2</v>
      </c>
      <c r="F5" s="241" t="s">
        <v>3</v>
      </c>
      <c r="G5" s="241" t="s">
        <v>4</v>
      </c>
      <c r="H5" s="241" t="s">
        <v>5</v>
      </c>
      <c r="I5" s="241" t="s">
        <v>8</v>
      </c>
      <c r="J5" s="241" t="s">
        <v>9</v>
      </c>
      <c r="K5" s="241" t="s">
        <v>10</v>
      </c>
      <c r="L5" s="241" t="s">
        <v>11</v>
      </c>
      <c r="M5" s="241" t="s">
        <v>12</v>
      </c>
      <c r="N5" s="241" t="s">
        <v>13</v>
      </c>
      <c r="O5" s="241" t="s">
        <v>365</v>
      </c>
      <c r="P5" s="241" t="s">
        <v>366</v>
      </c>
      <c r="Q5" s="241" t="s">
        <v>367</v>
      </c>
      <c r="R5" s="242" t="s">
        <v>368</v>
      </c>
      <c r="S5" s="243" t="s">
        <v>369</v>
      </c>
    </row>
    <row r="6" spans="1:19" s="244" customFormat="1" ht="99" customHeight="1">
      <c r="A6" s="245"/>
      <c r="B6" s="518" t="s">
        <v>370</v>
      </c>
      <c r="C6" s="514">
        <v>0</v>
      </c>
      <c r="D6" s="515"/>
      <c r="E6" s="514">
        <v>0.2</v>
      </c>
      <c r="F6" s="515"/>
      <c r="G6" s="514">
        <v>0.35</v>
      </c>
      <c r="H6" s="515"/>
      <c r="I6" s="514">
        <v>0.5</v>
      </c>
      <c r="J6" s="515"/>
      <c r="K6" s="514">
        <v>0.75</v>
      </c>
      <c r="L6" s="515"/>
      <c r="M6" s="514">
        <v>1</v>
      </c>
      <c r="N6" s="515"/>
      <c r="O6" s="514">
        <v>1.5</v>
      </c>
      <c r="P6" s="515"/>
      <c r="Q6" s="514">
        <v>2.5</v>
      </c>
      <c r="R6" s="515"/>
      <c r="S6" s="516" t="s">
        <v>254</v>
      </c>
    </row>
    <row r="7" spans="1:19" s="244" customFormat="1" ht="30.75" customHeight="1">
      <c r="A7" s="245"/>
      <c r="B7" s="519"/>
      <c r="C7" s="236" t="s">
        <v>257</v>
      </c>
      <c r="D7" s="236" t="s">
        <v>256</v>
      </c>
      <c r="E7" s="236" t="s">
        <v>257</v>
      </c>
      <c r="F7" s="236" t="s">
        <v>256</v>
      </c>
      <c r="G7" s="236" t="s">
        <v>257</v>
      </c>
      <c r="H7" s="236" t="s">
        <v>256</v>
      </c>
      <c r="I7" s="236" t="s">
        <v>257</v>
      </c>
      <c r="J7" s="236" t="s">
        <v>256</v>
      </c>
      <c r="K7" s="236" t="s">
        <v>257</v>
      </c>
      <c r="L7" s="236" t="s">
        <v>256</v>
      </c>
      <c r="M7" s="236" t="s">
        <v>257</v>
      </c>
      <c r="N7" s="236" t="s">
        <v>256</v>
      </c>
      <c r="O7" s="236" t="s">
        <v>257</v>
      </c>
      <c r="P7" s="236" t="s">
        <v>256</v>
      </c>
      <c r="Q7" s="236" t="s">
        <v>257</v>
      </c>
      <c r="R7" s="236" t="s">
        <v>256</v>
      </c>
      <c r="S7" s="517"/>
    </row>
    <row r="8" spans="1:19" s="127" customFormat="1">
      <c r="A8" s="125">
        <v>1</v>
      </c>
      <c r="B8" s="1" t="s">
        <v>97</v>
      </c>
      <c r="C8" s="126">
        <v>13399318.342550362</v>
      </c>
      <c r="D8" s="126"/>
      <c r="E8" s="126"/>
      <c r="F8" s="126"/>
      <c r="G8" s="126"/>
      <c r="H8" s="126"/>
      <c r="I8" s="126"/>
      <c r="J8" s="126"/>
      <c r="K8" s="126"/>
      <c r="L8" s="126"/>
      <c r="M8" s="126">
        <v>26624575.575963832</v>
      </c>
      <c r="N8" s="126"/>
      <c r="O8" s="126"/>
      <c r="P8" s="126"/>
      <c r="Q8" s="126"/>
      <c r="R8" s="126"/>
      <c r="S8" s="445">
        <f>$C$6*SUM(C8:D8)+$E$6*SUM(E8:F8)+$G$6*SUM(G8:H8)+$I$6*SUM(I8:J8)+$K$6*SUM(K8:L8)+$M$6*SUM(M8:N8)+$O$6*SUM(O8:P8)+$Q$6*SUM(Q8:R8)</f>
        <v>26624575.575963832</v>
      </c>
    </row>
    <row r="9" spans="1:19" s="127" customFormat="1">
      <c r="A9" s="125">
        <v>2</v>
      </c>
      <c r="B9" s="1" t="s">
        <v>98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445">
        <f t="shared" ref="S9:S21" si="0">$C$6*SUM(C9:D9)+$E$6*SUM(E9:F9)+$G$6*SUM(G9:H9)+$I$6*SUM(I9:J9)+$K$6*SUM(K9:L9)+$M$6*SUM(M9:N9)+$O$6*SUM(O9:P9)+$Q$6*SUM(Q9:R9)</f>
        <v>0</v>
      </c>
    </row>
    <row r="10" spans="1:19" s="127" customFormat="1">
      <c r="A10" s="125">
        <v>3</v>
      </c>
      <c r="B10" s="1" t="s">
        <v>276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445">
        <f t="shared" si="0"/>
        <v>0</v>
      </c>
    </row>
    <row r="11" spans="1:19" s="127" customFormat="1">
      <c r="A11" s="125">
        <v>4</v>
      </c>
      <c r="B11" s="1" t="s">
        <v>99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445">
        <f t="shared" si="0"/>
        <v>0</v>
      </c>
    </row>
    <row r="12" spans="1:19" s="127" customFormat="1">
      <c r="A12" s="125">
        <v>5</v>
      </c>
      <c r="B12" s="1" t="s">
        <v>100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445">
        <f t="shared" si="0"/>
        <v>0</v>
      </c>
    </row>
    <row r="13" spans="1:19" s="127" customFormat="1">
      <c r="A13" s="125">
        <v>6</v>
      </c>
      <c r="B13" s="1" t="s">
        <v>101</v>
      </c>
      <c r="C13" s="126"/>
      <c r="D13" s="126"/>
      <c r="E13" s="126">
        <v>3211328.44</v>
      </c>
      <c r="F13" s="126"/>
      <c r="G13" s="126"/>
      <c r="H13" s="126"/>
      <c r="I13" s="126"/>
      <c r="J13" s="126"/>
      <c r="K13" s="126"/>
      <c r="L13" s="126"/>
      <c r="M13" s="126">
        <v>7175642.0564449988</v>
      </c>
      <c r="N13" s="126"/>
      <c r="O13" s="126"/>
      <c r="P13" s="126"/>
      <c r="Q13" s="126"/>
      <c r="R13" s="126"/>
      <c r="S13" s="445">
        <f t="shared" si="0"/>
        <v>7817907.7444449989</v>
      </c>
    </row>
    <row r="14" spans="1:19" s="127" customFormat="1">
      <c r="A14" s="125">
        <v>7</v>
      </c>
      <c r="B14" s="1" t="s">
        <v>102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>
        <v>104877970.94661197</v>
      </c>
      <c r="N14" s="126">
        <v>9552492.1999999993</v>
      </c>
      <c r="O14" s="126">
        <v>1164110.7107102368</v>
      </c>
      <c r="P14" s="126"/>
      <c r="Q14" s="126">
        <v>4568024.2</v>
      </c>
      <c r="R14" s="126"/>
      <c r="S14" s="445">
        <f t="shared" si="0"/>
        <v>127596689.71267733</v>
      </c>
    </row>
    <row r="15" spans="1:19" s="127" customFormat="1">
      <c r="A15" s="125">
        <v>8</v>
      </c>
      <c r="B15" s="1" t="s">
        <v>103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>
        <v>3749804.8062727335</v>
      </c>
      <c r="N15" s="126"/>
      <c r="O15" s="126"/>
      <c r="P15" s="126"/>
      <c r="Q15" s="126"/>
      <c r="R15" s="126"/>
      <c r="S15" s="445">
        <f t="shared" si="0"/>
        <v>3749804.8062727335</v>
      </c>
    </row>
    <row r="16" spans="1:19" s="127" customFormat="1">
      <c r="A16" s="125">
        <v>9</v>
      </c>
      <c r="B16" s="1" t="s">
        <v>104</v>
      </c>
      <c r="C16" s="126"/>
      <c r="D16" s="126"/>
      <c r="E16" s="126"/>
      <c r="F16" s="126"/>
      <c r="G16" s="126">
        <v>4582019</v>
      </c>
      <c r="H16" s="126"/>
      <c r="I16" s="126"/>
      <c r="J16" s="126"/>
      <c r="K16" s="126"/>
      <c r="L16" s="126"/>
      <c r="M16" s="126">
        <v>1744359.1846363628</v>
      </c>
      <c r="N16" s="126"/>
      <c r="O16" s="126"/>
      <c r="P16" s="126"/>
      <c r="Q16" s="126"/>
      <c r="R16" s="126"/>
      <c r="S16" s="445">
        <f t="shared" si="0"/>
        <v>3348065.8346363627</v>
      </c>
    </row>
    <row r="17" spans="1:19" s="127" customFormat="1">
      <c r="A17" s="125">
        <v>10</v>
      </c>
      <c r="B17" s="1" t="s">
        <v>105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v>1077982.491000002</v>
      </c>
      <c r="N17" s="126"/>
      <c r="O17" s="126"/>
      <c r="P17" s="126"/>
      <c r="Q17" s="126"/>
      <c r="R17" s="126"/>
      <c r="S17" s="445">
        <f t="shared" si="0"/>
        <v>1077982.491000002</v>
      </c>
    </row>
    <row r="18" spans="1:19" s="127" customFormat="1">
      <c r="A18" s="125">
        <v>11</v>
      </c>
      <c r="B18" s="1" t="s">
        <v>106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445">
        <f t="shared" si="0"/>
        <v>0</v>
      </c>
    </row>
    <row r="19" spans="1:19" s="127" customFormat="1">
      <c r="A19" s="125">
        <v>12</v>
      </c>
      <c r="B19" s="1" t="s">
        <v>107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445">
        <f t="shared" si="0"/>
        <v>0</v>
      </c>
    </row>
    <row r="20" spans="1:19" s="127" customFormat="1">
      <c r="A20" s="125">
        <v>13</v>
      </c>
      <c r="B20" s="1" t="s">
        <v>253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445">
        <f t="shared" si="0"/>
        <v>0</v>
      </c>
    </row>
    <row r="21" spans="1:19" s="127" customFormat="1">
      <c r="A21" s="125">
        <v>14</v>
      </c>
      <c r="B21" s="1" t="s">
        <v>109</v>
      </c>
      <c r="C21" s="126">
        <v>4501517.21</v>
      </c>
      <c r="D21" s="126"/>
      <c r="E21" s="126">
        <v>0</v>
      </c>
      <c r="F21" s="126"/>
      <c r="G21" s="126">
        <v>0</v>
      </c>
      <c r="H21" s="126"/>
      <c r="I21" s="126"/>
      <c r="J21" s="126"/>
      <c r="K21" s="126"/>
      <c r="L21" s="126"/>
      <c r="M21" s="126">
        <v>7942737.0500000007</v>
      </c>
      <c r="N21" s="126"/>
      <c r="O21" s="126">
        <v>0</v>
      </c>
      <c r="P21" s="126"/>
      <c r="Q21" s="126">
        <v>0</v>
      </c>
      <c r="R21" s="126"/>
      <c r="S21" s="445">
        <f t="shared" si="0"/>
        <v>7942737.0500000007</v>
      </c>
    </row>
    <row r="22" spans="1:19" ht="13.8" thickBot="1">
      <c r="A22" s="128"/>
      <c r="B22" s="129" t="s">
        <v>110</v>
      </c>
      <c r="C22" s="443">
        <f>SUM(C8:C21)</f>
        <v>17900835.552550361</v>
      </c>
      <c r="D22" s="443">
        <f t="shared" ref="D22:J22" si="1">SUM(D8:D21)</f>
        <v>0</v>
      </c>
      <c r="E22" s="443">
        <f t="shared" si="1"/>
        <v>3211328.44</v>
      </c>
      <c r="F22" s="443">
        <f t="shared" si="1"/>
        <v>0</v>
      </c>
      <c r="G22" s="443">
        <f t="shared" si="1"/>
        <v>4582019</v>
      </c>
      <c r="H22" s="443">
        <f t="shared" si="1"/>
        <v>0</v>
      </c>
      <c r="I22" s="443">
        <f t="shared" si="1"/>
        <v>0</v>
      </c>
      <c r="J22" s="443">
        <f t="shared" si="1"/>
        <v>0</v>
      </c>
      <c r="K22" s="443">
        <f t="shared" ref="K22:S22" si="2">SUM(K8:K21)</f>
        <v>0</v>
      </c>
      <c r="L22" s="443">
        <f t="shared" si="2"/>
        <v>0</v>
      </c>
      <c r="M22" s="443">
        <f t="shared" si="2"/>
        <v>153193072.11092991</v>
      </c>
      <c r="N22" s="443">
        <f t="shared" si="2"/>
        <v>9552492.1999999993</v>
      </c>
      <c r="O22" s="443">
        <f t="shared" si="2"/>
        <v>1164110.7107102368</v>
      </c>
      <c r="P22" s="443">
        <f t="shared" si="2"/>
        <v>0</v>
      </c>
      <c r="Q22" s="443">
        <f t="shared" si="2"/>
        <v>4568024.2</v>
      </c>
      <c r="R22" s="443">
        <f t="shared" si="2"/>
        <v>0</v>
      </c>
      <c r="S22" s="444">
        <f t="shared" si="2"/>
        <v>178157763.21499527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2" ySplit="6" topLeftCell="R7" activePane="bottomRight" state="frozen"/>
      <selection activeCell="B9" sqref="B9"/>
      <selection pane="topRight" activeCell="B9" sqref="B9"/>
      <selection pane="bottomLeft" activeCell="B9" sqref="B9"/>
      <selection pane="bottomRight" activeCell="C13" sqref="C13:U13"/>
    </sheetView>
  </sheetViews>
  <sheetFormatPr defaultColWidth="9.109375" defaultRowHeight="13.2"/>
  <cols>
    <col min="1" max="1" width="10.5546875" style="4" bestFit="1" customWidth="1"/>
    <col min="2" max="2" width="63.6640625" style="4" bestFit="1" customWidth="1"/>
    <col min="3" max="3" width="19" style="4" customWidth="1"/>
    <col min="4" max="4" width="19.5546875" style="4" customWidth="1"/>
    <col min="5" max="5" width="31.109375" style="4" customWidth="1"/>
    <col min="6" max="6" width="29.109375" style="4" customWidth="1"/>
    <col min="7" max="7" width="28.5546875" style="4" customWidth="1"/>
    <col min="8" max="8" width="26.44140625" style="4" customWidth="1"/>
    <col min="9" max="9" width="23.6640625" style="4" customWidth="1"/>
    <col min="10" max="10" width="21.5546875" style="4" customWidth="1"/>
    <col min="11" max="11" width="15.6640625" style="4" customWidth="1"/>
    <col min="12" max="12" width="13.33203125" style="4" customWidth="1"/>
    <col min="13" max="13" width="20.88671875" style="4" customWidth="1"/>
    <col min="14" max="14" width="19.33203125" style="4" customWidth="1"/>
    <col min="15" max="15" width="18.44140625" style="4" customWidth="1"/>
    <col min="16" max="16" width="19" style="4" customWidth="1"/>
    <col min="17" max="17" width="20.33203125" style="4" customWidth="1"/>
    <col min="18" max="18" width="18" style="4" customWidth="1"/>
    <col min="19" max="19" width="36" style="4" customWidth="1"/>
    <col min="20" max="20" width="26.109375" style="4" customWidth="1"/>
    <col min="21" max="21" width="24.88671875" style="4" customWidth="1"/>
    <col min="22" max="22" width="20" style="4" customWidth="1"/>
    <col min="23" max="16384" width="9.109375" style="29"/>
  </cols>
  <sheetData>
    <row r="1" spans="1:22">
      <c r="A1" s="337" t="s">
        <v>30</v>
      </c>
      <c r="B1" s="338" t="s">
        <v>448</v>
      </c>
    </row>
    <row r="2" spans="1:22">
      <c r="A2" s="337" t="s">
        <v>31</v>
      </c>
      <c r="B2" s="339">
        <f>'1. key ratios '!B2</f>
        <v>43281</v>
      </c>
    </row>
    <row r="4" spans="1:22" ht="13.8" thickBot="1">
      <c r="A4" s="4" t="s">
        <v>373</v>
      </c>
      <c r="B4" s="130" t="s">
        <v>96</v>
      </c>
      <c r="V4" s="31" t="s">
        <v>73</v>
      </c>
    </row>
    <row r="5" spans="1:22" ht="12.75" customHeight="1">
      <c r="A5" s="131"/>
      <c r="B5" s="132"/>
      <c r="C5" s="520" t="s">
        <v>284</v>
      </c>
      <c r="D5" s="521"/>
      <c r="E5" s="521"/>
      <c r="F5" s="521"/>
      <c r="G5" s="521"/>
      <c r="H5" s="521"/>
      <c r="I5" s="521"/>
      <c r="J5" s="521"/>
      <c r="K5" s="521"/>
      <c r="L5" s="522"/>
      <c r="M5" s="523" t="s">
        <v>285</v>
      </c>
      <c r="N5" s="524"/>
      <c r="O5" s="524"/>
      <c r="P5" s="524"/>
      <c r="Q5" s="524"/>
      <c r="R5" s="524"/>
      <c r="S5" s="525"/>
      <c r="T5" s="528" t="s">
        <v>371</v>
      </c>
      <c r="U5" s="528" t="s">
        <v>372</v>
      </c>
      <c r="V5" s="526" t="s">
        <v>122</v>
      </c>
    </row>
    <row r="6" spans="1:22" s="70" customFormat="1" ht="105.6">
      <c r="A6" s="67"/>
      <c r="B6" s="133"/>
      <c r="C6" s="134" t="s">
        <v>111</v>
      </c>
      <c r="D6" s="213" t="s">
        <v>112</v>
      </c>
      <c r="E6" s="157" t="s">
        <v>287</v>
      </c>
      <c r="F6" s="157" t="s">
        <v>288</v>
      </c>
      <c r="G6" s="213" t="s">
        <v>291</v>
      </c>
      <c r="H6" s="213" t="s">
        <v>286</v>
      </c>
      <c r="I6" s="213" t="s">
        <v>113</v>
      </c>
      <c r="J6" s="213" t="s">
        <v>114</v>
      </c>
      <c r="K6" s="135" t="s">
        <v>115</v>
      </c>
      <c r="L6" s="136" t="s">
        <v>116</v>
      </c>
      <c r="M6" s="134" t="s">
        <v>289</v>
      </c>
      <c r="N6" s="135" t="s">
        <v>117</v>
      </c>
      <c r="O6" s="135" t="s">
        <v>118</v>
      </c>
      <c r="P6" s="135" t="s">
        <v>119</v>
      </c>
      <c r="Q6" s="135" t="s">
        <v>120</v>
      </c>
      <c r="R6" s="135" t="s">
        <v>121</v>
      </c>
      <c r="S6" s="238" t="s">
        <v>290</v>
      </c>
      <c r="T6" s="529"/>
      <c r="U6" s="529"/>
      <c r="V6" s="527"/>
    </row>
    <row r="7" spans="1:22" s="127" customFormat="1">
      <c r="A7" s="137">
        <v>1</v>
      </c>
      <c r="B7" s="1" t="s">
        <v>97</v>
      </c>
      <c r="C7" s="138"/>
      <c r="D7" s="126"/>
      <c r="E7" s="126"/>
      <c r="F7" s="126"/>
      <c r="G7" s="126"/>
      <c r="H7" s="126"/>
      <c r="I7" s="126"/>
      <c r="J7" s="126"/>
      <c r="K7" s="126"/>
      <c r="L7" s="139"/>
      <c r="M7" s="138"/>
      <c r="N7" s="126"/>
      <c r="O7" s="126"/>
      <c r="P7" s="126"/>
      <c r="Q7" s="126"/>
      <c r="R7" s="126"/>
      <c r="S7" s="139"/>
      <c r="T7" s="450"/>
      <c r="U7" s="450"/>
      <c r="V7" s="449">
        <f>SUM(C7:S7)</f>
        <v>0</v>
      </c>
    </row>
    <row r="8" spans="1:22" s="127" customFormat="1">
      <c r="A8" s="137">
        <v>2</v>
      </c>
      <c r="B8" s="1" t="s">
        <v>98</v>
      </c>
      <c r="C8" s="138"/>
      <c r="D8" s="126"/>
      <c r="E8" s="126"/>
      <c r="F8" s="126"/>
      <c r="G8" s="126"/>
      <c r="H8" s="126"/>
      <c r="I8" s="126"/>
      <c r="J8" s="126"/>
      <c r="K8" s="126"/>
      <c r="L8" s="139"/>
      <c r="M8" s="138"/>
      <c r="N8" s="126"/>
      <c r="O8" s="126"/>
      <c r="P8" s="126"/>
      <c r="Q8" s="126"/>
      <c r="R8" s="126"/>
      <c r="S8" s="139"/>
      <c r="T8" s="450"/>
      <c r="U8" s="450"/>
      <c r="V8" s="449">
        <f t="shared" ref="V8:V20" si="0">SUM(C8:S8)</f>
        <v>0</v>
      </c>
    </row>
    <row r="9" spans="1:22" s="127" customFormat="1">
      <c r="A9" s="137">
        <v>3</v>
      </c>
      <c r="B9" s="1" t="s">
        <v>277</v>
      </c>
      <c r="C9" s="138"/>
      <c r="D9" s="126"/>
      <c r="E9" s="126"/>
      <c r="F9" s="126"/>
      <c r="G9" s="126"/>
      <c r="H9" s="126"/>
      <c r="I9" s="126"/>
      <c r="J9" s="126"/>
      <c r="K9" s="126"/>
      <c r="L9" s="139"/>
      <c r="M9" s="138"/>
      <c r="N9" s="126"/>
      <c r="O9" s="126"/>
      <c r="P9" s="126"/>
      <c r="Q9" s="126"/>
      <c r="R9" s="126"/>
      <c r="S9" s="139"/>
      <c r="T9" s="450"/>
      <c r="U9" s="450"/>
      <c r="V9" s="449">
        <f t="shared" si="0"/>
        <v>0</v>
      </c>
    </row>
    <row r="10" spans="1:22" s="127" customFormat="1">
      <c r="A10" s="137">
        <v>4</v>
      </c>
      <c r="B10" s="1" t="s">
        <v>99</v>
      </c>
      <c r="C10" s="138"/>
      <c r="D10" s="126"/>
      <c r="E10" s="126"/>
      <c r="F10" s="126"/>
      <c r="G10" s="126"/>
      <c r="H10" s="126"/>
      <c r="I10" s="126"/>
      <c r="J10" s="126"/>
      <c r="K10" s="126"/>
      <c r="L10" s="139"/>
      <c r="M10" s="138"/>
      <c r="N10" s="126"/>
      <c r="O10" s="126"/>
      <c r="P10" s="126"/>
      <c r="Q10" s="126"/>
      <c r="R10" s="126"/>
      <c r="S10" s="139"/>
      <c r="T10" s="450"/>
      <c r="U10" s="450"/>
      <c r="V10" s="449">
        <f t="shared" si="0"/>
        <v>0</v>
      </c>
    </row>
    <row r="11" spans="1:22" s="127" customFormat="1">
      <c r="A11" s="137">
        <v>5</v>
      </c>
      <c r="B11" s="1" t="s">
        <v>100</v>
      </c>
      <c r="C11" s="138"/>
      <c r="D11" s="126"/>
      <c r="E11" s="126"/>
      <c r="F11" s="126"/>
      <c r="G11" s="126"/>
      <c r="H11" s="126"/>
      <c r="I11" s="126"/>
      <c r="J11" s="126"/>
      <c r="K11" s="126"/>
      <c r="L11" s="139"/>
      <c r="M11" s="138"/>
      <c r="N11" s="126"/>
      <c r="O11" s="126"/>
      <c r="P11" s="126"/>
      <c r="Q11" s="126"/>
      <c r="R11" s="126"/>
      <c r="S11" s="139"/>
      <c r="T11" s="450"/>
      <c r="U11" s="450"/>
      <c r="V11" s="449">
        <f t="shared" si="0"/>
        <v>0</v>
      </c>
    </row>
    <row r="12" spans="1:22" s="127" customFormat="1">
      <c r="A12" s="137">
        <v>6</v>
      </c>
      <c r="B12" s="1" t="s">
        <v>101</v>
      </c>
      <c r="C12" s="138"/>
      <c r="D12" s="126"/>
      <c r="E12" s="126"/>
      <c r="F12" s="126"/>
      <c r="G12" s="126"/>
      <c r="H12" s="126"/>
      <c r="I12" s="126"/>
      <c r="J12" s="126"/>
      <c r="K12" s="126"/>
      <c r="L12" s="139"/>
      <c r="M12" s="138"/>
      <c r="N12" s="126"/>
      <c r="O12" s="126"/>
      <c r="P12" s="126"/>
      <c r="Q12" s="126"/>
      <c r="R12" s="126"/>
      <c r="S12" s="139"/>
      <c r="T12" s="450"/>
      <c r="U12" s="450"/>
      <c r="V12" s="449">
        <f t="shared" si="0"/>
        <v>0</v>
      </c>
    </row>
    <row r="13" spans="1:22" s="127" customFormat="1">
      <c r="A13" s="137">
        <v>7</v>
      </c>
      <c r="B13" s="1" t="s">
        <v>102</v>
      </c>
      <c r="C13" s="138"/>
      <c r="D13" s="126">
        <v>4821541</v>
      </c>
      <c r="E13" s="126"/>
      <c r="F13" s="126"/>
      <c r="G13" s="126"/>
      <c r="H13" s="126"/>
      <c r="I13" s="126"/>
      <c r="J13" s="126"/>
      <c r="K13" s="126"/>
      <c r="L13" s="139"/>
      <c r="M13" s="138"/>
      <c r="N13" s="126"/>
      <c r="O13" s="126"/>
      <c r="P13" s="126"/>
      <c r="Q13" s="126"/>
      <c r="R13" s="126"/>
      <c r="S13" s="139"/>
      <c r="T13" s="450">
        <v>3967303</v>
      </c>
      <c r="U13" s="450">
        <v>854238</v>
      </c>
      <c r="V13" s="449">
        <f t="shared" si="0"/>
        <v>4821541</v>
      </c>
    </row>
    <row r="14" spans="1:22" s="127" customFormat="1">
      <c r="A14" s="137">
        <v>8</v>
      </c>
      <c r="B14" s="1" t="s">
        <v>103</v>
      </c>
      <c r="C14" s="138"/>
      <c r="D14" s="126"/>
      <c r="E14" s="126"/>
      <c r="F14" s="126"/>
      <c r="G14" s="126"/>
      <c r="H14" s="126"/>
      <c r="I14" s="126"/>
      <c r="J14" s="126"/>
      <c r="K14" s="126"/>
      <c r="L14" s="139"/>
      <c r="M14" s="138"/>
      <c r="N14" s="126"/>
      <c r="O14" s="126"/>
      <c r="P14" s="126"/>
      <c r="Q14" s="126"/>
      <c r="R14" s="126"/>
      <c r="S14" s="139"/>
      <c r="T14" s="450"/>
      <c r="U14" s="450"/>
      <c r="V14" s="449">
        <f t="shared" si="0"/>
        <v>0</v>
      </c>
    </row>
    <row r="15" spans="1:22" s="127" customFormat="1">
      <c r="A15" s="137">
        <v>9</v>
      </c>
      <c r="B15" s="1" t="s">
        <v>104</v>
      </c>
      <c r="C15" s="138"/>
      <c r="D15" s="126"/>
      <c r="E15" s="126"/>
      <c r="F15" s="126"/>
      <c r="G15" s="126"/>
      <c r="H15" s="126"/>
      <c r="I15" s="126"/>
      <c r="J15" s="126"/>
      <c r="K15" s="126"/>
      <c r="L15" s="139"/>
      <c r="M15" s="138"/>
      <c r="N15" s="126"/>
      <c r="O15" s="126"/>
      <c r="P15" s="126"/>
      <c r="Q15" s="126"/>
      <c r="R15" s="126"/>
      <c r="S15" s="139"/>
      <c r="T15" s="450"/>
      <c r="U15" s="450"/>
      <c r="V15" s="449">
        <f t="shared" si="0"/>
        <v>0</v>
      </c>
    </row>
    <row r="16" spans="1:22" s="127" customFormat="1">
      <c r="A16" s="137">
        <v>10</v>
      </c>
      <c r="B16" s="1" t="s">
        <v>105</v>
      </c>
      <c r="C16" s="138"/>
      <c r="D16" s="126"/>
      <c r="E16" s="126"/>
      <c r="F16" s="126"/>
      <c r="G16" s="126"/>
      <c r="H16" s="126"/>
      <c r="I16" s="126"/>
      <c r="J16" s="126"/>
      <c r="K16" s="126"/>
      <c r="L16" s="139"/>
      <c r="M16" s="138"/>
      <c r="N16" s="126"/>
      <c r="O16" s="126"/>
      <c r="P16" s="126"/>
      <c r="Q16" s="126"/>
      <c r="R16" s="126"/>
      <c r="S16" s="139"/>
      <c r="T16" s="450"/>
      <c r="U16" s="450"/>
      <c r="V16" s="449">
        <f t="shared" si="0"/>
        <v>0</v>
      </c>
    </row>
    <row r="17" spans="1:22" s="127" customFormat="1">
      <c r="A17" s="137">
        <v>11</v>
      </c>
      <c r="B17" s="1" t="s">
        <v>106</v>
      </c>
      <c r="C17" s="138"/>
      <c r="D17" s="126"/>
      <c r="E17" s="126"/>
      <c r="F17" s="126"/>
      <c r="G17" s="126"/>
      <c r="H17" s="126"/>
      <c r="I17" s="126"/>
      <c r="J17" s="126"/>
      <c r="K17" s="126"/>
      <c r="L17" s="139"/>
      <c r="M17" s="138"/>
      <c r="N17" s="126"/>
      <c r="O17" s="126"/>
      <c r="P17" s="126"/>
      <c r="Q17" s="126"/>
      <c r="R17" s="126"/>
      <c r="S17" s="139"/>
      <c r="T17" s="450"/>
      <c r="U17" s="450"/>
      <c r="V17" s="449">
        <f t="shared" si="0"/>
        <v>0</v>
      </c>
    </row>
    <row r="18" spans="1:22" s="127" customFormat="1">
      <c r="A18" s="137">
        <v>12</v>
      </c>
      <c r="B18" s="1" t="s">
        <v>107</v>
      </c>
      <c r="C18" s="138"/>
      <c r="D18" s="126"/>
      <c r="E18" s="126"/>
      <c r="F18" s="126"/>
      <c r="G18" s="126"/>
      <c r="H18" s="126"/>
      <c r="I18" s="126"/>
      <c r="J18" s="126"/>
      <c r="K18" s="126"/>
      <c r="L18" s="139"/>
      <c r="M18" s="138"/>
      <c r="N18" s="126"/>
      <c r="O18" s="126"/>
      <c r="P18" s="126"/>
      <c r="Q18" s="126"/>
      <c r="R18" s="126"/>
      <c r="S18" s="139"/>
      <c r="T18" s="450"/>
      <c r="U18" s="450"/>
      <c r="V18" s="449">
        <f t="shared" si="0"/>
        <v>0</v>
      </c>
    </row>
    <row r="19" spans="1:22" s="127" customFormat="1">
      <c r="A19" s="137">
        <v>13</v>
      </c>
      <c r="B19" s="1" t="s">
        <v>108</v>
      </c>
      <c r="C19" s="138"/>
      <c r="D19" s="126"/>
      <c r="E19" s="126"/>
      <c r="F19" s="126"/>
      <c r="G19" s="126"/>
      <c r="H19" s="126"/>
      <c r="I19" s="126"/>
      <c r="J19" s="126"/>
      <c r="K19" s="126"/>
      <c r="L19" s="139"/>
      <c r="M19" s="138"/>
      <c r="N19" s="126"/>
      <c r="O19" s="126"/>
      <c r="P19" s="126"/>
      <c r="Q19" s="126"/>
      <c r="R19" s="126"/>
      <c r="S19" s="139"/>
      <c r="T19" s="450"/>
      <c r="U19" s="450"/>
      <c r="V19" s="449">
        <f t="shared" si="0"/>
        <v>0</v>
      </c>
    </row>
    <row r="20" spans="1:22" s="127" customFormat="1">
      <c r="A20" s="137">
        <v>14</v>
      </c>
      <c r="B20" s="1" t="s">
        <v>109</v>
      </c>
      <c r="C20" s="138"/>
      <c r="D20" s="126"/>
      <c r="E20" s="126"/>
      <c r="F20" s="126"/>
      <c r="G20" s="126"/>
      <c r="H20" s="126"/>
      <c r="I20" s="126"/>
      <c r="J20" s="126"/>
      <c r="K20" s="126"/>
      <c r="L20" s="139"/>
      <c r="M20" s="138"/>
      <c r="N20" s="126"/>
      <c r="O20" s="126"/>
      <c r="P20" s="126"/>
      <c r="Q20" s="126"/>
      <c r="R20" s="126"/>
      <c r="S20" s="139"/>
      <c r="T20" s="450"/>
      <c r="U20" s="450"/>
      <c r="V20" s="449">
        <f t="shared" si="0"/>
        <v>0</v>
      </c>
    </row>
    <row r="21" spans="1:22" ht="13.8" thickBot="1">
      <c r="A21" s="128"/>
      <c r="B21" s="140" t="s">
        <v>110</v>
      </c>
      <c r="C21" s="446">
        <f>SUM(C7:C20)</f>
        <v>0</v>
      </c>
      <c r="D21" s="443">
        <f t="shared" ref="D21:V21" si="1">SUM(D7:D20)</f>
        <v>4821541</v>
      </c>
      <c r="E21" s="443">
        <f t="shared" si="1"/>
        <v>0</v>
      </c>
      <c r="F21" s="443">
        <f t="shared" si="1"/>
        <v>0</v>
      </c>
      <c r="G21" s="443">
        <f t="shared" si="1"/>
        <v>0</v>
      </c>
      <c r="H21" s="443">
        <f t="shared" si="1"/>
        <v>0</v>
      </c>
      <c r="I21" s="443">
        <f t="shared" si="1"/>
        <v>0</v>
      </c>
      <c r="J21" s="443">
        <f t="shared" si="1"/>
        <v>0</v>
      </c>
      <c r="K21" s="443">
        <f t="shared" si="1"/>
        <v>0</v>
      </c>
      <c r="L21" s="447">
        <f t="shared" si="1"/>
        <v>0</v>
      </c>
      <c r="M21" s="446">
        <f t="shared" si="1"/>
        <v>0</v>
      </c>
      <c r="N21" s="443">
        <f t="shared" si="1"/>
        <v>0</v>
      </c>
      <c r="O21" s="443">
        <f t="shared" si="1"/>
        <v>0</v>
      </c>
      <c r="P21" s="443">
        <f t="shared" si="1"/>
        <v>0</v>
      </c>
      <c r="Q21" s="443">
        <f t="shared" si="1"/>
        <v>0</v>
      </c>
      <c r="R21" s="443">
        <f t="shared" si="1"/>
        <v>0</v>
      </c>
      <c r="S21" s="447">
        <f>SUM(S7:S20)</f>
        <v>0</v>
      </c>
      <c r="T21" s="447">
        <f>SUM(T7:T20)</f>
        <v>3967303</v>
      </c>
      <c r="U21" s="447">
        <f t="shared" ref="U21" si="2">SUM(U7:U20)</f>
        <v>854238</v>
      </c>
      <c r="V21" s="448">
        <f t="shared" si="1"/>
        <v>4821541</v>
      </c>
    </row>
    <row r="24" spans="1:22">
      <c r="A24" s="7"/>
      <c r="B24" s="7"/>
      <c r="C24" s="43"/>
      <c r="D24" s="43"/>
      <c r="E24" s="43"/>
    </row>
    <row r="25" spans="1:22">
      <c r="A25" s="141"/>
      <c r="B25" s="141"/>
      <c r="C25" s="7"/>
      <c r="D25" s="43"/>
      <c r="E25" s="43"/>
    </row>
    <row r="26" spans="1:22">
      <c r="A26" s="141"/>
      <c r="B26" s="44"/>
      <c r="C26" s="7"/>
      <c r="D26" s="43"/>
      <c r="E26" s="43"/>
    </row>
    <row r="27" spans="1:22">
      <c r="A27" s="141"/>
      <c r="B27" s="141"/>
      <c r="C27" s="7"/>
      <c r="D27" s="43"/>
      <c r="E27" s="43"/>
    </row>
    <row r="28" spans="1:22">
      <c r="A28" s="141"/>
      <c r="B28" s="44"/>
      <c r="C28" s="7"/>
      <c r="D28" s="43"/>
      <c r="E28" s="43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8"/>
  <cols>
    <col min="1" max="1" width="10.5546875" style="4" bestFit="1" customWidth="1"/>
    <col min="2" max="2" width="101.88671875" style="4" customWidth="1"/>
    <col min="3" max="3" width="13.6640625" style="246" customWidth="1"/>
    <col min="4" max="4" width="14.88671875" style="246" bestFit="1" customWidth="1"/>
    <col min="5" max="5" width="17.6640625" style="246" customWidth="1"/>
    <col min="6" max="6" width="15.88671875" style="246" customWidth="1"/>
    <col min="7" max="7" width="17.44140625" style="246" customWidth="1"/>
    <col min="8" max="8" width="15.33203125" style="246" customWidth="1"/>
    <col min="9" max="16384" width="9.109375" style="29"/>
  </cols>
  <sheetData>
    <row r="1" spans="1:9">
      <c r="A1" s="337" t="s">
        <v>30</v>
      </c>
      <c r="B1" s="338" t="s">
        <v>448</v>
      </c>
    </row>
    <row r="2" spans="1:9">
      <c r="A2" s="337" t="s">
        <v>31</v>
      </c>
      <c r="B2" s="339">
        <f>'1. key ratios '!B2</f>
        <v>43281</v>
      </c>
    </row>
    <row r="4" spans="1:9" ht="14.4" thickBot="1">
      <c r="A4" s="2" t="s">
        <v>259</v>
      </c>
      <c r="B4" s="130" t="s">
        <v>383</v>
      </c>
    </row>
    <row r="5" spans="1:9">
      <c r="A5" s="131"/>
      <c r="B5" s="142"/>
      <c r="C5" s="247" t="s">
        <v>0</v>
      </c>
      <c r="D5" s="247" t="s">
        <v>1</v>
      </c>
      <c r="E5" s="247" t="s">
        <v>2</v>
      </c>
      <c r="F5" s="247" t="s">
        <v>3</v>
      </c>
      <c r="G5" s="248" t="s">
        <v>4</v>
      </c>
      <c r="H5" s="249" t="s">
        <v>5</v>
      </c>
      <c r="I5" s="143"/>
    </row>
    <row r="6" spans="1:9" s="143" customFormat="1" ht="12.75" customHeight="1">
      <c r="A6" s="144"/>
      <c r="B6" s="532" t="s">
        <v>258</v>
      </c>
      <c r="C6" s="534" t="s">
        <v>375</v>
      </c>
      <c r="D6" s="536" t="s">
        <v>374</v>
      </c>
      <c r="E6" s="537"/>
      <c r="F6" s="534" t="s">
        <v>379</v>
      </c>
      <c r="G6" s="534" t="s">
        <v>380</v>
      </c>
      <c r="H6" s="530" t="s">
        <v>378</v>
      </c>
    </row>
    <row r="7" spans="1:9" ht="41.4">
      <c r="A7" s="146"/>
      <c r="B7" s="533"/>
      <c r="C7" s="535"/>
      <c r="D7" s="250" t="s">
        <v>377</v>
      </c>
      <c r="E7" s="250" t="s">
        <v>376</v>
      </c>
      <c r="F7" s="535"/>
      <c r="G7" s="535"/>
      <c r="H7" s="531"/>
      <c r="I7" s="143"/>
    </row>
    <row r="8" spans="1:9">
      <c r="A8" s="144">
        <v>1</v>
      </c>
      <c r="B8" s="1" t="s">
        <v>97</v>
      </c>
      <c r="C8" s="251">
        <f>'11. CRWA '!C8+'11. CRWA '!E8+'11. CRWA '!G8+'11. CRWA '!I8+'11. CRWA '!K8+'11. CRWA '!M8+'11. CRWA '!O8+'11. CRWA '!Q8</f>
        <v>40023893.918514192</v>
      </c>
      <c r="D8" s="251"/>
      <c r="E8" s="251">
        <f>'11. CRWA '!D8+'11. CRWA '!F8+'11. CRWA '!H8+'11. CRWA '!J8+'11. CRWA '!L8+'11. CRWA '!N8+'11. CRWA '!P8+'11. CRWA '!R8</f>
        <v>0</v>
      </c>
      <c r="F8" s="251">
        <f>'11. CRWA '!S8</f>
        <v>26624575.575963832</v>
      </c>
      <c r="G8" s="253">
        <f>F8-'12. CRM'!V7</f>
        <v>26624575.575963832</v>
      </c>
      <c r="H8" s="452">
        <f>IFERROR(G8/(C8+E8),0)</f>
        <v>0.66521702336533217</v>
      </c>
    </row>
    <row r="9" spans="1:9" ht="15" customHeight="1">
      <c r="A9" s="144">
        <v>2</v>
      </c>
      <c r="B9" s="1" t="s">
        <v>98</v>
      </c>
      <c r="C9" s="251">
        <f>'11. CRWA '!C9+'11. CRWA '!E9+'11. CRWA '!G9+'11. CRWA '!I9+'11. CRWA '!K9+'11. CRWA '!M9+'11. CRWA '!O9+'11. CRWA '!Q9</f>
        <v>0</v>
      </c>
      <c r="D9" s="252"/>
      <c r="E9" s="251">
        <f>'11. CRWA '!D9+'11. CRWA '!F9+'11. CRWA '!H9+'11. CRWA '!J9+'11. CRWA '!L9+'11. CRWA '!N9+'11. CRWA '!P9+'11. CRWA '!R9</f>
        <v>0</v>
      </c>
      <c r="F9" s="251">
        <f>'11. CRWA '!S9</f>
        <v>0</v>
      </c>
      <c r="G9" s="253">
        <f>F9-'12. CRM'!V8</f>
        <v>0</v>
      </c>
      <c r="H9" s="452">
        <f t="shared" ref="H9:H21" si="0">IFERROR(G9/(C9+E9),0)</f>
        <v>0</v>
      </c>
    </row>
    <row r="10" spans="1:9">
      <c r="A10" s="144">
        <v>3</v>
      </c>
      <c r="B10" s="1" t="s">
        <v>277</v>
      </c>
      <c r="C10" s="251">
        <f>'11. CRWA '!C10+'11. CRWA '!E10+'11. CRWA '!G10+'11. CRWA '!I10+'11. CRWA '!K10+'11. CRWA '!M10+'11. CRWA '!O10+'11. CRWA '!Q10</f>
        <v>0</v>
      </c>
      <c r="D10" s="252"/>
      <c r="E10" s="251">
        <f>'11. CRWA '!D10+'11. CRWA '!F10+'11. CRWA '!H10+'11. CRWA '!J10+'11. CRWA '!L10+'11. CRWA '!N10+'11. CRWA '!P10+'11. CRWA '!R10</f>
        <v>0</v>
      </c>
      <c r="F10" s="251">
        <f>'11. CRWA '!S10</f>
        <v>0</v>
      </c>
      <c r="G10" s="253">
        <f>F10-'12. CRM'!V9</f>
        <v>0</v>
      </c>
      <c r="H10" s="452">
        <f t="shared" si="0"/>
        <v>0</v>
      </c>
    </row>
    <row r="11" spans="1:9">
      <c r="A11" s="144">
        <v>4</v>
      </c>
      <c r="B11" s="1" t="s">
        <v>99</v>
      </c>
      <c r="C11" s="251">
        <f>'11. CRWA '!C11+'11. CRWA '!E11+'11. CRWA '!G11+'11. CRWA '!I11+'11. CRWA '!K11+'11. CRWA '!M11+'11. CRWA '!O11+'11. CRWA '!Q11</f>
        <v>0</v>
      </c>
      <c r="D11" s="252"/>
      <c r="E11" s="251">
        <f>'11. CRWA '!D11+'11. CRWA '!F11+'11. CRWA '!H11+'11. CRWA '!J11+'11. CRWA '!L11+'11. CRWA '!N11+'11. CRWA '!P11+'11. CRWA '!R11</f>
        <v>0</v>
      </c>
      <c r="F11" s="251">
        <f>'11. CRWA '!S11</f>
        <v>0</v>
      </c>
      <c r="G11" s="253">
        <f>F11-'12. CRM'!V10</f>
        <v>0</v>
      </c>
      <c r="H11" s="452">
        <f t="shared" si="0"/>
        <v>0</v>
      </c>
    </row>
    <row r="12" spans="1:9">
      <c r="A12" s="144">
        <v>5</v>
      </c>
      <c r="B12" s="1" t="s">
        <v>100</v>
      </c>
      <c r="C12" s="251">
        <f>'11. CRWA '!C12+'11. CRWA '!E12+'11. CRWA '!G12+'11. CRWA '!I12+'11. CRWA '!K12+'11. CRWA '!M12+'11. CRWA '!O12+'11. CRWA '!Q12</f>
        <v>0</v>
      </c>
      <c r="D12" s="252"/>
      <c r="E12" s="251">
        <f>'11. CRWA '!D12+'11. CRWA '!F12+'11. CRWA '!H12+'11. CRWA '!J12+'11. CRWA '!L12+'11. CRWA '!N12+'11. CRWA '!P12+'11. CRWA '!R12</f>
        <v>0</v>
      </c>
      <c r="F12" s="251">
        <f>'11. CRWA '!S12</f>
        <v>0</v>
      </c>
      <c r="G12" s="253">
        <f>F12-'12. CRM'!V11</f>
        <v>0</v>
      </c>
      <c r="H12" s="452">
        <f t="shared" si="0"/>
        <v>0</v>
      </c>
    </row>
    <row r="13" spans="1:9">
      <c r="A13" s="144">
        <v>6</v>
      </c>
      <c r="B13" s="1" t="s">
        <v>101</v>
      </c>
      <c r="C13" s="251">
        <f>'11. CRWA '!C13+'11. CRWA '!E13+'11. CRWA '!G13+'11. CRWA '!I13+'11. CRWA '!K13+'11. CRWA '!M13+'11. CRWA '!O13+'11. CRWA '!Q13</f>
        <v>10386970.496444998</v>
      </c>
      <c r="D13" s="252"/>
      <c r="E13" s="251">
        <f>'11. CRWA '!D13+'11. CRWA '!F13+'11. CRWA '!H13+'11. CRWA '!J13+'11. CRWA '!L13+'11. CRWA '!N13+'11. CRWA '!P13+'11. CRWA '!R13</f>
        <v>0</v>
      </c>
      <c r="F13" s="251">
        <f>'11. CRWA '!S13</f>
        <v>7817907.7444449989</v>
      </c>
      <c r="G13" s="253">
        <f>F13-'12. CRM'!V12</f>
        <v>7817907.7444449989</v>
      </c>
      <c r="H13" s="452">
        <f t="shared" si="0"/>
        <v>0.75266486480545258</v>
      </c>
    </row>
    <row r="14" spans="1:9">
      <c r="A14" s="144">
        <v>7</v>
      </c>
      <c r="B14" s="1" t="s">
        <v>102</v>
      </c>
      <c r="C14" s="251">
        <f>'11. CRWA '!C14+'11. CRWA '!E14+'11. CRWA '!G14+'11. CRWA '!I14+'11. CRWA '!K14+'11. CRWA '!M14+'11. CRWA '!O14+'11. CRWA '!Q14</f>
        <v>110610105.85732222</v>
      </c>
      <c r="D14" s="252">
        <f>'4. Off-Balance'!E7</f>
        <v>9604727.290000001</v>
      </c>
      <c r="E14" s="251">
        <f>'11. CRWA '!D14+'11. CRWA '!F14+'11. CRWA '!H14+'11. CRWA '!J14+'11. CRWA '!L14+'11. CRWA '!N14+'11. CRWA '!P14+'11. CRWA '!R14</f>
        <v>9552492.1999999993</v>
      </c>
      <c r="F14" s="251">
        <f>'11. CRWA '!S14</f>
        <v>127596689.71267733</v>
      </c>
      <c r="G14" s="253">
        <f>F14-'12. CRM'!V13</f>
        <v>122775148.71267733</v>
      </c>
      <c r="H14" s="452">
        <f t="shared" si="0"/>
        <v>1.0217417956801236</v>
      </c>
    </row>
    <row r="15" spans="1:9">
      <c r="A15" s="144">
        <v>8</v>
      </c>
      <c r="B15" s="1" t="s">
        <v>103</v>
      </c>
      <c r="C15" s="251">
        <f>'11. CRWA '!C15+'11. CRWA '!E15+'11. CRWA '!G15+'11. CRWA '!I15+'11. CRWA '!K15+'11. CRWA '!M15+'11. CRWA '!O15+'11. CRWA '!Q15</f>
        <v>3749804.8062727335</v>
      </c>
      <c r="D15" s="252"/>
      <c r="E15" s="251">
        <f>'11. CRWA '!D15+'11. CRWA '!F15+'11. CRWA '!H15+'11. CRWA '!J15+'11. CRWA '!L15+'11. CRWA '!N15+'11. CRWA '!P15+'11. CRWA '!R15</f>
        <v>0</v>
      </c>
      <c r="F15" s="251">
        <f>'11. CRWA '!S15</f>
        <v>3749804.8062727335</v>
      </c>
      <c r="G15" s="253">
        <f>F15-'12. CRM'!V14</f>
        <v>3749804.8062727335</v>
      </c>
      <c r="H15" s="452">
        <f t="shared" si="0"/>
        <v>1</v>
      </c>
    </row>
    <row r="16" spans="1:9">
      <c r="A16" s="144">
        <v>9</v>
      </c>
      <c r="B16" s="1" t="s">
        <v>104</v>
      </c>
      <c r="C16" s="251">
        <f>'11. CRWA '!C16+'11. CRWA '!E16+'11. CRWA '!G16+'11. CRWA '!I16+'11. CRWA '!K16+'11. CRWA '!M16+'11. CRWA '!O16+'11. CRWA '!Q16</f>
        <v>6326378.1846363628</v>
      </c>
      <c r="D16" s="252"/>
      <c r="E16" s="251">
        <f>'11. CRWA '!D16+'11. CRWA '!F16+'11. CRWA '!H16+'11. CRWA '!J16+'11. CRWA '!L16+'11. CRWA '!N16+'11. CRWA '!P16+'11. CRWA '!R16</f>
        <v>0</v>
      </c>
      <c r="F16" s="251">
        <f>'11. CRWA '!S16</f>
        <v>3348065.8346363627</v>
      </c>
      <c r="G16" s="253">
        <f>F16-'12. CRM'!V15</f>
        <v>3348065.8346363627</v>
      </c>
      <c r="H16" s="452">
        <f t="shared" si="0"/>
        <v>0.52922315690313226</v>
      </c>
    </row>
    <row r="17" spans="1:8">
      <c r="A17" s="144">
        <v>10</v>
      </c>
      <c r="B17" s="1" t="s">
        <v>105</v>
      </c>
      <c r="C17" s="251">
        <f>'11. CRWA '!C17+'11. CRWA '!E17+'11. CRWA '!G17+'11. CRWA '!I17+'11. CRWA '!K17+'11. CRWA '!M17+'11. CRWA '!O17+'11. CRWA '!Q17</f>
        <v>1077982.491000002</v>
      </c>
      <c r="D17" s="252"/>
      <c r="E17" s="251">
        <f>'11. CRWA '!D17+'11. CRWA '!F17+'11. CRWA '!H17+'11. CRWA '!J17+'11. CRWA '!L17+'11. CRWA '!N17+'11. CRWA '!P17+'11. CRWA '!R17</f>
        <v>0</v>
      </c>
      <c r="F17" s="251">
        <f>'11. CRWA '!S17</f>
        <v>1077982.491000002</v>
      </c>
      <c r="G17" s="253">
        <f>F17-'12. CRM'!V16</f>
        <v>1077982.491000002</v>
      </c>
      <c r="H17" s="452">
        <f t="shared" si="0"/>
        <v>1</v>
      </c>
    </row>
    <row r="18" spans="1:8">
      <c r="A18" s="144">
        <v>11</v>
      </c>
      <c r="B18" s="1" t="s">
        <v>106</v>
      </c>
      <c r="C18" s="251">
        <f>'11. CRWA '!C18+'11. CRWA '!E18+'11. CRWA '!G18+'11. CRWA '!I18+'11. CRWA '!K18+'11. CRWA '!M18+'11. CRWA '!O18+'11. CRWA '!Q18</f>
        <v>0</v>
      </c>
      <c r="D18" s="252"/>
      <c r="E18" s="251">
        <f>'11. CRWA '!D18+'11. CRWA '!F18+'11. CRWA '!H18+'11. CRWA '!J18+'11. CRWA '!L18+'11. CRWA '!N18+'11. CRWA '!P18+'11. CRWA '!R18</f>
        <v>0</v>
      </c>
      <c r="F18" s="251">
        <f>'11. CRWA '!S18</f>
        <v>0</v>
      </c>
      <c r="G18" s="253">
        <f>F18-'12. CRM'!V17</f>
        <v>0</v>
      </c>
      <c r="H18" s="452">
        <f t="shared" si="0"/>
        <v>0</v>
      </c>
    </row>
    <row r="19" spans="1:8">
      <c r="A19" s="144">
        <v>12</v>
      </c>
      <c r="B19" s="1" t="s">
        <v>107</v>
      </c>
      <c r="C19" s="251">
        <f>'11. CRWA '!C19+'11. CRWA '!E19+'11. CRWA '!G19+'11. CRWA '!I19+'11. CRWA '!K19+'11. CRWA '!M19+'11. CRWA '!O19+'11. CRWA '!Q19</f>
        <v>0</v>
      </c>
      <c r="D19" s="252"/>
      <c r="E19" s="251">
        <f>'11. CRWA '!D19+'11. CRWA '!F19+'11. CRWA '!H19+'11. CRWA '!J19+'11. CRWA '!L19+'11. CRWA '!N19+'11. CRWA '!P19+'11. CRWA '!R19</f>
        <v>0</v>
      </c>
      <c r="F19" s="251">
        <f>'11. CRWA '!S19</f>
        <v>0</v>
      </c>
      <c r="G19" s="253">
        <f>F19-'12. CRM'!V18</f>
        <v>0</v>
      </c>
      <c r="H19" s="452">
        <f t="shared" si="0"/>
        <v>0</v>
      </c>
    </row>
    <row r="20" spans="1:8">
      <c r="A20" s="144">
        <v>13</v>
      </c>
      <c r="B20" s="1" t="s">
        <v>253</v>
      </c>
      <c r="C20" s="251">
        <f>'11. CRWA '!C20+'11. CRWA '!E20+'11. CRWA '!G20+'11. CRWA '!I20+'11. CRWA '!K20+'11. CRWA '!M20+'11. CRWA '!O20+'11. CRWA '!Q20</f>
        <v>0</v>
      </c>
      <c r="D20" s="252"/>
      <c r="E20" s="251">
        <f>'11. CRWA '!D20+'11. CRWA '!F20+'11. CRWA '!H20+'11. CRWA '!J20+'11. CRWA '!L20+'11. CRWA '!N20+'11. CRWA '!P20+'11. CRWA '!R20</f>
        <v>0</v>
      </c>
      <c r="F20" s="251">
        <f>'11. CRWA '!S20</f>
        <v>0</v>
      </c>
      <c r="G20" s="253">
        <f>F20-'12. CRM'!V19</f>
        <v>0</v>
      </c>
      <c r="H20" s="452">
        <f t="shared" si="0"/>
        <v>0</v>
      </c>
    </row>
    <row r="21" spans="1:8">
      <c r="A21" s="144">
        <v>14</v>
      </c>
      <c r="B21" s="1" t="s">
        <v>109</v>
      </c>
      <c r="C21" s="251">
        <f>'11. CRWA '!C21+'11. CRWA '!E21+'11. CRWA '!G21+'11. CRWA '!I21+'11. CRWA '!K21+'11. CRWA '!M21+'11. CRWA '!O21+'11. CRWA '!Q21</f>
        <v>12444254.260000002</v>
      </c>
      <c r="D21" s="252"/>
      <c r="E21" s="251">
        <f>'11. CRWA '!D21+'11. CRWA '!F21+'11. CRWA '!H21+'11. CRWA '!J21+'11. CRWA '!L21+'11. CRWA '!N21+'11. CRWA '!P21+'11. CRWA '!R21</f>
        <v>0</v>
      </c>
      <c r="F21" s="251">
        <f>'11. CRWA '!S21</f>
        <v>7942737.0500000007</v>
      </c>
      <c r="G21" s="253">
        <f>F21-'12. CRM'!V20</f>
        <v>7942737.0500000007</v>
      </c>
      <c r="H21" s="452">
        <f t="shared" si="0"/>
        <v>0.63826541020867888</v>
      </c>
    </row>
    <row r="22" spans="1:8" ht="14.4" thickBot="1">
      <c r="A22" s="147"/>
      <c r="B22" s="148" t="s">
        <v>110</v>
      </c>
      <c r="C22" s="451">
        <f>SUM(C8:C21)</f>
        <v>184619390.0141905</v>
      </c>
      <c r="D22" s="451">
        <f>SUM(D8:D21)</f>
        <v>9604727.290000001</v>
      </c>
      <c r="E22" s="451">
        <f>SUM(E8:E21)</f>
        <v>9552492.1999999993</v>
      </c>
      <c r="F22" s="451">
        <f>SUM(F8:F21)</f>
        <v>178157763.21499527</v>
      </c>
      <c r="G22" s="451">
        <f>SUM(G8:G21)</f>
        <v>173336222.21499527</v>
      </c>
      <c r="H22" s="453"/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/>
    </sheetView>
  </sheetViews>
  <sheetFormatPr defaultColWidth="9.109375" defaultRowHeight="13.8"/>
  <cols>
    <col min="1" max="1" width="10.5546875" style="246" bestFit="1" customWidth="1"/>
    <col min="2" max="2" width="104.109375" style="246" customWidth="1"/>
    <col min="3" max="11" width="12.6640625" style="246" customWidth="1"/>
    <col min="12" max="16384" width="9.109375" style="246"/>
  </cols>
  <sheetData>
    <row r="1" spans="1:11">
      <c r="A1" s="337" t="s">
        <v>30</v>
      </c>
      <c r="B1" s="338" t="s">
        <v>448</v>
      </c>
    </row>
    <row r="2" spans="1:11">
      <c r="A2" s="337" t="s">
        <v>31</v>
      </c>
      <c r="B2" s="339">
        <f>'1. key ratios '!B2</f>
        <v>43281</v>
      </c>
      <c r="C2" s="267"/>
      <c r="D2" s="267"/>
    </row>
    <row r="3" spans="1:11">
      <c r="B3" s="267"/>
      <c r="C3" s="267"/>
      <c r="D3" s="267"/>
    </row>
    <row r="4" spans="1:11" ht="14.4" thickBot="1">
      <c r="A4" s="246" t="s">
        <v>255</v>
      </c>
      <c r="B4" s="293" t="s">
        <v>384</v>
      </c>
      <c r="C4" s="267"/>
      <c r="D4" s="267"/>
    </row>
    <row r="5" spans="1:11" ht="30" customHeight="1">
      <c r="A5" s="538"/>
      <c r="B5" s="539"/>
      <c r="C5" s="540" t="s">
        <v>445</v>
      </c>
      <c r="D5" s="541"/>
      <c r="E5" s="542"/>
      <c r="F5" s="540" t="s">
        <v>446</v>
      </c>
      <c r="G5" s="541"/>
      <c r="H5" s="542"/>
      <c r="I5" s="541" t="s">
        <v>447</v>
      </c>
      <c r="J5" s="541"/>
      <c r="K5" s="542"/>
    </row>
    <row r="6" spans="1:11">
      <c r="A6" s="268"/>
      <c r="B6" s="269"/>
      <c r="C6" s="484" t="s">
        <v>69</v>
      </c>
      <c r="D6" s="385" t="s">
        <v>70</v>
      </c>
      <c r="E6" s="398" t="s">
        <v>71</v>
      </c>
      <c r="F6" s="484" t="s">
        <v>69</v>
      </c>
      <c r="G6" s="385" t="s">
        <v>70</v>
      </c>
      <c r="H6" s="398" t="s">
        <v>71</v>
      </c>
      <c r="I6" s="478" t="s">
        <v>69</v>
      </c>
      <c r="J6" s="191" t="s">
        <v>70</v>
      </c>
      <c r="K6" s="191" t="s">
        <v>71</v>
      </c>
    </row>
    <row r="7" spans="1:11">
      <c r="A7" s="270" t="s">
        <v>387</v>
      </c>
      <c r="B7" s="271"/>
      <c r="C7" s="469"/>
      <c r="D7" s="271"/>
      <c r="E7" s="272"/>
      <c r="F7" s="469"/>
      <c r="G7" s="271"/>
      <c r="H7" s="272"/>
      <c r="I7" s="271"/>
      <c r="J7" s="271"/>
      <c r="K7" s="272"/>
    </row>
    <row r="8" spans="1:11">
      <c r="A8" s="273">
        <v>1</v>
      </c>
      <c r="B8" s="275" t="s">
        <v>385</v>
      </c>
      <c r="C8" s="485"/>
      <c r="D8" s="274"/>
      <c r="E8" s="303"/>
      <c r="F8" s="463">
        <v>16809798.892044205</v>
      </c>
      <c r="G8" s="475">
        <v>25882741.556146432</v>
      </c>
      <c r="H8" s="465">
        <f>F8+G8</f>
        <v>42692540.448190637</v>
      </c>
      <c r="I8" s="479">
        <v>14073833.419303842</v>
      </c>
      <c r="J8" s="475">
        <v>22009091.731230777</v>
      </c>
      <c r="K8" s="465">
        <f>I8+J8</f>
        <v>36082925.150534615</v>
      </c>
    </row>
    <row r="9" spans="1:11">
      <c r="A9" s="270" t="s">
        <v>388</v>
      </c>
      <c r="B9" s="271"/>
      <c r="C9" s="469"/>
      <c r="D9" s="271"/>
      <c r="E9" s="272"/>
      <c r="F9" s="469"/>
      <c r="G9" s="271"/>
      <c r="H9" s="272"/>
      <c r="I9" s="271"/>
      <c r="J9" s="271"/>
      <c r="K9" s="272"/>
    </row>
    <row r="10" spans="1:11">
      <c r="A10" s="276">
        <v>2</v>
      </c>
      <c r="B10" s="277" t="s">
        <v>396</v>
      </c>
      <c r="C10" s="463">
        <v>981467.10348314745</v>
      </c>
      <c r="D10" s="464">
        <v>31553341.120056156</v>
      </c>
      <c r="E10" s="465">
        <f>C10+D10</f>
        <v>32534808.223539304</v>
      </c>
      <c r="F10" s="463">
        <v>286776.22715730348</v>
      </c>
      <c r="G10" s="464">
        <v>4644008.9103589905</v>
      </c>
      <c r="H10" s="465">
        <f>F10+G10</f>
        <v>4930785.1375162937</v>
      </c>
      <c r="I10" s="479">
        <v>49120.219424778756</v>
      </c>
      <c r="J10" s="464">
        <v>1054595.8540000001</v>
      </c>
      <c r="K10" s="465">
        <f>I10+J10</f>
        <v>1103716.0734247789</v>
      </c>
    </row>
    <row r="11" spans="1:11">
      <c r="A11" s="276">
        <v>3</v>
      </c>
      <c r="B11" s="277" t="s">
        <v>390</v>
      </c>
      <c r="C11" s="463">
        <v>6165925.5528089814</v>
      </c>
      <c r="D11" s="464">
        <v>119744877.16440731</v>
      </c>
      <c r="E11" s="465">
        <f>C11+D11</f>
        <v>125910802.7172163</v>
      </c>
      <c r="F11" s="463">
        <v>2496508.1732191015</v>
      </c>
      <c r="G11" s="463">
        <v>14418345.37136516</v>
      </c>
      <c r="H11" s="465">
        <f>F11+G11</f>
        <v>16914853.544584259</v>
      </c>
      <c r="I11" s="479">
        <v>2123213.9883938055</v>
      </c>
      <c r="J11" s="463">
        <v>18627233.772778761</v>
      </c>
      <c r="K11" s="465">
        <f>I11+J11</f>
        <v>20750447.761172567</v>
      </c>
    </row>
    <row r="12" spans="1:11">
      <c r="A12" s="276">
        <v>4</v>
      </c>
      <c r="B12" s="277" t="s">
        <v>391</v>
      </c>
      <c r="C12" s="466"/>
      <c r="D12" s="277"/>
      <c r="E12" s="278"/>
      <c r="F12" s="466"/>
      <c r="G12" s="277"/>
      <c r="H12" s="278"/>
      <c r="I12" s="480"/>
      <c r="J12" s="277"/>
      <c r="K12" s="278"/>
    </row>
    <row r="13" spans="1:11">
      <c r="A13" s="276">
        <v>5</v>
      </c>
      <c r="B13" s="277" t="s">
        <v>399</v>
      </c>
      <c r="C13" s="463">
        <v>3502167.4809550564</v>
      </c>
      <c r="D13" s="464">
        <v>13098310.298202252</v>
      </c>
      <c r="E13" s="465">
        <f>C13+D13</f>
        <v>16600477.779157309</v>
      </c>
      <c r="F13" s="463">
        <v>869571.83613764017</v>
      </c>
      <c r="G13" s="464">
        <v>2368528.4029466282</v>
      </c>
      <c r="H13" s="465">
        <f>F13+G13</f>
        <v>3238100.2390842685</v>
      </c>
      <c r="I13" s="479">
        <v>524333.45982743357</v>
      </c>
      <c r="J13" s="464">
        <v>964422.20561946905</v>
      </c>
      <c r="K13" s="465">
        <f>I13+J13</f>
        <v>1488755.6654469026</v>
      </c>
    </row>
    <row r="14" spans="1:11">
      <c r="A14" s="276">
        <v>6</v>
      </c>
      <c r="B14" s="277" t="s">
        <v>440</v>
      </c>
      <c r="C14" s="466"/>
      <c r="D14" s="277"/>
      <c r="E14" s="278"/>
      <c r="F14" s="466"/>
      <c r="G14" s="277"/>
      <c r="H14" s="278"/>
      <c r="I14" s="480"/>
      <c r="J14" s="277"/>
      <c r="K14" s="278"/>
    </row>
    <row r="15" spans="1:11">
      <c r="A15" s="276">
        <v>7</v>
      </c>
      <c r="B15" s="277" t="s">
        <v>441</v>
      </c>
      <c r="C15" s="463">
        <v>18012.703707865174</v>
      </c>
      <c r="D15" s="464">
        <v>2977121.821460675</v>
      </c>
      <c r="E15" s="465">
        <f>C15+D15</f>
        <v>2995134.52516854</v>
      </c>
      <c r="F15" s="463">
        <v>0</v>
      </c>
      <c r="G15" s="464">
        <v>0</v>
      </c>
      <c r="H15" s="465">
        <f>F15+G15</f>
        <v>0</v>
      </c>
      <c r="I15" s="479">
        <v>0</v>
      </c>
      <c r="J15" s="464">
        <v>0</v>
      </c>
      <c r="K15" s="465">
        <f>I15+J15</f>
        <v>0</v>
      </c>
    </row>
    <row r="16" spans="1:11">
      <c r="A16" s="276">
        <v>8</v>
      </c>
      <c r="B16" s="476" t="s">
        <v>392</v>
      </c>
      <c r="C16" s="467">
        <f>SUM(C10:C15)</f>
        <v>10667572.840955051</v>
      </c>
      <c r="D16" s="468">
        <f>SUM(D10:D15)</f>
        <v>167373650.40412638</v>
      </c>
      <c r="E16" s="465">
        <f>C16+D16</f>
        <v>178041223.24508142</v>
      </c>
      <c r="F16" s="467">
        <f>SUM(F10:F15)</f>
        <v>3652856.2365140454</v>
      </c>
      <c r="G16" s="468">
        <f>SUM(G10:G15)</f>
        <v>21430882.68467078</v>
      </c>
      <c r="H16" s="465">
        <f>F16+G16</f>
        <v>25083738.921184827</v>
      </c>
      <c r="I16" s="481">
        <f>SUM(I10:I15)</f>
        <v>2696667.6676460179</v>
      </c>
      <c r="J16" s="468">
        <f>SUM(J10:J15)</f>
        <v>20646251.832398228</v>
      </c>
      <c r="K16" s="465">
        <f>I16+J16</f>
        <v>23342919.500044245</v>
      </c>
    </row>
    <row r="17" spans="1:11">
      <c r="A17" s="270" t="s">
        <v>389</v>
      </c>
      <c r="B17" s="271"/>
      <c r="C17" s="469"/>
      <c r="D17" s="271"/>
      <c r="E17" s="272"/>
      <c r="F17" s="469"/>
      <c r="G17" s="271"/>
      <c r="H17" s="272"/>
      <c r="I17" s="271"/>
      <c r="J17" s="271"/>
      <c r="K17" s="272"/>
    </row>
    <row r="18" spans="1:11">
      <c r="A18" s="276">
        <v>9</v>
      </c>
      <c r="B18" s="277" t="s">
        <v>395</v>
      </c>
      <c r="C18" s="466"/>
      <c r="D18" s="277"/>
      <c r="E18" s="465">
        <f>C18+D18</f>
        <v>0</v>
      </c>
      <c r="F18" s="466"/>
      <c r="G18" s="277"/>
      <c r="H18" s="465">
        <f>F18+G18</f>
        <v>0</v>
      </c>
      <c r="I18" s="480"/>
      <c r="J18" s="277"/>
      <c r="K18" s="465">
        <f>I18+J18</f>
        <v>0</v>
      </c>
    </row>
    <row r="19" spans="1:11">
      <c r="A19" s="276">
        <v>10</v>
      </c>
      <c r="B19" s="277" t="s">
        <v>442</v>
      </c>
      <c r="C19" s="463">
        <v>32026373.06702248</v>
      </c>
      <c r="D19" s="464">
        <v>135639705.20280901</v>
      </c>
      <c r="E19" s="465">
        <f>C19+D19</f>
        <v>167666078.26983148</v>
      </c>
      <c r="F19" s="463">
        <v>2122062.827893259</v>
      </c>
      <c r="G19" s="464">
        <v>3606209.0437359549</v>
      </c>
      <c r="H19" s="465">
        <f>F19+G19</f>
        <v>5728271.8716292139</v>
      </c>
      <c r="I19" s="479">
        <v>5297385.1389380535</v>
      </c>
      <c r="J19" s="464">
        <v>11395818.202079641</v>
      </c>
      <c r="K19" s="465">
        <f>I19+J19</f>
        <v>16693203.341017693</v>
      </c>
    </row>
    <row r="20" spans="1:11">
      <c r="A20" s="276">
        <v>11</v>
      </c>
      <c r="B20" s="277" t="s">
        <v>394</v>
      </c>
      <c r="C20" s="470">
        <v>1884558.5674157303</v>
      </c>
      <c r="D20" s="471">
        <v>3317254.0918539348</v>
      </c>
      <c r="E20" s="465">
        <f>C20+D20</f>
        <v>5201812.6592696654</v>
      </c>
      <c r="F20" s="470">
        <v>65539.676966292129</v>
      </c>
      <c r="G20" s="471">
        <v>44824.221179775283</v>
      </c>
      <c r="H20" s="465">
        <f>F20+G20</f>
        <v>110363.89814606741</v>
      </c>
      <c r="I20" s="482">
        <v>65224.004424778759</v>
      </c>
      <c r="J20" s="471">
        <v>29114.541504424778</v>
      </c>
      <c r="K20" s="465">
        <f>I20+J20</f>
        <v>94338.545929203538</v>
      </c>
    </row>
    <row r="21" spans="1:11" ht="14.4" thickBot="1">
      <c r="A21" s="279">
        <v>12</v>
      </c>
      <c r="B21" s="477" t="s">
        <v>393</v>
      </c>
      <c r="C21" s="472">
        <f>SUM(C18:C20)</f>
        <v>33910931.634438209</v>
      </c>
      <c r="D21" s="473">
        <f>SUM(D18:D20)</f>
        <v>138956959.29466295</v>
      </c>
      <c r="E21" s="474">
        <f>C21+D21</f>
        <v>172867890.92910117</v>
      </c>
      <c r="F21" s="472">
        <f>SUM(F18:F20)</f>
        <v>2187602.5048595513</v>
      </c>
      <c r="G21" s="473">
        <f>SUM(G18:G20)</f>
        <v>3651033.2649157303</v>
      </c>
      <c r="H21" s="474">
        <f>F21+G21</f>
        <v>5838635.7697752817</v>
      </c>
      <c r="I21" s="483">
        <f>SUM(I18:I20)</f>
        <v>5362609.1433628323</v>
      </c>
      <c r="J21" s="473">
        <f>SUM(J18:J20)</f>
        <v>11424932.743584065</v>
      </c>
      <c r="K21" s="474">
        <f>I21+J21</f>
        <v>16787541.886946898</v>
      </c>
    </row>
    <row r="22" spans="1:11" ht="38.25" customHeight="1" thickBot="1">
      <c r="A22" s="280"/>
      <c r="B22" s="281"/>
      <c r="C22" s="281"/>
      <c r="D22" s="281"/>
      <c r="E22" s="281"/>
      <c r="F22" s="543" t="s">
        <v>444</v>
      </c>
      <c r="G22" s="544"/>
      <c r="H22" s="544"/>
      <c r="I22" s="543" t="s">
        <v>400</v>
      </c>
      <c r="J22" s="544"/>
      <c r="K22" s="545"/>
    </row>
    <row r="23" spans="1:11">
      <c r="A23" s="282">
        <v>13</v>
      </c>
      <c r="B23" s="283" t="s">
        <v>385</v>
      </c>
      <c r="C23" s="284"/>
      <c r="D23" s="284"/>
      <c r="E23" s="284"/>
      <c r="F23" s="454">
        <f>F8</f>
        <v>16809798.892044205</v>
      </c>
      <c r="G23" s="455">
        <f>G8</f>
        <v>25882741.556146432</v>
      </c>
      <c r="H23" s="456">
        <f>F23+G23</f>
        <v>42692540.448190637</v>
      </c>
      <c r="I23" s="454">
        <f>I8</f>
        <v>14073833.419303842</v>
      </c>
      <c r="J23" s="455">
        <f>J8</f>
        <v>22009091.731230777</v>
      </c>
      <c r="K23" s="456">
        <f t="shared" ref="K23" si="0">I23+J23</f>
        <v>36082925.150534615</v>
      </c>
    </row>
    <row r="24" spans="1:11" ht="14.4" thickBot="1">
      <c r="A24" s="285">
        <v>14</v>
      </c>
      <c r="B24" s="286" t="s">
        <v>397</v>
      </c>
      <c r="C24" s="287"/>
      <c r="D24" s="288"/>
      <c r="E24" s="289"/>
      <c r="F24" s="457">
        <f>F16-F21</f>
        <v>1465253.7316544941</v>
      </c>
      <c r="G24" s="458">
        <f>G16-G21</f>
        <v>17779849.419755049</v>
      </c>
      <c r="H24" s="459">
        <f>F24+G24</f>
        <v>19245103.151409544</v>
      </c>
      <c r="I24" s="457">
        <f>I16-I21</f>
        <v>-2665941.4757168144</v>
      </c>
      <c r="J24" s="458">
        <f>J16-J21</f>
        <v>9221319.0888141636</v>
      </c>
      <c r="K24" s="459">
        <f>I24+J24</f>
        <v>6555377.6130973492</v>
      </c>
    </row>
    <row r="25" spans="1:11" ht="14.4" thickBot="1">
      <c r="A25" s="290">
        <v>15</v>
      </c>
      <c r="B25" s="291" t="s">
        <v>398</v>
      </c>
      <c r="C25" s="292"/>
      <c r="D25" s="292"/>
      <c r="E25" s="292"/>
      <c r="F25" s="460">
        <f>F23/F24</f>
        <v>11.472278506374039</v>
      </c>
      <c r="G25" s="461">
        <f t="shared" ref="G25:H25" si="1">G23/G24</f>
        <v>1.4557345759851219</v>
      </c>
      <c r="H25" s="462">
        <f t="shared" si="1"/>
        <v>2.2183586189333449</v>
      </c>
      <c r="I25" s="460">
        <f>I23/I24</f>
        <v>-5.2791231718692142</v>
      </c>
      <c r="J25" s="461">
        <f>J23/J24</f>
        <v>2.3867617549346822</v>
      </c>
      <c r="K25" s="462">
        <f>K23/K24</f>
        <v>5.5043244310507085</v>
      </c>
    </row>
    <row r="27" spans="1:11" ht="27">
      <c r="B27" s="266" t="s">
        <v>443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2"/>
  <cols>
    <col min="1" max="1" width="10.5546875" style="4" bestFit="1" customWidth="1"/>
    <col min="2" max="2" width="95" style="4" customWidth="1"/>
    <col min="3" max="3" width="12.5546875" style="4" bestFit="1" customWidth="1"/>
    <col min="4" max="4" width="11.44140625" style="4" customWidth="1"/>
    <col min="5" max="5" width="18.33203125" style="4" bestFit="1" customWidth="1"/>
    <col min="6" max="13" width="12.6640625" style="4" customWidth="1"/>
    <col min="14" max="14" width="31" style="4" bestFit="1" customWidth="1"/>
    <col min="15" max="16384" width="9.109375" style="29"/>
  </cols>
  <sheetData>
    <row r="1" spans="1:14">
      <c r="A1" s="337" t="s">
        <v>30</v>
      </c>
      <c r="B1" s="338" t="s">
        <v>448</v>
      </c>
    </row>
    <row r="2" spans="1:14" ht="14.25" customHeight="1">
      <c r="A2" s="337" t="s">
        <v>31</v>
      </c>
      <c r="B2" s="339">
        <f>'1. key ratios '!B2</f>
        <v>43281</v>
      </c>
    </row>
    <row r="3" spans="1:14" ht="14.25" customHeight="1"/>
    <row r="4" spans="1:14" ht="13.8" thickBot="1">
      <c r="A4" s="4" t="s">
        <v>271</v>
      </c>
      <c r="B4" s="212" t="s">
        <v>28</v>
      </c>
    </row>
    <row r="5" spans="1:14" s="154" customFormat="1">
      <c r="A5" s="150"/>
      <c r="B5" s="151"/>
      <c r="C5" s="152" t="s">
        <v>0</v>
      </c>
      <c r="D5" s="152" t="s">
        <v>1</v>
      </c>
      <c r="E5" s="152" t="s">
        <v>2</v>
      </c>
      <c r="F5" s="152" t="s">
        <v>3</v>
      </c>
      <c r="G5" s="152" t="s">
        <v>4</v>
      </c>
      <c r="H5" s="152" t="s">
        <v>5</v>
      </c>
      <c r="I5" s="152" t="s">
        <v>8</v>
      </c>
      <c r="J5" s="152" t="s">
        <v>9</v>
      </c>
      <c r="K5" s="152" t="s">
        <v>10</v>
      </c>
      <c r="L5" s="152" t="s">
        <v>11</v>
      </c>
      <c r="M5" s="152" t="s">
        <v>12</v>
      </c>
      <c r="N5" s="153" t="s">
        <v>13</v>
      </c>
    </row>
    <row r="6" spans="1:14" ht="26.4">
      <c r="A6" s="155"/>
      <c r="B6" s="156"/>
      <c r="C6" s="157" t="s">
        <v>270</v>
      </c>
      <c r="D6" s="158" t="s">
        <v>269</v>
      </c>
      <c r="E6" s="159" t="s">
        <v>268</v>
      </c>
      <c r="F6" s="160">
        <v>0</v>
      </c>
      <c r="G6" s="160">
        <v>0.2</v>
      </c>
      <c r="H6" s="160">
        <v>0.35</v>
      </c>
      <c r="I6" s="160">
        <v>0.5</v>
      </c>
      <c r="J6" s="160">
        <v>0.75</v>
      </c>
      <c r="K6" s="160">
        <v>1</v>
      </c>
      <c r="L6" s="160">
        <v>1.5</v>
      </c>
      <c r="M6" s="160">
        <v>2.5</v>
      </c>
      <c r="N6" s="211" t="s">
        <v>283</v>
      </c>
    </row>
    <row r="7" spans="1:14" ht="13.8">
      <c r="A7" s="161">
        <v>1</v>
      </c>
      <c r="B7" s="162" t="s">
        <v>267</v>
      </c>
      <c r="C7" s="163">
        <f>SUM(C8:C13)</f>
        <v>0</v>
      </c>
      <c r="D7" s="156"/>
      <c r="E7" s="164">
        <f t="shared" ref="E7:M7" si="0">SUM(E8:E13)</f>
        <v>0</v>
      </c>
      <c r="F7" s="165">
        <f>SUM(F8:F13)</f>
        <v>0</v>
      </c>
      <c r="G7" s="165">
        <f t="shared" si="0"/>
        <v>0</v>
      </c>
      <c r="H7" s="165">
        <f t="shared" si="0"/>
        <v>0</v>
      </c>
      <c r="I7" s="165">
        <f t="shared" si="0"/>
        <v>0</v>
      </c>
      <c r="J7" s="165">
        <f t="shared" si="0"/>
        <v>0</v>
      </c>
      <c r="K7" s="165">
        <f t="shared" si="0"/>
        <v>0</v>
      </c>
      <c r="L7" s="165">
        <f t="shared" si="0"/>
        <v>0</v>
      </c>
      <c r="M7" s="165">
        <f t="shared" si="0"/>
        <v>0</v>
      </c>
      <c r="N7" s="166">
        <f>SUM(N8:N13)</f>
        <v>0</v>
      </c>
    </row>
    <row r="8" spans="1:14" ht="13.8">
      <c r="A8" s="161">
        <v>1.1000000000000001</v>
      </c>
      <c r="B8" s="167" t="s">
        <v>265</v>
      </c>
      <c r="C8" s="165">
        <v>0</v>
      </c>
      <c r="D8" s="168">
        <v>0.02</v>
      </c>
      <c r="E8" s="164">
        <f>C8*D8</f>
        <v>0</v>
      </c>
      <c r="F8" s="165"/>
      <c r="G8" s="165"/>
      <c r="H8" s="165"/>
      <c r="I8" s="165"/>
      <c r="J8" s="165"/>
      <c r="K8" s="165"/>
      <c r="L8" s="165"/>
      <c r="M8" s="165"/>
      <c r="N8" s="166">
        <f>SUMPRODUCT($F$6:$M$6,F8:M8)</f>
        <v>0</v>
      </c>
    </row>
    <row r="9" spans="1:14" ht="13.8">
      <c r="A9" s="161">
        <v>1.2</v>
      </c>
      <c r="B9" s="167" t="s">
        <v>264</v>
      </c>
      <c r="C9" s="165">
        <v>0</v>
      </c>
      <c r="D9" s="168">
        <v>0.05</v>
      </c>
      <c r="E9" s="164">
        <f>C9*D9</f>
        <v>0</v>
      </c>
      <c r="F9" s="165"/>
      <c r="G9" s="165"/>
      <c r="H9" s="165"/>
      <c r="I9" s="165"/>
      <c r="J9" s="165"/>
      <c r="K9" s="165"/>
      <c r="L9" s="165"/>
      <c r="M9" s="165"/>
      <c r="N9" s="166">
        <f t="shared" ref="N9:N12" si="1">SUMPRODUCT($F$6:$M$6,F9:M9)</f>
        <v>0</v>
      </c>
    </row>
    <row r="10" spans="1:14" ht="13.8">
      <c r="A10" s="161">
        <v>1.3</v>
      </c>
      <c r="B10" s="167" t="s">
        <v>263</v>
      </c>
      <c r="C10" s="165">
        <v>0</v>
      </c>
      <c r="D10" s="168">
        <v>0.08</v>
      </c>
      <c r="E10" s="164">
        <f>C10*D10</f>
        <v>0</v>
      </c>
      <c r="F10" s="165"/>
      <c r="G10" s="165"/>
      <c r="H10" s="165"/>
      <c r="I10" s="165"/>
      <c r="J10" s="165"/>
      <c r="K10" s="165"/>
      <c r="L10" s="165"/>
      <c r="M10" s="165"/>
      <c r="N10" s="166">
        <f>SUMPRODUCT($F$6:$M$6,F10:M10)</f>
        <v>0</v>
      </c>
    </row>
    <row r="11" spans="1:14" ht="13.8">
      <c r="A11" s="161">
        <v>1.4</v>
      </c>
      <c r="B11" s="167" t="s">
        <v>262</v>
      </c>
      <c r="C11" s="165">
        <v>0</v>
      </c>
      <c r="D11" s="168">
        <v>0.11</v>
      </c>
      <c r="E11" s="164">
        <f>C11*D11</f>
        <v>0</v>
      </c>
      <c r="F11" s="165"/>
      <c r="G11" s="165"/>
      <c r="H11" s="165"/>
      <c r="I11" s="165"/>
      <c r="J11" s="165"/>
      <c r="K11" s="165"/>
      <c r="L11" s="165"/>
      <c r="M11" s="165"/>
      <c r="N11" s="166">
        <f t="shared" si="1"/>
        <v>0</v>
      </c>
    </row>
    <row r="12" spans="1:14" ht="13.8">
      <c r="A12" s="161">
        <v>1.5</v>
      </c>
      <c r="B12" s="167" t="s">
        <v>261</v>
      </c>
      <c r="C12" s="165">
        <v>0</v>
      </c>
      <c r="D12" s="168">
        <v>0.14000000000000001</v>
      </c>
      <c r="E12" s="164">
        <f>C12*D12</f>
        <v>0</v>
      </c>
      <c r="F12" s="165"/>
      <c r="G12" s="165"/>
      <c r="H12" s="165"/>
      <c r="I12" s="165"/>
      <c r="J12" s="165"/>
      <c r="K12" s="165"/>
      <c r="L12" s="165"/>
      <c r="M12" s="165"/>
      <c r="N12" s="166">
        <f t="shared" si="1"/>
        <v>0</v>
      </c>
    </row>
    <row r="13" spans="1:14" ht="13.8">
      <c r="A13" s="161">
        <v>1.6</v>
      </c>
      <c r="B13" s="169" t="s">
        <v>260</v>
      </c>
      <c r="C13" s="165">
        <v>0</v>
      </c>
      <c r="D13" s="170"/>
      <c r="E13" s="165"/>
      <c r="F13" s="165"/>
      <c r="G13" s="165"/>
      <c r="H13" s="165"/>
      <c r="I13" s="165"/>
      <c r="J13" s="165"/>
      <c r="K13" s="165"/>
      <c r="L13" s="165"/>
      <c r="M13" s="165"/>
      <c r="N13" s="166">
        <f>SUMPRODUCT($F$6:$M$6,F13:M13)</f>
        <v>0</v>
      </c>
    </row>
    <row r="14" spans="1:14" ht="13.8">
      <c r="A14" s="161">
        <v>2</v>
      </c>
      <c r="B14" s="171" t="s">
        <v>266</v>
      </c>
      <c r="C14" s="163">
        <f>SUM(C15:C20)</f>
        <v>0</v>
      </c>
      <c r="D14" s="156"/>
      <c r="E14" s="164">
        <f t="shared" ref="E14:M14" si="2">SUM(E15:E20)</f>
        <v>0</v>
      </c>
      <c r="F14" s="165">
        <f t="shared" si="2"/>
        <v>0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 t="shared" si="2"/>
        <v>0</v>
      </c>
      <c r="K14" s="165">
        <f t="shared" si="2"/>
        <v>0</v>
      </c>
      <c r="L14" s="165">
        <f t="shared" si="2"/>
        <v>0</v>
      </c>
      <c r="M14" s="165">
        <f t="shared" si="2"/>
        <v>0</v>
      </c>
      <c r="N14" s="166">
        <f>SUM(N15:N20)</f>
        <v>0</v>
      </c>
    </row>
    <row r="15" spans="1:14" ht="13.8">
      <c r="A15" s="161">
        <v>2.1</v>
      </c>
      <c r="B15" s="169" t="s">
        <v>265</v>
      </c>
      <c r="C15" s="165"/>
      <c r="D15" s="168">
        <v>5.0000000000000001E-3</v>
      </c>
      <c r="E15" s="164">
        <f>C15*D15</f>
        <v>0</v>
      </c>
      <c r="F15" s="165"/>
      <c r="G15" s="165"/>
      <c r="H15" s="165"/>
      <c r="I15" s="165"/>
      <c r="J15" s="165"/>
      <c r="K15" s="165"/>
      <c r="L15" s="165"/>
      <c r="M15" s="165"/>
      <c r="N15" s="166">
        <f>SUMPRODUCT($F$6:$M$6,F15:M15)</f>
        <v>0</v>
      </c>
    </row>
    <row r="16" spans="1:14" ht="13.8">
      <c r="A16" s="161">
        <v>2.2000000000000002</v>
      </c>
      <c r="B16" s="169" t="s">
        <v>264</v>
      </c>
      <c r="C16" s="165"/>
      <c r="D16" s="168">
        <v>0.01</v>
      </c>
      <c r="E16" s="164">
        <f>C16*D16</f>
        <v>0</v>
      </c>
      <c r="F16" s="165"/>
      <c r="G16" s="165"/>
      <c r="H16" s="165"/>
      <c r="I16" s="165"/>
      <c r="J16" s="165"/>
      <c r="K16" s="165"/>
      <c r="L16" s="165"/>
      <c r="M16" s="165"/>
      <c r="N16" s="166">
        <f t="shared" ref="N16:N20" si="3">SUMPRODUCT($F$6:$M$6,F16:M16)</f>
        <v>0</v>
      </c>
    </row>
    <row r="17" spans="1:14" ht="13.8">
      <c r="A17" s="161">
        <v>2.2999999999999998</v>
      </c>
      <c r="B17" s="169" t="s">
        <v>263</v>
      </c>
      <c r="C17" s="165"/>
      <c r="D17" s="168">
        <v>0.02</v>
      </c>
      <c r="E17" s="164">
        <f>C17*D17</f>
        <v>0</v>
      </c>
      <c r="F17" s="165"/>
      <c r="G17" s="165"/>
      <c r="H17" s="165"/>
      <c r="I17" s="165"/>
      <c r="J17" s="165"/>
      <c r="K17" s="165"/>
      <c r="L17" s="165"/>
      <c r="M17" s="165"/>
      <c r="N17" s="166">
        <f t="shared" si="3"/>
        <v>0</v>
      </c>
    </row>
    <row r="18" spans="1:14" ht="13.8">
      <c r="A18" s="161">
        <v>2.4</v>
      </c>
      <c r="B18" s="169" t="s">
        <v>262</v>
      </c>
      <c r="C18" s="165"/>
      <c r="D18" s="168">
        <v>0.03</v>
      </c>
      <c r="E18" s="164">
        <f>C18*D18</f>
        <v>0</v>
      </c>
      <c r="F18" s="165"/>
      <c r="G18" s="165"/>
      <c r="H18" s="165"/>
      <c r="I18" s="165"/>
      <c r="J18" s="165"/>
      <c r="K18" s="165"/>
      <c r="L18" s="165"/>
      <c r="M18" s="165"/>
      <c r="N18" s="166">
        <f t="shared" si="3"/>
        <v>0</v>
      </c>
    </row>
    <row r="19" spans="1:14" ht="13.8">
      <c r="A19" s="161">
        <v>2.5</v>
      </c>
      <c r="B19" s="169" t="s">
        <v>261</v>
      </c>
      <c r="C19" s="165"/>
      <c r="D19" s="168">
        <v>0.04</v>
      </c>
      <c r="E19" s="164">
        <f>C19*D19</f>
        <v>0</v>
      </c>
      <c r="F19" s="165"/>
      <c r="G19" s="165"/>
      <c r="H19" s="165"/>
      <c r="I19" s="165"/>
      <c r="J19" s="165"/>
      <c r="K19" s="165"/>
      <c r="L19" s="165"/>
      <c r="M19" s="165"/>
      <c r="N19" s="166">
        <f t="shared" si="3"/>
        <v>0</v>
      </c>
    </row>
    <row r="20" spans="1:14" ht="13.8">
      <c r="A20" s="161">
        <v>2.6</v>
      </c>
      <c r="B20" s="169" t="s">
        <v>260</v>
      </c>
      <c r="C20" s="165"/>
      <c r="D20" s="170"/>
      <c r="E20" s="172"/>
      <c r="F20" s="165"/>
      <c r="G20" s="165"/>
      <c r="H20" s="165"/>
      <c r="I20" s="165"/>
      <c r="J20" s="165"/>
      <c r="K20" s="165"/>
      <c r="L20" s="165"/>
      <c r="M20" s="165"/>
      <c r="N20" s="166">
        <f t="shared" si="3"/>
        <v>0</v>
      </c>
    </row>
    <row r="21" spans="1:14" ht="14.4" thickBot="1">
      <c r="A21" s="173"/>
      <c r="B21" s="174" t="s">
        <v>110</v>
      </c>
      <c r="C21" s="149">
        <f>C14+C7</f>
        <v>0</v>
      </c>
      <c r="D21" s="175"/>
      <c r="E21" s="176">
        <f>E14+E7</f>
        <v>0</v>
      </c>
      <c r="F21" s="177">
        <f>F7+F14</f>
        <v>0</v>
      </c>
      <c r="G21" s="177">
        <f t="shared" ref="G21:L21" si="4">G7+G14</f>
        <v>0</v>
      </c>
      <c r="H21" s="177">
        <f t="shared" si="4"/>
        <v>0</v>
      </c>
      <c r="I21" s="177">
        <f t="shared" si="4"/>
        <v>0</v>
      </c>
      <c r="J21" s="177">
        <f t="shared" si="4"/>
        <v>0</v>
      </c>
      <c r="K21" s="177">
        <f t="shared" si="4"/>
        <v>0</v>
      </c>
      <c r="L21" s="177">
        <f t="shared" si="4"/>
        <v>0</v>
      </c>
      <c r="M21" s="177">
        <f>M7+M14</f>
        <v>0</v>
      </c>
      <c r="N21" s="178">
        <f>N14+N7</f>
        <v>0</v>
      </c>
    </row>
    <row r="22" spans="1:14">
      <c r="E22" s="179"/>
      <c r="F22" s="179"/>
      <c r="G22" s="179"/>
      <c r="H22" s="179"/>
      <c r="I22" s="179"/>
      <c r="J22" s="179"/>
      <c r="K22" s="179"/>
      <c r="L22" s="179"/>
      <c r="M22" s="179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17" sqref="B17"/>
    </sheetView>
  </sheetViews>
  <sheetFormatPr defaultColWidth="9.109375" defaultRowHeight="13.8"/>
  <cols>
    <col min="1" max="1" width="9.5546875" style="3" bestFit="1" customWidth="1"/>
    <col min="2" max="2" width="86" style="3" customWidth="1"/>
    <col min="3" max="3" width="12.6640625" style="3" customWidth="1"/>
    <col min="4" max="7" width="12.6640625" style="4" customWidth="1"/>
    <col min="8" max="13" width="6.6640625" style="5" customWidth="1"/>
    <col min="14" max="16384" width="9.109375" style="5"/>
  </cols>
  <sheetData>
    <row r="1" spans="1:8">
      <c r="A1" s="337" t="s">
        <v>30</v>
      </c>
      <c r="B1" s="338" t="s">
        <v>448</v>
      </c>
    </row>
    <row r="2" spans="1:8">
      <c r="A2" s="337" t="s">
        <v>31</v>
      </c>
      <c r="B2" s="339">
        <v>43281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4.4" thickBot="1">
      <c r="A4" s="9" t="s">
        <v>145</v>
      </c>
      <c r="B4" s="10" t="s">
        <v>144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340" t="s">
        <v>468</v>
      </c>
      <c r="D5" s="340" t="s">
        <v>455</v>
      </c>
      <c r="E5" s="340" t="s">
        <v>452</v>
      </c>
      <c r="F5" s="340" t="s">
        <v>453</v>
      </c>
      <c r="G5" s="341" t="s">
        <v>454</v>
      </c>
    </row>
    <row r="6" spans="1:8">
      <c r="B6" s="191" t="s">
        <v>143</v>
      </c>
      <c r="C6" s="274"/>
      <c r="D6" s="274"/>
      <c r="E6" s="274"/>
      <c r="F6" s="274"/>
      <c r="G6" s="303"/>
    </row>
    <row r="7" spans="1:8">
      <c r="A7" s="13"/>
      <c r="B7" s="192" t="s">
        <v>137</v>
      </c>
      <c r="C7" s="274"/>
      <c r="D7" s="274"/>
      <c r="E7" s="274"/>
      <c r="F7" s="274"/>
      <c r="G7" s="303"/>
    </row>
    <row r="8" spans="1:8">
      <c r="A8" s="329">
        <v>1</v>
      </c>
      <c r="B8" s="14" t="s">
        <v>142</v>
      </c>
      <c r="C8" s="15">
        <v>32841671.052175738</v>
      </c>
      <c r="D8" s="16">
        <v>33805966.12862774</v>
      </c>
      <c r="E8" s="16">
        <v>33798891.000000007</v>
      </c>
      <c r="F8" s="16">
        <v>33304365.575274922</v>
      </c>
      <c r="G8" s="348">
        <v>29831161</v>
      </c>
    </row>
    <row r="9" spans="1:8">
      <c r="A9" s="329">
        <v>2</v>
      </c>
      <c r="B9" s="14" t="s">
        <v>141</v>
      </c>
      <c r="C9" s="15">
        <v>32841671.052175738</v>
      </c>
      <c r="D9" s="16">
        <v>33805966.12862774</v>
      </c>
      <c r="E9" s="16">
        <v>33798891.000000007</v>
      </c>
      <c r="F9" s="16">
        <v>33304365.575274922</v>
      </c>
      <c r="G9" s="348">
        <v>29831161</v>
      </c>
    </row>
    <row r="10" spans="1:8">
      <c r="A10" s="329">
        <v>3</v>
      </c>
      <c r="B10" s="14" t="s">
        <v>140</v>
      </c>
      <c r="C10" s="15">
        <v>74233973.829863176</v>
      </c>
      <c r="D10" s="16">
        <v>74601271.754399866</v>
      </c>
      <c r="E10" s="16">
        <v>77346317.921800017</v>
      </c>
      <c r="F10" s="16">
        <v>75053023.888674915</v>
      </c>
      <c r="G10" s="348">
        <v>70706826.032000005</v>
      </c>
    </row>
    <row r="11" spans="1:8">
      <c r="A11" s="330"/>
      <c r="B11" s="191" t="s">
        <v>139</v>
      </c>
      <c r="C11" s="274"/>
      <c r="D11" s="274"/>
      <c r="E11" s="274"/>
      <c r="F11" s="274"/>
      <c r="G11" s="303"/>
    </row>
    <row r="12" spans="1:8" ht="15" customHeight="1">
      <c r="A12" s="329">
        <v>4</v>
      </c>
      <c r="B12" s="14" t="s">
        <v>272</v>
      </c>
      <c r="C12" s="263">
        <v>191343902.44679195</v>
      </c>
      <c r="D12" s="16">
        <v>188270221.59022591</v>
      </c>
      <c r="E12" s="16">
        <v>176975779.50913534</v>
      </c>
      <c r="F12" s="16">
        <v>260634055.51675004</v>
      </c>
      <c r="G12" s="348">
        <v>230633569.53269121</v>
      </c>
    </row>
    <row r="13" spans="1:8">
      <c r="A13" s="330"/>
      <c r="B13" s="191" t="s">
        <v>138</v>
      </c>
      <c r="C13" s="274"/>
      <c r="D13" s="274"/>
      <c r="E13" s="274"/>
      <c r="F13" s="274"/>
      <c r="G13" s="303"/>
    </row>
    <row r="14" spans="1:8" s="17" customFormat="1">
      <c r="A14" s="329"/>
      <c r="B14" s="192" t="s">
        <v>137</v>
      </c>
      <c r="C14" s="264"/>
      <c r="D14" s="16"/>
      <c r="E14" s="16"/>
      <c r="F14" s="16"/>
      <c r="G14" s="348"/>
    </row>
    <row r="15" spans="1:8">
      <c r="A15" s="331">
        <v>5</v>
      </c>
      <c r="B15" s="14" t="s">
        <v>469</v>
      </c>
      <c r="C15" s="342">
        <v>0.17163688328823648</v>
      </c>
      <c r="D15" s="342">
        <v>0.17956087714289271</v>
      </c>
      <c r="E15" s="343">
        <v>0.19098031998359041</v>
      </c>
      <c r="F15" s="343">
        <v>0.12778209474292804</v>
      </c>
      <c r="G15" s="349">
        <v>0.12934440142622677</v>
      </c>
    </row>
    <row r="16" spans="1:8" ht="15" customHeight="1">
      <c r="A16" s="331">
        <v>6</v>
      </c>
      <c r="B16" s="14" t="s">
        <v>470</v>
      </c>
      <c r="C16" s="342">
        <v>0.17163688328823648</v>
      </c>
      <c r="D16" s="342">
        <v>0.17956087714289271</v>
      </c>
      <c r="E16" s="343">
        <v>0.19098031998359041</v>
      </c>
      <c r="F16" s="343">
        <v>0.12778209474292804</v>
      </c>
      <c r="G16" s="349">
        <v>0.12934440142622677</v>
      </c>
    </row>
    <row r="17" spans="1:7">
      <c r="A17" s="331">
        <v>7</v>
      </c>
      <c r="B17" s="14" t="s">
        <v>471</v>
      </c>
      <c r="C17" s="342">
        <v>0.38796101093686969</v>
      </c>
      <c r="D17" s="342">
        <v>0.39624573192871204</v>
      </c>
      <c r="E17" s="343">
        <v>0.43704465173895429</v>
      </c>
      <c r="F17" s="343">
        <v>0.28796322775191407</v>
      </c>
      <c r="G17" s="349">
        <v>0.30657647182613479</v>
      </c>
    </row>
    <row r="18" spans="1:7">
      <c r="A18" s="330"/>
      <c r="B18" s="193" t="s">
        <v>136</v>
      </c>
      <c r="C18" s="274"/>
      <c r="D18" s="274"/>
      <c r="E18" s="274"/>
      <c r="F18" s="274"/>
      <c r="G18" s="303"/>
    </row>
    <row r="19" spans="1:7" ht="15" customHeight="1">
      <c r="A19" s="332">
        <v>8</v>
      </c>
      <c r="B19" s="14" t="s">
        <v>135</v>
      </c>
      <c r="C19" s="344">
        <v>6.3635653153545732E-2</v>
      </c>
      <c r="D19" s="344">
        <v>6.0972556944248316E-2</v>
      </c>
      <c r="E19" s="345">
        <v>6.8086078929586694E-2</v>
      </c>
      <c r="F19" s="345">
        <v>7.1210644235306611E-2</v>
      </c>
      <c r="G19" s="350">
        <v>7.4614027202763833E-2</v>
      </c>
    </row>
    <row r="20" spans="1:7">
      <c r="A20" s="332">
        <v>9</v>
      </c>
      <c r="B20" s="14" t="s">
        <v>134</v>
      </c>
      <c r="C20" s="344">
        <v>3.2914691611362436E-2</v>
      </c>
      <c r="D20" s="344">
        <v>3.2811927275777607E-2</v>
      </c>
      <c r="E20" s="345">
        <v>3.7985605874120046E-2</v>
      </c>
      <c r="F20" s="345">
        <v>3.8013957253716264E-2</v>
      </c>
      <c r="G20" s="350">
        <v>3.8280406562383434E-2</v>
      </c>
    </row>
    <row r="21" spans="1:7">
      <c r="A21" s="332">
        <v>10</v>
      </c>
      <c r="B21" s="14" t="s">
        <v>133</v>
      </c>
      <c r="C21" s="344">
        <v>-3.5440330369827635E-3</v>
      </c>
      <c r="D21" s="344">
        <v>1.0133530434942031E-3</v>
      </c>
      <c r="E21" s="345">
        <v>8.6098154889238301E-3</v>
      </c>
      <c r="F21" s="345">
        <v>1.2961696224989647E-2</v>
      </c>
      <c r="G21" s="350">
        <v>1.4719059605273453E-2</v>
      </c>
    </row>
    <row r="22" spans="1:7">
      <c r="A22" s="332">
        <v>11</v>
      </c>
      <c r="B22" s="14" t="s">
        <v>132</v>
      </c>
      <c r="C22" s="344">
        <v>3.0720961542183296E-2</v>
      </c>
      <c r="D22" s="344">
        <v>2.8160629668470712E-2</v>
      </c>
      <c r="E22" s="345">
        <v>3.0100473055466648E-2</v>
      </c>
      <c r="F22" s="345">
        <v>3.3196686981590333E-2</v>
      </c>
      <c r="G22" s="350">
        <v>3.6333620640380405E-2</v>
      </c>
    </row>
    <row r="23" spans="1:7">
      <c r="A23" s="332">
        <v>12</v>
      </c>
      <c r="B23" s="14" t="s">
        <v>278</v>
      </c>
      <c r="C23" s="344">
        <v>-9.7375653955909872E-3</v>
      </c>
      <c r="D23" s="344">
        <v>-3.6322596263122571E-4</v>
      </c>
      <c r="E23" s="345">
        <v>1.1040593903696772E-2</v>
      </c>
      <c r="F23" s="345">
        <v>1.2111338126306334E-2</v>
      </c>
      <c r="G23" s="350">
        <v>-5.6212533737458855E-3</v>
      </c>
    </row>
    <row r="24" spans="1:7">
      <c r="A24" s="332">
        <v>13</v>
      </c>
      <c r="B24" s="14" t="s">
        <v>279</v>
      </c>
      <c r="C24" s="344">
        <v>-6.0041636568034885E-2</v>
      </c>
      <c r="D24" s="344">
        <v>-2.3722960595315861E-3</v>
      </c>
      <c r="E24" s="345">
        <v>9.738638876474752E-2</v>
      </c>
      <c r="F24" s="345">
        <v>0.11184047276224994</v>
      </c>
      <c r="G24" s="350">
        <v>-5.4856980298019727E-2</v>
      </c>
    </row>
    <row r="25" spans="1:7">
      <c r="A25" s="330"/>
      <c r="B25" s="193" t="s">
        <v>358</v>
      </c>
      <c r="C25" s="274"/>
      <c r="D25" s="274"/>
      <c r="E25" s="274"/>
      <c r="F25" s="274"/>
      <c r="G25" s="303"/>
    </row>
    <row r="26" spans="1:7">
      <c r="A26" s="332">
        <v>14</v>
      </c>
      <c r="B26" s="14" t="s">
        <v>131</v>
      </c>
      <c r="C26" s="344">
        <v>4.0027299029018977E-2</v>
      </c>
      <c r="D26" s="344">
        <v>3.2523287524236742E-2</v>
      </c>
      <c r="E26" s="345">
        <v>3.6879738571800359E-2</v>
      </c>
      <c r="F26" s="345">
        <v>4.8103352632829159E-2</v>
      </c>
      <c r="G26" s="350">
        <v>1.9648482255350409E-2</v>
      </c>
    </row>
    <row r="27" spans="1:7" ht="15" customHeight="1">
      <c r="A27" s="332">
        <v>15</v>
      </c>
      <c r="B27" s="14" t="s">
        <v>130</v>
      </c>
      <c r="C27" s="344">
        <v>3.9990101307030568E-2</v>
      </c>
      <c r="D27" s="344">
        <v>3.1555164562058112E-2</v>
      </c>
      <c r="E27" s="345">
        <v>3.2707862749913601E-2</v>
      </c>
      <c r="F27" s="345">
        <v>4.7223469079717695E-2</v>
      </c>
      <c r="G27" s="350">
        <v>5.288726173601184E-2</v>
      </c>
    </row>
    <row r="28" spans="1:7">
      <c r="A28" s="332">
        <v>16</v>
      </c>
      <c r="B28" s="14" t="s">
        <v>129</v>
      </c>
      <c r="C28" s="344">
        <v>0.75513625235307924</v>
      </c>
      <c r="D28" s="344">
        <v>0.85165065329947731</v>
      </c>
      <c r="E28" s="345">
        <v>0.836136904565148</v>
      </c>
      <c r="F28" s="345">
        <v>0.79431042298196952</v>
      </c>
      <c r="G28" s="350">
        <v>0.77709208090587778</v>
      </c>
    </row>
    <row r="29" spans="1:7" ht="15" customHeight="1">
      <c r="A29" s="332">
        <v>17</v>
      </c>
      <c r="B29" s="14" t="s">
        <v>128</v>
      </c>
      <c r="C29" s="344">
        <v>0.6937326685867109</v>
      </c>
      <c r="D29" s="344">
        <v>0.78593019535798925</v>
      </c>
      <c r="E29" s="345">
        <v>0.80227480704940901</v>
      </c>
      <c r="F29" s="345">
        <v>0.82645826564339508</v>
      </c>
      <c r="G29" s="350">
        <v>0.84471117030643139</v>
      </c>
    </row>
    <row r="30" spans="1:7">
      <c r="A30" s="332">
        <v>18</v>
      </c>
      <c r="B30" s="14" t="s">
        <v>127</v>
      </c>
      <c r="C30" s="344">
        <v>-0.18154964529698675</v>
      </c>
      <c r="D30" s="344">
        <v>3.5225289464820932E-2</v>
      </c>
      <c r="E30" s="345">
        <v>-0.14219729229125894</v>
      </c>
      <c r="F30" s="345">
        <v>-0.32488990178671701</v>
      </c>
      <c r="G30" s="350">
        <v>-7.6525747836459157E-2</v>
      </c>
    </row>
    <row r="31" spans="1:7" ht="15" customHeight="1">
      <c r="A31" s="330"/>
      <c r="B31" s="193" t="s">
        <v>359</v>
      </c>
      <c r="C31" s="274"/>
      <c r="D31" s="274"/>
      <c r="E31" s="274"/>
      <c r="F31" s="274"/>
      <c r="G31" s="303"/>
    </row>
    <row r="32" spans="1:7" ht="15" customHeight="1">
      <c r="A32" s="332">
        <v>19</v>
      </c>
      <c r="B32" s="14" t="s">
        <v>126</v>
      </c>
      <c r="C32" s="344">
        <v>0.19314727814260013</v>
      </c>
      <c r="D32" s="344">
        <v>0.22512337347380904</v>
      </c>
      <c r="E32" s="344">
        <v>0.25952056676663338</v>
      </c>
      <c r="F32" s="344">
        <v>0.3616643699270819</v>
      </c>
      <c r="G32" s="351">
        <v>0.33430433684431354</v>
      </c>
    </row>
    <row r="33" spans="1:7" ht="15" customHeight="1">
      <c r="A33" s="332">
        <v>20</v>
      </c>
      <c r="B33" s="14" t="s">
        <v>125</v>
      </c>
      <c r="C33" s="344">
        <v>0.87321181072404264</v>
      </c>
      <c r="D33" s="344">
        <v>0.94876758861134969</v>
      </c>
      <c r="E33" s="344">
        <v>0.94472390040748155</v>
      </c>
      <c r="F33" s="344">
        <v>0.95114559223378159</v>
      </c>
      <c r="G33" s="351">
        <v>0.97292739350266733</v>
      </c>
    </row>
    <row r="34" spans="1:7" ht="15" customHeight="1">
      <c r="A34" s="332">
        <v>21</v>
      </c>
      <c r="B34" s="14" t="s">
        <v>124</v>
      </c>
      <c r="C34" s="344">
        <v>9.6800405159340519E-2</v>
      </c>
      <c r="D34" s="344">
        <v>8.4066099888103901E-2</v>
      </c>
      <c r="E34" s="344">
        <v>6.282863838986201E-2</v>
      </c>
      <c r="F34" s="344">
        <v>6.0294029848746829E-2</v>
      </c>
      <c r="G34" s="351">
        <v>4.094044620252011E-2</v>
      </c>
    </row>
    <row r="35" spans="1:7" ht="15" customHeight="1">
      <c r="A35" s="333"/>
      <c r="B35" s="193" t="s">
        <v>402</v>
      </c>
      <c r="C35" s="274"/>
      <c r="D35" s="274"/>
      <c r="E35" s="274"/>
      <c r="F35" s="274"/>
      <c r="G35" s="303"/>
    </row>
    <row r="36" spans="1:7">
      <c r="A36" s="332">
        <v>22</v>
      </c>
      <c r="B36" s="14" t="s">
        <v>385</v>
      </c>
      <c r="C36" s="346">
        <v>35068757.776500002</v>
      </c>
      <c r="D36" s="346">
        <v>25897147.377500001</v>
      </c>
      <c r="E36" s="346">
        <v>56246205.127999999</v>
      </c>
      <c r="F36" s="346"/>
      <c r="G36" s="486"/>
    </row>
    <row r="37" spans="1:7" ht="15" customHeight="1">
      <c r="A37" s="332">
        <v>23</v>
      </c>
      <c r="B37" s="14" t="s">
        <v>397</v>
      </c>
      <c r="C37" s="346">
        <v>13822566.529200003</v>
      </c>
      <c r="D37" s="346">
        <v>21806954.133700002</v>
      </c>
      <c r="E37" s="346">
        <v>22317977.258450001</v>
      </c>
      <c r="F37" s="346"/>
      <c r="G37" s="486"/>
    </row>
    <row r="38" spans="1:7" ht="14.4" thickBot="1">
      <c r="A38" s="334">
        <v>24</v>
      </c>
      <c r="B38" s="194" t="s">
        <v>386</v>
      </c>
      <c r="C38" s="347">
        <f>C36/C37</f>
        <v>2.5370655805792421</v>
      </c>
      <c r="D38" s="347">
        <v>1.1875637110401907</v>
      </c>
      <c r="E38" s="347">
        <v>2.5202196631284828</v>
      </c>
      <c r="F38" s="347"/>
      <c r="G38" s="487"/>
    </row>
    <row r="39" spans="1:7">
      <c r="A39" s="18"/>
    </row>
    <row r="40" spans="1:7" ht="39.6">
      <c r="B40" s="266" t="s">
        <v>403</v>
      </c>
    </row>
    <row r="41" spans="1:7" ht="52.8">
      <c r="B41" s="266" t="s">
        <v>401</v>
      </c>
    </row>
    <row r="43" spans="1:7" ht="14.4">
      <c r="B43" s="2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8"/>
  <cols>
    <col min="1" max="1" width="9.5546875" style="4" bestFit="1" customWidth="1"/>
    <col min="2" max="2" width="55.109375" style="4" bestFit="1" customWidth="1"/>
    <col min="3" max="3" width="11.6640625" style="4" customWidth="1"/>
    <col min="4" max="4" width="13.33203125" style="4" customWidth="1"/>
    <col min="5" max="5" width="14.5546875" style="4" customWidth="1"/>
    <col min="6" max="6" width="11.6640625" style="4" customWidth="1"/>
    <col min="7" max="7" width="13.6640625" style="4" customWidth="1"/>
    <col min="8" max="8" width="14.5546875" style="4" customWidth="1"/>
    <col min="9" max="16384" width="9.109375" style="5"/>
  </cols>
  <sheetData>
    <row r="1" spans="1:8">
      <c r="A1" s="337" t="s">
        <v>30</v>
      </c>
      <c r="B1" s="338" t="s">
        <v>448</v>
      </c>
    </row>
    <row r="2" spans="1:8">
      <c r="A2" s="337" t="s">
        <v>31</v>
      </c>
      <c r="B2" s="339">
        <f>'1. key ratios '!B2</f>
        <v>43281</v>
      </c>
    </row>
    <row r="3" spans="1:8">
      <c r="A3" s="2"/>
    </row>
    <row r="4" spans="1:8" ht="14.4" thickBot="1">
      <c r="A4" s="19" t="s">
        <v>32</v>
      </c>
      <c r="B4" s="20" t="s">
        <v>33</v>
      </c>
      <c r="C4" s="19"/>
      <c r="D4" s="21"/>
      <c r="E4" s="21"/>
      <c r="F4" s="22"/>
      <c r="G4" s="22"/>
      <c r="H4" s="352" t="s">
        <v>73</v>
      </c>
    </row>
    <row r="5" spans="1:8">
      <c r="A5" s="23"/>
      <c r="B5" s="24"/>
      <c r="C5" s="490" t="s">
        <v>68</v>
      </c>
      <c r="D5" s="491"/>
      <c r="E5" s="492"/>
      <c r="F5" s="490" t="s">
        <v>72</v>
      </c>
      <c r="G5" s="491"/>
      <c r="H5" s="493"/>
    </row>
    <row r="6" spans="1:8">
      <c r="A6" s="25" t="s">
        <v>6</v>
      </c>
      <c r="B6" s="353" t="s">
        <v>34</v>
      </c>
      <c r="C6" s="354" t="s">
        <v>69</v>
      </c>
      <c r="D6" s="354" t="s">
        <v>70</v>
      </c>
      <c r="E6" s="354" t="s">
        <v>71</v>
      </c>
      <c r="F6" s="354" t="s">
        <v>69</v>
      </c>
      <c r="G6" s="354" t="s">
        <v>70</v>
      </c>
      <c r="H6" s="355" t="s">
        <v>71</v>
      </c>
    </row>
    <row r="7" spans="1:8" ht="14.4">
      <c r="A7" s="25">
        <v>1</v>
      </c>
      <c r="B7" s="356" t="s">
        <v>35</v>
      </c>
      <c r="C7" s="357">
        <v>1152895.1200000001</v>
      </c>
      <c r="D7" s="357">
        <v>3348622.09</v>
      </c>
      <c r="E7" s="358">
        <f>C7+D7</f>
        <v>4501517.21</v>
      </c>
      <c r="F7" s="359">
        <v>1300474.72</v>
      </c>
      <c r="G7" s="357">
        <v>2388836.21</v>
      </c>
      <c r="H7" s="360">
        <f>F7+G7</f>
        <v>3689310.9299999997</v>
      </c>
    </row>
    <row r="8" spans="1:8" ht="14.4">
      <c r="A8" s="25">
        <v>2</v>
      </c>
      <c r="B8" s="356" t="s">
        <v>36</v>
      </c>
      <c r="C8" s="357">
        <v>466659.69</v>
      </c>
      <c r="D8" s="357">
        <v>15547779.329999998</v>
      </c>
      <c r="E8" s="358">
        <f t="shared" ref="E8:E19" si="0">C8+D8</f>
        <v>16014439.019999998</v>
      </c>
      <c r="F8" s="359">
        <v>246344.85</v>
      </c>
      <c r="G8" s="357">
        <v>42369585.639999993</v>
      </c>
      <c r="H8" s="360">
        <f t="shared" ref="H8:H40" si="1">F8+G8</f>
        <v>42615930.489999995</v>
      </c>
    </row>
    <row r="9" spans="1:8" ht="14.4">
      <c r="A9" s="25">
        <v>3</v>
      </c>
      <c r="B9" s="356" t="s">
        <v>37</v>
      </c>
      <c r="C9" s="357">
        <v>3211328.44</v>
      </c>
      <c r="D9" s="357">
        <v>4559504.0764450002</v>
      </c>
      <c r="E9" s="358">
        <f t="shared" si="0"/>
        <v>7770832.5164449997</v>
      </c>
      <c r="F9" s="359">
        <v>3600000</v>
      </c>
      <c r="G9" s="357">
        <v>58534018.712883003</v>
      </c>
      <c r="H9" s="360">
        <f t="shared" si="1"/>
        <v>62134018.712883003</v>
      </c>
    </row>
    <row r="10" spans="1:8" ht="14.4">
      <c r="A10" s="25">
        <v>4</v>
      </c>
      <c r="B10" s="356" t="s">
        <v>38</v>
      </c>
      <c r="C10" s="357">
        <v>0</v>
      </c>
      <c r="D10" s="357">
        <v>0</v>
      </c>
      <c r="E10" s="358">
        <f t="shared" si="0"/>
        <v>0</v>
      </c>
      <c r="F10" s="359">
        <v>0</v>
      </c>
      <c r="G10" s="357">
        <v>0</v>
      </c>
      <c r="H10" s="360">
        <f t="shared" si="1"/>
        <v>0</v>
      </c>
    </row>
    <row r="11" spans="1:8" ht="14.4">
      <c r="A11" s="25">
        <v>5</v>
      </c>
      <c r="B11" s="356" t="s">
        <v>39</v>
      </c>
      <c r="C11" s="357">
        <v>14058967.684646394</v>
      </c>
      <c r="D11" s="357">
        <v>10253348.697924482</v>
      </c>
      <c r="E11" s="358">
        <f t="shared" si="0"/>
        <v>24312316.382570878</v>
      </c>
      <c r="F11" s="359">
        <v>1001755.6164657534</v>
      </c>
      <c r="G11" s="357">
        <v>10330333.548898656</v>
      </c>
      <c r="H11" s="360">
        <f t="shared" si="1"/>
        <v>11332089.165364409</v>
      </c>
    </row>
    <row r="12" spans="1:8" ht="14.4">
      <c r="A12" s="25">
        <v>6.1</v>
      </c>
      <c r="B12" s="361" t="s">
        <v>40</v>
      </c>
      <c r="C12" s="357">
        <v>30574785.750000004</v>
      </c>
      <c r="D12" s="357">
        <v>94289699.269999996</v>
      </c>
      <c r="E12" s="358">
        <f t="shared" si="0"/>
        <v>124864485.02</v>
      </c>
      <c r="F12" s="359">
        <v>36610820.75</v>
      </c>
      <c r="G12" s="357">
        <v>127631081.91</v>
      </c>
      <c r="H12" s="360">
        <f t="shared" si="1"/>
        <v>164241902.66</v>
      </c>
    </row>
    <row r="13" spans="1:8" ht="14.4">
      <c r="A13" s="25">
        <v>6.2</v>
      </c>
      <c r="B13" s="361" t="s">
        <v>41</v>
      </c>
      <c r="C13" s="362">
        <v>-2093298.4021999999</v>
      </c>
      <c r="D13" s="362">
        <v>-2900045.0034000003</v>
      </c>
      <c r="E13" s="363">
        <f t="shared" si="0"/>
        <v>-4993343.4056000002</v>
      </c>
      <c r="F13" s="364">
        <v>-2884447.4376000003</v>
      </c>
      <c r="G13" s="362">
        <v>-5801857.0564000001</v>
      </c>
      <c r="H13" s="365">
        <f t="shared" si="1"/>
        <v>-8686304.4940000009</v>
      </c>
    </row>
    <row r="14" spans="1:8" ht="14.4">
      <c r="A14" s="25">
        <v>6</v>
      </c>
      <c r="B14" s="356" t="s">
        <v>42</v>
      </c>
      <c r="C14" s="358">
        <f>C12+C13</f>
        <v>28481487.347800005</v>
      </c>
      <c r="D14" s="358">
        <f>D12+D13</f>
        <v>91389654.266599998</v>
      </c>
      <c r="E14" s="358">
        <f t="shared" si="0"/>
        <v>119871141.6144</v>
      </c>
      <c r="F14" s="358">
        <f>F12+F13</f>
        <v>33726373.312399998</v>
      </c>
      <c r="G14" s="358">
        <f>G12+G13</f>
        <v>121829224.8536</v>
      </c>
      <c r="H14" s="360">
        <f t="shared" si="1"/>
        <v>155555598.16600001</v>
      </c>
    </row>
    <row r="15" spans="1:8" ht="14.4">
      <c r="A15" s="25">
        <v>7</v>
      </c>
      <c r="B15" s="356" t="s">
        <v>43</v>
      </c>
      <c r="C15" s="357">
        <v>825145.02000000048</v>
      </c>
      <c r="D15" s="357">
        <v>831758.10275599966</v>
      </c>
      <c r="E15" s="358">
        <f t="shared" si="0"/>
        <v>1656903.1227560001</v>
      </c>
      <c r="F15" s="359">
        <v>324285.49999999988</v>
      </c>
      <c r="G15" s="357">
        <v>3627863.0732039995</v>
      </c>
      <c r="H15" s="360">
        <f t="shared" si="1"/>
        <v>3952148.5732039995</v>
      </c>
    </row>
    <row r="16" spans="1:8" ht="14.4">
      <c r="A16" s="25">
        <v>8</v>
      </c>
      <c r="B16" s="356" t="s">
        <v>205</v>
      </c>
      <c r="C16" s="357">
        <v>0</v>
      </c>
      <c r="D16" s="357">
        <v>0</v>
      </c>
      <c r="E16" s="358">
        <f t="shared" si="0"/>
        <v>0</v>
      </c>
      <c r="F16" s="359">
        <v>0</v>
      </c>
      <c r="G16" s="357">
        <v>0</v>
      </c>
      <c r="H16" s="360">
        <f t="shared" si="1"/>
        <v>0</v>
      </c>
    </row>
    <row r="17" spans="1:8" ht="14.4">
      <c r="A17" s="25">
        <v>9</v>
      </c>
      <c r="B17" s="356" t="s">
        <v>44</v>
      </c>
      <c r="C17" s="357">
        <v>0</v>
      </c>
      <c r="D17" s="357">
        <v>0</v>
      </c>
      <c r="E17" s="358">
        <f t="shared" si="0"/>
        <v>0</v>
      </c>
      <c r="F17" s="359">
        <v>0</v>
      </c>
      <c r="G17" s="357">
        <v>0</v>
      </c>
      <c r="H17" s="360">
        <f t="shared" si="1"/>
        <v>0</v>
      </c>
    </row>
    <row r="18" spans="1:8" ht="14.4">
      <c r="A18" s="25">
        <v>10</v>
      </c>
      <c r="B18" s="356" t="s">
        <v>45</v>
      </c>
      <c r="C18" s="357">
        <v>1716073.21</v>
      </c>
      <c r="D18" s="357">
        <v>0</v>
      </c>
      <c r="E18" s="358">
        <f t="shared" si="0"/>
        <v>1716073.21</v>
      </c>
      <c r="F18" s="359">
        <v>2162441.5099999998</v>
      </c>
      <c r="G18" s="357">
        <v>0</v>
      </c>
      <c r="H18" s="360">
        <f t="shared" si="1"/>
        <v>2162441.5099999998</v>
      </c>
    </row>
    <row r="19" spans="1:8" ht="14.4">
      <c r="A19" s="25">
        <v>11</v>
      </c>
      <c r="B19" s="356" t="s">
        <v>46</v>
      </c>
      <c r="C19" s="357">
        <v>5933771.0800000001</v>
      </c>
      <c r="D19" s="357">
        <v>568041.91</v>
      </c>
      <c r="E19" s="358">
        <f t="shared" si="0"/>
        <v>6501812.9900000002</v>
      </c>
      <c r="F19" s="359">
        <v>1809302.49</v>
      </c>
      <c r="G19" s="357">
        <v>1193173.6499999999</v>
      </c>
      <c r="H19" s="360">
        <f t="shared" si="1"/>
        <v>3002476.1399999997</v>
      </c>
    </row>
    <row r="20" spans="1:8" ht="14.4">
      <c r="A20" s="25">
        <v>12</v>
      </c>
      <c r="B20" s="366" t="s">
        <v>47</v>
      </c>
      <c r="C20" s="358">
        <f>SUM(C7:C11)+SUM(C14:C19)</f>
        <v>55846327.592446402</v>
      </c>
      <c r="D20" s="358">
        <f>SUM(D7:D11)+SUM(D14:D19)</f>
        <v>126498708.47372547</v>
      </c>
      <c r="E20" s="358">
        <f>C20+D20</f>
        <v>182345036.06617188</v>
      </c>
      <c r="F20" s="358">
        <f>SUM(F7:F11)+SUM(F14:F19)</f>
        <v>44170977.998865753</v>
      </c>
      <c r="G20" s="358">
        <f>SUM(G7:G11)+SUM(G14:G19)</f>
        <v>240273035.68858564</v>
      </c>
      <c r="H20" s="360">
        <f t="shared" si="1"/>
        <v>284444013.68745136</v>
      </c>
    </row>
    <row r="21" spans="1:8" ht="14.4">
      <c r="A21" s="25"/>
      <c r="B21" s="353" t="s">
        <v>48</v>
      </c>
      <c r="C21" s="367"/>
      <c r="D21" s="367"/>
      <c r="E21" s="367"/>
      <c r="F21" s="368"/>
      <c r="G21" s="367"/>
      <c r="H21" s="369"/>
    </row>
    <row r="22" spans="1:8" ht="14.4">
      <c r="A22" s="25">
        <v>13</v>
      </c>
      <c r="B22" s="356" t="s">
        <v>49</v>
      </c>
      <c r="C22" s="357">
        <v>0</v>
      </c>
      <c r="D22" s="357">
        <v>32197242.130000003</v>
      </c>
      <c r="E22" s="358">
        <f>C22+D22</f>
        <v>32197242.130000003</v>
      </c>
      <c r="F22" s="359">
        <v>0</v>
      </c>
      <c r="G22" s="357">
        <v>134905583.25999999</v>
      </c>
      <c r="H22" s="360">
        <f t="shared" si="1"/>
        <v>134905583.25999999</v>
      </c>
    </row>
    <row r="23" spans="1:8" ht="14.4">
      <c r="A23" s="25">
        <v>14</v>
      </c>
      <c r="B23" s="356" t="s">
        <v>50</v>
      </c>
      <c r="C23" s="357">
        <v>7467846.7899999944</v>
      </c>
      <c r="D23" s="357">
        <v>10183226.580000002</v>
      </c>
      <c r="E23" s="358">
        <f t="shared" ref="E23:E40" si="2">C23+D23</f>
        <v>17651073.369999997</v>
      </c>
      <c r="F23" s="359">
        <v>4936356.839999998</v>
      </c>
      <c r="G23" s="357">
        <v>6708907.9999999981</v>
      </c>
      <c r="H23" s="360">
        <f t="shared" si="1"/>
        <v>11645264.839999996</v>
      </c>
    </row>
    <row r="24" spans="1:8" ht="14.4">
      <c r="A24" s="25">
        <v>15</v>
      </c>
      <c r="B24" s="356" t="s">
        <v>51</v>
      </c>
      <c r="C24" s="357">
        <v>0</v>
      </c>
      <c r="D24" s="357">
        <v>0</v>
      </c>
      <c r="E24" s="358">
        <f t="shared" si="2"/>
        <v>0</v>
      </c>
      <c r="F24" s="359">
        <v>0</v>
      </c>
      <c r="G24" s="357">
        <v>0</v>
      </c>
      <c r="H24" s="360">
        <f t="shared" si="1"/>
        <v>0</v>
      </c>
    </row>
    <row r="25" spans="1:8" ht="14.4">
      <c r="A25" s="25">
        <v>16</v>
      </c>
      <c r="B25" s="356" t="s">
        <v>52</v>
      </c>
      <c r="C25" s="357">
        <v>1349202.96</v>
      </c>
      <c r="D25" s="357">
        <v>17291950.899999999</v>
      </c>
      <c r="E25" s="358">
        <f t="shared" si="2"/>
        <v>18641153.859999999</v>
      </c>
      <c r="F25" s="359">
        <v>602000</v>
      </c>
      <c r="G25" s="357">
        <v>58849889.5</v>
      </c>
      <c r="H25" s="360">
        <f t="shared" si="1"/>
        <v>59451889.5</v>
      </c>
    </row>
    <row r="26" spans="1:8" ht="14.4">
      <c r="A26" s="25">
        <v>17</v>
      </c>
      <c r="B26" s="356" t="s">
        <v>53</v>
      </c>
      <c r="C26" s="367"/>
      <c r="D26" s="367"/>
      <c r="E26" s="358">
        <f t="shared" si="2"/>
        <v>0</v>
      </c>
      <c r="F26" s="368"/>
      <c r="G26" s="367"/>
      <c r="H26" s="360">
        <f t="shared" si="1"/>
        <v>0</v>
      </c>
    </row>
    <row r="27" spans="1:8" ht="14.4">
      <c r="A27" s="25">
        <v>18</v>
      </c>
      <c r="B27" s="356" t="s">
        <v>54</v>
      </c>
      <c r="C27" s="357">
        <v>5000000</v>
      </c>
      <c r="D27" s="357">
        <v>28663664.202092998</v>
      </c>
      <c r="E27" s="358">
        <f t="shared" si="2"/>
        <v>33663664.202092998</v>
      </c>
      <c r="F27" s="359">
        <v>0</v>
      </c>
      <c r="G27" s="357">
        <v>2785308.0264000008</v>
      </c>
      <c r="H27" s="360">
        <f t="shared" si="1"/>
        <v>2785308.0264000008</v>
      </c>
    </row>
    <row r="28" spans="1:8" ht="14.4">
      <c r="A28" s="25">
        <v>19</v>
      </c>
      <c r="B28" s="356" t="s">
        <v>55</v>
      </c>
      <c r="C28" s="357">
        <v>23541.259999999995</v>
      </c>
      <c r="D28" s="357">
        <v>2354042.4499999997</v>
      </c>
      <c r="E28" s="358">
        <f t="shared" si="2"/>
        <v>2377583.7099999995</v>
      </c>
      <c r="F28" s="359">
        <v>3563.09</v>
      </c>
      <c r="G28" s="357">
        <v>5352854.1399999997</v>
      </c>
      <c r="H28" s="360">
        <f t="shared" si="1"/>
        <v>5356417.2299999995</v>
      </c>
    </row>
    <row r="29" spans="1:8" ht="14.4">
      <c r="A29" s="25">
        <v>20</v>
      </c>
      <c r="B29" s="356" t="s">
        <v>56</v>
      </c>
      <c r="C29" s="357">
        <v>5079784.2299999995</v>
      </c>
      <c r="D29" s="357">
        <v>392114.05999999994</v>
      </c>
      <c r="E29" s="358">
        <f t="shared" si="2"/>
        <v>5471898.2899999991</v>
      </c>
      <c r="F29" s="359">
        <v>1340704.2</v>
      </c>
      <c r="G29" s="357">
        <v>227984.789888</v>
      </c>
      <c r="H29" s="360">
        <f t="shared" si="1"/>
        <v>1568688.9898879998</v>
      </c>
    </row>
    <row r="30" spans="1:8" ht="14.4">
      <c r="A30" s="25">
        <v>21</v>
      </c>
      <c r="B30" s="356" t="s">
        <v>57</v>
      </c>
      <c r="C30" s="357">
        <v>0</v>
      </c>
      <c r="D30" s="357">
        <v>39225600</v>
      </c>
      <c r="E30" s="358">
        <f t="shared" si="2"/>
        <v>39225600</v>
      </c>
      <c r="F30" s="359">
        <v>0</v>
      </c>
      <c r="G30" s="357">
        <v>38515200</v>
      </c>
      <c r="H30" s="360">
        <f t="shared" si="1"/>
        <v>38515200</v>
      </c>
    </row>
    <row r="31" spans="1:8" ht="14.4">
      <c r="A31" s="25">
        <v>22</v>
      </c>
      <c r="B31" s="366" t="s">
        <v>58</v>
      </c>
      <c r="C31" s="358">
        <f>SUM(C22:C30)</f>
        <v>18920375.239999995</v>
      </c>
      <c r="D31" s="358">
        <f>SUM(D22:D30)</f>
        <v>130307840.32209301</v>
      </c>
      <c r="E31" s="358">
        <f>C31+D31</f>
        <v>149228215.56209302</v>
      </c>
      <c r="F31" s="358">
        <f>SUM(F22:F30)</f>
        <v>6882624.129999998</v>
      </c>
      <c r="G31" s="358">
        <f>SUM(G22:G30)</f>
        <v>247345727.71628797</v>
      </c>
      <c r="H31" s="360">
        <f t="shared" si="1"/>
        <v>254228351.84628797</v>
      </c>
    </row>
    <row r="32" spans="1:8" ht="14.4">
      <c r="A32" s="25"/>
      <c r="B32" s="353" t="s">
        <v>59</v>
      </c>
      <c r="C32" s="367"/>
      <c r="D32" s="367"/>
      <c r="E32" s="357"/>
      <c r="F32" s="368"/>
      <c r="G32" s="367"/>
      <c r="H32" s="369"/>
    </row>
    <row r="33" spans="1:8" ht="14.4">
      <c r="A33" s="25">
        <v>23</v>
      </c>
      <c r="B33" s="356" t="s">
        <v>60</v>
      </c>
      <c r="C33" s="357">
        <v>30000000</v>
      </c>
      <c r="D33" s="367"/>
      <c r="E33" s="358">
        <f t="shared" si="2"/>
        <v>30000000</v>
      </c>
      <c r="F33" s="359">
        <v>30000000</v>
      </c>
      <c r="G33" s="367"/>
      <c r="H33" s="360">
        <f t="shared" si="1"/>
        <v>30000000</v>
      </c>
    </row>
    <row r="34" spans="1:8" ht="14.4">
      <c r="A34" s="25">
        <v>24</v>
      </c>
      <c r="B34" s="356" t="s">
        <v>61</v>
      </c>
      <c r="C34" s="357">
        <v>0</v>
      </c>
      <c r="D34" s="367"/>
      <c r="E34" s="358">
        <f t="shared" si="2"/>
        <v>0</v>
      </c>
      <c r="F34" s="359">
        <v>0</v>
      </c>
      <c r="G34" s="367"/>
      <c r="H34" s="360">
        <f t="shared" si="1"/>
        <v>0</v>
      </c>
    </row>
    <row r="35" spans="1:8" ht="14.4">
      <c r="A35" s="25">
        <v>25</v>
      </c>
      <c r="B35" s="370" t="s">
        <v>62</v>
      </c>
      <c r="C35" s="357">
        <v>0</v>
      </c>
      <c r="D35" s="367"/>
      <c r="E35" s="358">
        <f t="shared" si="2"/>
        <v>0</v>
      </c>
      <c r="F35" s="359">
        <v>0</v>
      </c>
      <c r="G35" s="367"/>
      <c r="H35" s="360">
        <f t="shared" si="1"/>
        <v>0</v>
      </c>
    </row>
    <row r="36" spans="1:8" ht="14.4">
      <c r="A36" s="25">
        <v>26</v>
      </c>
      <c r="B36" s="356" t="s">
        <v>63</v>
      </c>
      <c r="C36" s="357">
        <v>0</v>
      </c>
      <c r="D36" s="367"/>
      <c r="E36" s="358">
        <f t="shared" si="2"/>
        <v>0</v>
      </c>
      <c r="F36" s="359">
        <v>0</v>
      </c>
      <c r="G36" s="367"/>
      <c r="H36" s="360">
        <f t="shared" si="1"/>
        <v>0</v>
      </c>
    </row>
    <row r="37" spans="1:8" ht="14.4">
      <c r="A37" s="25">
        <v>27</v>
      </c>
      <c r="B37" s="356" t="s">
        <v>64</v>
      </c>
      <c r="C37" s="357">
        <v>0</v>
      </c>
      <c r="D37" s="367"/>
      <c r="E37" s="358">
        <f t="shared" si="2"/>
        <v>0</v>
      </c>
      <c r="F37" s="359">
        <v>0</v>
      </c>
      <c r="G37" s="367"/>
      <c r="H37" s="360">
        <f t="shared" si="1"/>
        <v>0</v>
      </c>
    </row>
    <row r="38" spans="1:8" ht="14.4">
      <c r="A38" s="25">
        <v>28</v>
      </c>
      <c r="B38" s="356" t="s">
        <v>65</v>
      </c>
      <c r="C38" s="357">
        <v>3116820.2021757346</v>
      </c>
      <c r="D38" s="367"/>
      <c r="E38" s="358">
        <f t="shared" si="2"/>
        <v>3116820.2021757346</v>
      </c>
      <c r="F38" s="359">
        <v>215662.01144660404</v>
      </c>
      <c r="G38" s="367"/>
      <c r="H38" s="360">
        <f t="shared" si="1"/>
        <v>215662.01144660404</v>
      </c>
    </row>
    <row r="39" spans="1:8" ht="14.4">
      <c r="A39" s="25">
        <v>29</v>
      </c>
      <c r="B39" s="356" t="s">
        <v>66</v>
      </c>
      <c r="C39" s="357">
        <v>0</v>
      </c>
      <c r="D39" s="367"/>
      <c r="E39" s="358">
        <f t="shared" si="2"/>
        <v>0</v>
      </c>
      <c r="F39" s="359">
        <v>0</v>
      </c>
      <c r="G39" s="367"/>
      <c r="H39" s="360">
        <f t="shared" si="1"/>
        <v>0</v>
      </c>
    </row>
    <row r="40" spans="1:8" ht="14.4">
      <c r="A40" s="25">
        <v>30</v>
      </c>
      <c r="B40" s="371" t="s">
        <v>273</v>
      </c>
      <c r="C40" s="372">
        <v>33116820.202175736</v>
      </c>
      <c r="D40" s="367"/>
      <c r="E40" s="358">
        <f t="shared" si="2"/>
        <v>33116820.202175736</v>
      </c>
      <c r="F40" s="373">
        <v>30215662.011446603</v>
      </c>
      <c r="G40" s="367"/>
      <c r="H40" s="360">
        <f t="shared" si="1"/>
        <v>30215662.011446603</v>
      </c>
    </row>
    <row r="41" spans="1:8" ht="15" thickBot="1">
      <c r="A41" s="26">
        <v>31</v>
      </c>
      <c r="B41" s="27" t="s">
        <v>67</v>
      </c>
      <c r="C41" s="374">
        <f>C31+C40</f>
        <v>52037195.442175731</v>
      </c>
      <c r="D41" s="374">
        <f>D31+D40</f>
        <v>130307840.32209301</v>
      </c>
      <c r="E41" s="374">
        <f>C41+D41</f>
        <v>182345035.76426876</v>
      </c>
      <c r="F41" s="374">
        <f>F31+F40</f>
        <v>37098286.141446598</v>
      </c>
      <c r="G41" s="374">
        <f>G31+G40</f>
        <v>247345727.71628797</v>
      </c>
      <c r="H41" s="375">
        <f>F41+G41</f>
        <v>284444013.85773456</v>
      </c>
    </row>
    <row r="43" spans="1:8">
      <c r="B43" s="28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workbookViewId="0">
      <pane xSplit="1" ySplit="6" topLeftCell="B7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9.5546875" style="4" bestFit="1" customWidth="1"/>
    <col min="2" max="2" width="89.109375" style="4" customWidth="1"/>
    <col min="3" max="8" width="12.6640625" style="4" customWidth="1"/>
    <col min="9" max="9" width="8.88671875" style="4" customWidth="1"/>
    <col min="10" max="16384" width="9.109375" style="4"/>
  </cols>
  <sheetData>
    <row r="1" spans="1:8">
      <c r="A1" s="337" t="s">
        <v>30</v>
      </c>
      <c r="B1" s="338" t="s">
        <v>448</v>
      </c>
      <c r="C1" s="3"/>
    </row>
    <row r="2" spans="1:8">
      <c r="A2" s="337" t="s">
        <v>31</v>
      </c>
      <c r="B2" s="339">
        <f>'1. key ratios '!B2</f>
        <v>43281</v>
      </c>
      <c r="C2" s="6"/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8" thickBot="1">
      <c r="A4" s="30" t="s">
        <v>200</v>
      </c>
      <c r="B4" s="195" t="s">
        <v>22</v>
      </c>
      <c r="C4" s="19"/>
      <c r="D4" s="21"/>
      <c r="E4" s="21"/>
      <c r="F4" s="22"/>
      <c r="G4" s="22"/>
      <c r="H4" s="397" t="s">
        <v>73</v>
      </c>
    </row>
    <row r="5" spans="1:8">
      <c r="A5" s="32" t="s">
        <v>6</v>
      </c>
      <c r="B5" s="33"/>
      <c r="C5" s="490" t="s">
        <v>68</v>
      </c>
      <c r="D5" s="491"/>
      <c r="E5" s="492"/>
      <c r="F5" s="490" t="s">
        <v>72</v>
      </c>
      <c r="G5" s="491"/>
      <c r="H5" s="493"/>
    </row>
    <row r="6" spans="1:8">
      <c r="A6" s="34" t="s">
        <v>6</v>
      </c>
      <c r="B6" s="376"/>
      <c r="C6" s="385" t="s">
        <v>69</v>
      </c>
      <c r="D6" s="385" t="s">
        <v>70</v>
      </c>
      <c r="E6" s="385" t="s">
        <v>71</v>
      </c>
      <c r="F6" s="385" t="s">
        <v>69</v>
      </c>
      <c r="G6" s="385" t="s">
        <v>70</v>
      </c>
      <c r="H6" s="398" t="s">
        <v>71</v>
      </c>
    </row>
    <row r="7" spans="1:8">
      <c r="A7" s="35"/>
      <c r="B7" s="195" t="s">
        <v>199</v>
      </c>
      <c r="C7" s="386"/>
      <c r="D7" s="386"/>
      <c r="E7" s="386"/>
      <c r="F7" s="386"/>
      <c r="G7" s="386"/>
      <c r="H7" s="399"/>
    </row>
    <row r="8" spans="1:8" ht="13.8">
      <c r="A8" s="35">
        <v>1</v>
      </c>
      <c r="B8" s="377" t="s">
        <v>198</v>
      </c>
      <c r="C8" s="387">
        <v>236699.81999999998</v>
      </c>
      <c r="D8" s="387">
        <v>738.15</v>
      </c>
      <c r="E8" s="363">
        <f t="shared" ref="E8:E22" si="0">C8+D8</f>
        <v>237437.96999999997</v>
      </c>
      <c r="F8" s="389">
        <v>66993.040000000052</v>
      </c>
      <c r="G8" s="389">
        <v>340715.07</v>
      </c>
      <c r="H8" s="365">
        <f t="shared" ref="H8:H22" si="1">F8+G8</f>
        <v>407708.11000000004</v>
      </c>
    </row>
    <row r="9" spans="1:8" ht="13.8">
      <c r="A9" s="35">
        <v>2</v>
      </c>
      <c r="B9" s="377" t="s">
        <v>197</v>
      </c>
      <c r="C9" s="388">
        <f>C10+C11+C12+C13+C14+C15+C16+C17+C18</f>
        <v>5058426.5256119994</v>
      </c>
      <c r="D9" s="388">
        <f>D10+D11+D12+D13+D14+D15+D16+D17+D18</f>
        <v>425435.42000000004</v>
      </c>
      <c r="E9" s="363">
        <f t="shared" si="0"/>
        <v>5483861.9456119994</v>
      </c>
      <c r="F9" s="388">
        <f>F10+F11+F12+F13+F14+F15+F16+F17+F18</f>
        <v>2058202.6299999994</v>
      </c>
      <c r="G9" s="388">
        <f>G10+G11+G12+G13+G14+G15+G16+G17+G18</f>
        <v>8532065</v>
      </c>
      <c r="H9" s="365">
        <f t="shared" si="1"/>
        <v>10590267.629999999</v>
      </c>
    </row>
    <row r="10" spans="1:8" ht="13.8">
      <c r="A10" s="35">
        <v>2.1</v>
      </c>
      <c r="B10" s="378" t="s">
        <v>196</v>
      </c>
      <c r="C10" s="389">
        <v>0</v>
      </c>
      <c r="D10" s="389">
        <v>43392.66</v>
      </c>
      <c r="E10" s="363">
        <f t="shared" si="0"/>
        <v>43392.66</v>
      </c>
      <c r="F10" s="389">
        <v>0</v>
      </c>
      <c r="G10" s="389">
        <v>0</v>
      </c>
      <c r="H10" s="365">
        <f t="shared" si="1"/>
        <v>0</v>
      </c>
    </row>
    <row r="11" spans="1:8" ht="13.8">
      <c r="A11" s="35">
        <v>2.2000000000000002</v>
      </c>
      <c r="B11" s="378" t="s">
        <v>195</v>
      </c>
      <c r="C11" s="389">
        <v>4032253.2656119997</v>
      </c>
      <c r="D11" s="389">
        <v>0</v>
      </c>
      <c r="E11" s="363">
        <f t="shared" si="0"/>
        <v>4032253.2656119997</v>
      </c>
      <c r="F11" s="389">
        <v>1759285.7699999996</v>
      </c>
      <c r="G11" s="389">
        <v>7413150</v>
      </c>
      <c r="H11" s="365">
        <f t="shared" si="1"/>
        <v>9172435.7699999996</v>
      </c>
    </row>
    <row r="12" spans="1:8" ht="13.8">
      <c r="A12" s="35">
        <v>2.2999999999999998</v>
      </c>
      <c r="B12" s="378" t="s">
        <v>194</v>
      </c>
      <c r="C12" s="389"/>
      <c r="D12" s="389"/>
      <c r="E12" s="363">
        <f t="shared" si="0"/>
        <v>0</v>
      </c>
      <c r="F12" s="389"/>
      <c r="G12" s="389"/>
      <c r="H12" s="365">
        <f t="shared" si="1"/>
        <v>0</v>
      </c>
    </row>
    <row r="13" spans="1:8" ht="13.8">
      <c r="A13" s="35">
        <v>2.4</v>
      </c>
      <c r="B13" s="378" t="s">
        <v>193</v>
      </c>
      <c r="C13" s="389"/>
      <c r="D13" s="389"/>
      <c r="E13" s="363">
        <f t="shared" si="0"/>
        <v>0</v>
      </c>
      <c r="F13" s="389"/>
      <c r="G13" s="389"/>
      <c r="H13" s="365">
        <f t="shared" si="1"/>
        <v>0</v>
      </c>
    </row>
    <row r="14" spans="1:8" ht="13.8">
      <c r="A14" s="35">
        <v>2.5</v>
      </c>
      <c r="B14" s="378" t="s">
        <v>192</v>
      </c>
      <c r="C14" s="389"/>
      <c r="D14" s="389"/>
      <c r="E14" s="363">
        <f t="shared" si="0"/>
        <v>0</v>
      </c>
      <c r="F14" s="389"/>
      <c r="G14" s="389"/>
      <c r="H14" s="365">
        <f t="shared" si="1"/>
        <v>0</v>
      </c>
    </row>
    <row r="15" spans="1:8" ht="13.8">
      <c r="A15" s="35">
        <v>2.6</v>
      </c>
      <c r="B15" s="378" t="s">
        <v>191</v>
      </c>
      <c r="C15" s="389"/>
      <c r="D15" s="389"/>
      <c r="E15" s="363">
        <f t="shared" si="0"/>
        <v>0</v>
      </c>
      <c r="F15" s="389"/>
      <c r="G15" s="389"/>
      <c r="H15" s="365">
        <f t="shared" si="1"/>
        <v>0</v>
      </c>
    </row>
    <row r="16" spans="1:8" ht="13.8">
      <c r="A16" s="35">
        <v>2.7</v>
      </c>
      <c r="B16" s="378" t="s">
        <v>190</v>
      </c>
      <c r="C16" s="389"/>
      <c r="D16" s="389"/>
      <c r="E16" s="363">
        <f t="shared" si="0"/>
        <v>0</v>
      </c>
      <c r="F16" s="389"/>
      <c r="G16" s="389"/>
      <c r="H16" s="365">
        <f t="shared" si="1"/>
        <v>0</v>
      </c>
    </row>
    <row r="17" spans="1:8" ht="13.8">
      <c r="A17" s="35">
        <v>2.8</v>
      </c>
      <c r="B17" s="378" t="s">
        <v>189</v>
      </c>
      <c r="C17" s="389">
        <v>1026173.26</v>
      </c>
      <c r="D17" s="389">
        <v>382042.76</v>
      </c>
      <c r="E17" s="363">
        <f t="shared" si="0"/>
        <v>1408216.02</v>
      </c>
      <c r="F17" s="389">
        <v>298916.85999999975</v>
      </c>
      <c r="G17" s="389">
        <v>1118915</v>
      </c>
      <c r="H17" s="365">
        <f t="shared" si="1"/>
        <v>1417831.8599999999</v>
      </c>
    </row>
    <row r="18" spans="1:8" ht="13.8">
      <c r="A18" s="35">
        <v>2.9</v>
      </c>
      <c r="B18" s="378" t="s">
        <v>188</v>
      </c>
      <c r="C18" s="389">
        <v>0</v>
      </c>
      <c r="D18" s="389">
        <v>0</v>
      </c>
      <c r="E18" s="363">
        <f t="shared" si="0"/>
        <v>0</v>
      </c>
      <c r="F18" s="389">
        <v>0</v>
      </c>
      <c r="G18" s="389">
        <v>0</v>
      </c>
      <c r="H18" s="365">
        <f t="shared" si="1"/>
        <v>0</v>
      </c>
    </row>
    <row r="19" spans="1:8" ht="13.8">
      <c r="A19" s="35">
        <v>3</v>
      </c>
      <c r="B19" s="377" t="s">
        <v>187</v>
      </c>
      <c r="C19" s="389">
        <v>0</v>
      </c>
      <c r="D19" s="389">
        <v>0</v>
      </c>
      <c r="E19" s="363">
        <f t="shared" si="0"/>
        <v>0</v>
      </c>
      <c r="F19" s="389">
        <v>0</v>
      </c>
      <c r="G19" s="389">
        <v>0</v>
      </c>
      <c r="H19" s="365">
        <f t="shared" si="1"/>
        <v>0</v>
      </c>
    </row>
    <row r="20" spans="1:8" ht="13.8">
      <c r="A20" s="35">
        <v>4</v>
      </c>
      <c r="B20" s="377" t="s">
        <v>186</v>
      </c>
      <c r="C20" s="389">
        <v>624047.57000000007</v>
      </c>
      <c r="D20" s="389">
        <v>267464.37987</v>
      </c>
      <c r="E20" s="363">
        <f t="shared" si="0"/>
        <v>891511.94987000013</v>
      </c>
      <c r="F20" s="389">
        <v>36376.896853863655</v>
      </c>
      <c r="G20" s="389">
        <v>30511.955413333333</v>
      </c>
      <c r="H20" s="365">
        <f t="shared" si="1"/>
        <v>66888.852267196984</v>
      </c>
    </row>
    <row r="21" spans="1:8" ht="13.8">
      <c r="A21" s="35">
        <v>5</v>
      </c>
      <c r="B21" s="377" t="s">
        <v>185</v>
      </c>
      <c r="C21" s="389">
        <v>0</v>
      </c>
      <c r="D21" s="389"/>
      <c r="E21" s="363">
        <f t="shared" si="0"/>
        <v>0</v>
      </c>
      <c r="F21" s="389">
        <v>0</v>
      </c>
      <c r="G21" s="389"/>
      <c r="H21" s="365">
        <f t="shared" si="1"/>
        <v>0</v>
      </c>
    </row>
    <row r="22" spans="1:8" ht="13.8">
      <c r="A22" s="35">
        <v>6</v>
      </c>
      <c r="B22" s="379" t="s">
        <v>184</v>
      </c>
      <c r="C22" s="388">
        <f>C8+C9+C19+C20+C21</f>
        <v>5919173.915612</v>
      </c>
      <c r="D22" s="388">
        <f>D8+D9+D19+D20+D21</f>
        <v>693637.94987000013</v>
      </c>
      <c r="E22" s="363">
        <f t="shared" si="0"/>
        <v>6612811.8654820006</v>
      </c>
      <c r="F22" s="388">
        <f>F8+F9+F19+F20+F21</f>
        <v>2161572.5668538632</v>
      </c>
      <c r="G22" s="388">
        <f>G8+G9+G19+G20+G21</f>
        <v>8903292.0254133344</v>
      </c>
      <c r="H22" s="365">
        <f t="shared" si="1"/>
        <v>11064864.592267197</v>
      </c>
    </row>
    <row r="23" spans="1:8" ht="13.8">
      <c r="A23" s="35"/>
      <c r="B23" s="195" t="s">
        <v>183</v>
      </c>
      <c r="C23" s="389"/>
      <c r="D23" s="389"/>
      <c r="E23" s="362"/>
      <c r="F23" s="389"/>
      <c r="G23" s="389"/>
      <c r="H23" s="400"/>
    </row>
    <row r="24" spans="1:8" ht="13.8">
      <c r="A24" s="35">
        <v>7</v>
      </c>
      <c r="B24" s="377" t="s">
        <v>182</v>
      </c>
      <c r="C24" s="389">
        <v>49951.68</v>
      </c>
      <c r="D24" s="389">
        <v>0</v>
      </c>
      <c r="E24" s="363">
        <f t="shared" ref="E24:E31" si="2">C24+D24</f>
        <v>49951.68</v>
      </c>
      <c r="F24" s="389">
        <v>3338.5099999999998</v>
      </c>
      <c r="G24" s="389">
        <v>0</v>
      </c>
      <c r="H24" s="365">
        <f t="shared" ref="H24:H31" si="3">F24+G24</f>
        <v>3338.5099999999998</v>
      </c>
    </row>
    <row r="25" spans="1:8" ht="13.8">
      <c r="A25" s="35">
        <v>8</v>
      </c>
      <c r="B25" s="377" t="s">
        <v>181</v>
      </c>
      <c r="C25" s="389">
        <v>629883.47</v>
      </c>
      <c r="D25" s="389">
        <v>0</v>
      </c>
      <c r="E25" s="363">
        <f t="shared" si="2"/>
        <v>629883.47</v>
      </c>
      <c r="F25" s="389">
        <v>43334.60999999987</v>
      </c>
      <c r="G25" s="389">
        <v>1149362</v>
      </c>
      <c r="H25" s="365">
        <f t="shared" si="3"/>
        <v>1192696.6099999999</v>
      </c>
    </row>
    <row r="26" spans="1:8" ht="13.8">
      <c r="A26" s="35">
        <v>9</v>
      </c>
      <c r="B26" s="377" t="s">
        <v>180</v>
      </c>
      <c r="C26" s="389">
        <v>131179.61000000002</v>
      </c>
      <c r="D26" s="389">
        <v>494891.67000000004</v>
      </c>
      <c r="E26" s="363">
        <f t="shared" si="2"/>
        <v>626071.28</v>
      </c>
      <c r="F26" s="389">
        <v>425.75</v>
      </c>
      <c r="G26" s="389">
        <v>2954721.4</v>
      </c>
      <c r="H26" s="365">
        <f t="shared" si="3"/>
        <v>2955147.15</v>
      </c>
    </row>
    <row r="27" spans="1:8" ht="13.8">
      <c r="A27" s="35">
        <v>10</v>
      </c>
      <c r="B27" s="377" t="s">
        <v>179</v>
      </c>
      <c r="C27" s="389">
        <v>0</v>
      </c>
      <c r="D27" s="389">
        <v>0</v>
      </c>
      <c r="E27" s="363">
        <f t="shared" si="2"/>
        <v>0</v>
      </c>
      <c r="F27" s="389">
        <v>686</v>
      </c>
      <c r="G27" s="389">
        <v>10292.9808205957</v>
      </c>
      <c r="H27" s="365">
        <f t="shared" si="3"/>
        <v>10978.9808205957</v>
      </c>
    </row>
    <row r="28" spans="1:8" ht="13.8">
      <c r="A28" s="35">
        <v>11</v>
      </c>
      <c r="B28" s="377" t="s">
        <v>178</v>
      </c>
      <c r="C28" s="389">
        <v>121507.9</v>
      </c>
      <c r="D28" s="389">
        <v>1992974.2799999998</v>
      </c>
      <c r="E28" s="363">
        <f t="shared" si="2"/>
        <v>2114482.1799999997</v>
      </c>
      <c r="F28" s="389">
        <v>0</v>
      </c>
      <c r="G28" s="389">
        <v>1514620.06</v>
      </c>
      <c r="H28" s="365">
        <f t="shared" si="3"/>
        <v>1514620.06</v>
      </c>
    </row>
    <row r="29" spans="1:8" ht="13.8">
      <c r="A29" s="35">
        <v>12</v>
      </c>
      <c r="B29" s="377" t="s">
        <v>177</v>
      </c>
      <c r="C29" s="389">
        <v>0</v>
      </c>
      <c r="D29" s="389"/>
      <c r="E29" s="363">
        <f t="shared" si="2"/>
        <v>0</v>
      </c>
      <c r="F29" s="389">
        <v>0</v>
      </c>
      <c r="G29" s="389">
        <v>0</v>
      </c>
      <c r="H29" s="365">
        <f t="shared" si="3"/>
        <v>0</v>
      </c>
    </row>
    <row r="30" spans="1:8" ht="13.8">
      <c r="A30" s="35">
        <v>13</v>
      </c>
      <c r="B30" s="380" t="s">
        <v>176</v>
      </c>
      <c r="C30" s="388">
        <f>C24+C25+C26+C27+C28+C29</f>
        <v>932522.66</v>
      </c>
      <c r="D30" s="388">
        <f>D24+D25+D26+D27+D28+D29</f>
        <v>2487865.9499999997</v>
      </c>
      <c r="E30" s="363">
        <f t="shared" si="2"/>
        <v>3420388.61</v>
      </c>
      <c r="F30" s="388">
        <f>F24+F25+F26+F27+F28+F29</f>
        <v>47784.869999999872</v>
      </c>
      <c r="G30" s="388">
        <f>G24+G25+G26+G27+G28+G29</f>
        <v>5628996.4408205952</v>
      </c>
      <c r="H30" s="365">
        <f t="shared" si="3"/>
        <v>5676781.3108205954</v>
      </c>
    </row>
    <row r="31" spans="1:8" ht="13.8">
      <c r="A31" s="35">
        <v>14</v>
      </c>
      <c r="B31" s="380" t="s">
        <v>175</v>
      </c>
      <c r="C31" s="388">
        <f>C22-C30</f>
        <v>4986651.2556119999</v>
      </c>
      <c r="D31" s="388">
        <f>D22-D30</f>
        <v>-1794228.0001299996</v>
      </c>
      <c r="E31" s="363">
        <f t="shared" si="2"/>
        <v>3192423.2554820003</v>
      </c>
      <c r="F31" s="388">
        <f>F22-F30</f>
        <v>2113787.6968538635</v>
      </c>
      <c r="G31" s="388">
        <f>G22-G30</f>
        <v>3274295.5845927391</v>
      </c>
      <c r="H31" s="365">
        <f t="shared" si="3"/>
        <v>5388083.2814466022</v>
      </c>
    </row>
    <row r="32" spans="1:8" ht="13.8">
      <c r="A32" s="35"/>
      <c r="B32" s="381"/>
      <c r="C32" s="390"/>
      <c r="D32" s="390"/>
      <c r="E32" s="390"/>
      <c r="F32" s="390"/>
      <c r="G32" s="390"/>
      <c r="H32" s="401"/>
    </row>
    <row r="33" spans="1:8" ht="13.8">
      <c r="A33" s="35"/>
      <c r="B33" s="381" t="s">
        <v>174</v>
      </c>
      <c r="C33" s="389"/>
      <c r="D33" s="389"/>
      <c r="E33" s="362"/>
      <c r="F33" s="389"/>
      <c r="G33" s="389"/>
      <c r="H33" s="400"/>
    </row>
    <row r="34" spans="1:8" ht="13.8">
      <c r="A34" s="35">
        <v>15</v>
      </c>
      <c r="B34" s="382" t="s">
        <v>173</v>
      </c>
      <c r="C34" s="391">
        <f>C35-C36</f>
        <v>-41968.619999999995</v>
      </c>
      <c r="D34" s="391">
        <f>D35-D36</f>
        <v>0</v>
      </c>
      <c r="E34" s="363">
        <f t="shared" ref="E34:E45" si="4">C34+D34</f>
        <v>-41968.619999999995</v>
      </c>
      <c r="F34" s="391">
        <f>F35-F36</f>
        <v>297307.52000000025</v>
      </c>
      <c r="G34" s="391">
        <f>G35-G36</f>
        <v>0</v>
      </c>
      <c r="H34" s="365">
        <f t="shared" ref="H34:H45" si="5">F34+G34</f>
        <v>297307.52000000025</v>
      </c>
    </row>
    <row r="35" spans="1:8" ht="13.8">
      <c r="A35" s="35">
        <v>15.1</v>
      </c>
      <c r="B35" s="378" t="s">
        <v>172</v>
      </c>
      <c r="C35" s="389">
        <v>526159.27</v>
      </c>
      <c r="D35" s="389"/>
      <c r="E35" s="363">
        <f t="shared" si="4"/>
        <v>526159.27</v>
      </c>
      <c r="F35" s="389">
        <v>689697.89000000013</v>
      </c>
      <c r="G35" s="389"/>
      <c r="H35" s="365">
        <f t="shared" si="5"/>
        <v>689697.89000000013</v>
      </c>
    </row>
    <row r="36" spans="1:8" ht="13.8">
      <c r="A36" s="35">
        <v>15.2</v>
      </c>
      <c r="B36" s="378" t="s">
        <v>171</v>
      </c>
      <c r="C36" s="389">
        <v>568127.89</v>
      </c>
      <c r="D36" s="389"/>
      <c r="E36" s="363">
        <f t="shared" si="4"/>
        <v>568127.89</v>
      </c>
      <c r="F36" s="389">
        <v>392390.36999999988</v>
      </c>
      <c r="G36" s="389"/>
      <c r="H36" s="365">
        <f t="shared" si="5"/>
        <v>392390.36999999988</v>
      </c>
    </row>
    <row r="37" spans="1:8" ht="13.8">
      <c r="A37" s="35">
        <v>16</v>
      </c>
      <c r="B37" s="377" t="s">
        <v>170</v>
      </c>
      <c r="C37" s="389">
        <v>0</v>
      </c>
      <c r="D37" s="389"/>
      <c r="E37" s="363">
        <f t="shared" si="4"/>
        <v>0</v>
      </c>
      <c r="F37" s="389">
        <v>0</v>
      </c>
      <c r="G37" s="389"/>
      <c r="H37" s="365">
        <f t="shared" si="5"/>
        <v>0</v>
      </c>
    </row>
    <row r="38" spans="1:8" ht="13.8">
      <c r="A38" s="35">
        <v>17</v>
      </c>
      <c r="B38" s="377" t="s">
        <v>169</v>
      </c>
      <c r="C38" s="389">
        <v>0</v>
      </c>
      <c r="D38" s="389"/>
      <c r="E38" s="363">
        <f t="shared" si="4"/>
        <v>0</v>
      </c>
      <c r="F38" s="389">
        <v>0</v>
      </c>
      <c r="G38" s="389"/>
      <c r="H38" s="365">
        <f t="shared" si="5"/>
        <v>0</v>
      </c>
    </row>
    <row r="39" spans="1:8" ht="13.8">
      <c r="A39" s="35">
        <v>18</v>
      </c>
      <c r="B39" s="377" t="s">
        <v>168</v>
      </c>
      <c r="C39" s="389">
        <v>0</v>
      </c>
      <c r="D39" s="389"/>
      <c r="E39" s="363">
        <f t="shared" si="4"/>
        <v>0</v>
      </c>
      <c r="F39" s="389">
        <v>0</v>
      </c>
      <c r="G39" s="389"/>
      <c r="H39" s="365">
        <f t="shared" si="5"/>
        <v>0</v>
      </c>
    </row>
    <row r="40" spans="1:8" ht="13.8">
      <c r="A40" s="35">
        <v>19</v>
      </c>
      <c r="B40" s="377" t="s">
        <v>167</v>
      </c>
      <c r="C40" s="389">
        <v>247532.53999999992</v>
      </c>
      <c r="D40" s="389"/>
      <c r="E40" s="363">
        <f t="shared" si="4"/>
        <v>247532.53999999992</v>
      </c>
      <c r="F40" s="389">
        <v>328628.71999999997</v>
      </c>
      <c r="G40" s="389"/>
      <c r="H40" s="365">
        <f t="shared" si="5"/>
        <v>328628.71999999997</v>
      </c>
    </row>
    <row r="41" spans="1:8" ht="13.8">
      <c r="A41" s="35">
        <v>20</v>
      </c>
      <c r="B41" s="377" t="s">
        <v>166</v>
      </c>
      <c r="C41" s="389">
        <v>-64557.270000001416</v>
      </c>
      <c r="D41" s="389"/>
      <c r="E41" s="363">
        <f t="shared" si="4"/>
        <v>-64557.270000001416</v>
      </c>
      <c r="F41" s="389">
        <v>-153643.41000000015</v>
      </c>
      <c r="G41" s="389"/>
      <c r="H41" s="365">
        <f t="shared" si="5"/>
        <v>-153643.41000000015</v>
      </c>
    </row>
    <row r="42" spans="1:8" ht="13.8">
      <c r="A42" s="35">
        <v>21</v>
      </c>
      <c r="B42" s="377" t="s">
        <v>165</v>
      </c>
      <c r="C42" s="389">
        <v>0</v>
      </c>
      <c r="D42" s="389"/>
      <c r="E42" s="363">
        <f t="shared" si="4"/>
        <v>0</v>
      </c>
      <c r="F42" s="389">
        <v>0</v>
      </c>
      <c r="G42" s="389"/>
      <c r="H42" s="365">
        <f t="shared" si="5"/>
        <v>0</v>
      </c>
    </row>
    <row r="43" spans="1:8" ht="13.8">
      <c r="A43" s="35">
        <v>22</v>
      </c>
      <c r="B43" s="377" t="s">
        <v>164</v>
      </c>
      <c r="C43" s="389">
        <v>113180.12</v>
      </c>
      <c r="D43" s="389"/>
      <c r="E43" s="363">
        <f t="shared" si="4"/>
        <v>113180.12</v>
      </c>
      <c r="F43" s="389">
        <v>144354.21</v>
      </c>
      <c r="G43" s="389"/>
      <c r="H43" s="365">
        <f t="shared" si="5"/>
        <v>144354.21</v>
      </c>
    </row>
    <row r="44" spans="1:8" ht="13.8">
      <c r="A44" s="35">
        <v>23</v>
      </c>
      <c r="B44" s="377" t="s">
        <v>163</v>
      </c>
      <c r="C44" s="389">
        <v>0</v>
      </c>
      <c r="D44" s="389"/>
      <c r="E44" s="363">
        <f t="shared" si="4"/>
        <v>0</v>
      </c>
      <c r="F44" s="389">
        <v>4988.4399999999996</v>
      </c>
      <c r="G44" s="389"/>
      <c r="H44" s="365">
        <f t="shared" si="5"/>
        <v>4988.4399999999996</v>
      </c>
    </row>
    <row r="45" spans="1:8" ht="13.8">
      <c r="A45" s="35">
        <v>24</v>
      </c>
      <c r="B45" s="380" t="s">
        <v>280</v>
      </c>
      <c r="C45" s="388">
        <f>C34+C37+C38+C39+C40+C41+C42+C43+C44</f>
        <v>254186.76999999851</v>
      </c>
      <c r="D45" s="388">
        <f>D34+D37+D38+D39+D40+D41+D42+D43+D44</f>
        <v>0</v>
      </c>
      <c r="E45" s="363">
        <f t="shared" si="4"/>
        <v>254186.76999999851</v>
      </c>
      <c r="F45" s="388">
        <f>F34+F37+F38+F39+F40+F41+F42+F43+F44</f>
        <v>621635.48</v>
      </c>
      <c r="G45" s="388">
        <f>G34+G37+G38+G39+G40+G41+G42+G43+G44</f>
        <v>0</v>
      </c>
      <c r="H45" s="365">
        <f t="shared" si="5"/>
        <v>621635.48</v>
      </c>
    </row>
    <row r="46" spans="1:8" ht="13.8">
      <c r="A46" s="35"/>
      <c r="B46" s="195" t="s">
        <v>162</v>
      </c>
      <c r="C46" s="389"/>
      <c r="D46" s="389"/>
      <c r="E46" s="389"/>
      <c r="F46" s="389"/>
      <c r="G46" s="389"/>
      <c r="H46" s="402"/>
    </row>
    <row r="47" spans="1:8" ht="13.8">
      <c r="A47" s="35">
        <v>25</v>
      </c>
      <c r="B47" s="377" t="s">
        <v>161</v>
      </c>
      <c r="C47" s="389">
        <v>0</v>
      </c>
      <c r="D47" s="389"/>
      <c r="E47" s="363">
        <f t="shared" ref="E47:E54" si="6">C47+D47</f>
        <v>0</v>
      </c>
      <c r="F47" s="389">
        <v>0</v>
      </c>
      <c r="G47" s="389"/>
      <c r="H47" s="365">
        <f t="shared" ref="H47:H54" si="7">F47+G47</f>
        <v>0</v>
      </c>
    </row>
    <row r="48" spans="1:8" ht="13.8">
      <c r="A48" s="35">
        <v>26</v>
      </c>
      <c r="B48" s="377" t="s">
        <v>160</v>
      </c>
      <c r="C48" s="389">
        <v>84749.3</v>
      </c>
      <c r="D48" s="389"/>
      <c r="E48" s="363">
        <f t="shared" si="6"/>
        <v>84749.3</v>
      </c>
      <c r="F48" s="389">
        <v>152223.04999999999</v>
      </c>
      <c r="G48" s="389"/>
      <c r="H48" s="365">
        <f t="shared" si="7"/>
        <v>152223.04999999999</v>
      </c>
    </row>
    <row r="49" spans="1:8" ht="13.8">
      <c r="A49" s="35">
        <v>27</v>
      </c>
      <c r="B49" s="377" t="s">
        <v>159</v>
      </c>
      <c r="C49" s="389">
        <v>2510534.0500000003</v>
      </c>
      <c r="D49" s="389"/>
      <c r="E49" s="363">
        <f t="shared" si="6"/>
        <v>2510534.0500000003</v>
      </c>
      <c r="F49" s="389">
        <v>2413731.46</v>
      </c>
      <c r="G49" s="389"/>
      <c r="H49" s="365">
        <f t="shared" si="7"/>
        <v>2413731.46</v>
      </c>
    </row>
    <row r="50" spans="1:8" ht="13.8">
      <c r="A50" s="35">
        <v>28</v>
      </c>
      <c r="B50" s="377" t="s">
        <v>158</v>
      </c>
      <c r="C50" s="389">
        <v>7686.0400000000009</v>
      </c>
      <c r="D50" s="389"/>
      <c r="E50" s="363">
        <f t="shared" si="6"/>
        <v>7686.0400000000009</v>
      </c>
      <c r="F50" s="389">
        <v>11928.94</v>
      </c>
      <c r="G50" s="389"/>
      <c r="H50" s="365">
        <f t="shared" si="7"/>
        <v>11928.94</v>
      </c>
    </row>
    <row r="51" spans="1:8" ht="13.8">
      <c r="A51" s="35">
        <v>29</v>
      </c>
      <c r="B51" s="377" t="s">
        <v>157</v>
      </c>
      <c r="C51" s="389">
        <v>352787.65</v>
      </c>
      <c r="D51" s="389"/>
      <c r="E51" s="363">
        <f t="shared" si="6"/>
        <v>352787.65</v>
      </c>
      <c r="F51" s="389">
        <v>325101.05000000005</v>
      </c>
      <c r="G51" s="389"/>
      <c r="H51" s="365">
        <f t="shared" si="7"/>
        <v>325101.05000000005</v>
      </c>
    </row>
    <row r="52" spans="1:8" ht="13.8">
      <c r="A52" s="35">
        <v>30</v>
      </c>
      <c r="B52" s="377" t="s">
        <v>156</v>
      </c>
      <c r="C52" s="389">
        <v>923694.74000000011</v>
      </c>
      <c r="D52" s="389"/>
      <c r="E52" s="363">
        <f t="shared" si="6"/>
        <v>923694.74000000011</v>
      </c>
      <c r="F52" s="389">
        <v>1077619.18</v>
      </c>
      <c r="G52" s="389"/>
      <c r="H52" s="365">
        <f t="shared" si="7"/>
        <v>1077619.18</v>
      </c>
    </row>
    <row r="53" spans="1:8" ht="13.8">
      <c r="A53" s="35">
        <v>31</v>
      </c>
      <c r="B53" s="380" t="s">
        <v>281</v>
      </c>
      <c r="C53" s="388">
        <f>C47+C48+C49+C50+C51+C52</f>
        <v>3879451.7800000003</v>
      </c>
      <c r="D53" s="388">
        <f>D47+D48+D49+D50+D51+D52</f>
        <v>0</v>
      </c>
      <c r="E53" s="363">
        <f t="shared" si="6"/>
        <v>3879451.7800000003</v>
      </c>
      <c r="F53" s="388">
        <f>F47+F48+F49+F50+F51+F52</f>
        <v>3980603.6799999997</v>
      </c>
      <c r="G53" s="388">
        <f>G47+G48+G49+G50+G51+G52</f>
        <v>0</v>
      </c>
      <c r="H53" s="365">
        <f t="shared" si="7"/>
        <v>3980603.6799999997</v>
      </c>
    </row>
    <row r="54" spans="1:8" ht="13.8">
      <c r="A54" s="35">
        <v>32</v>
      </c>
      <c r="B54" s="380" t="s">
        <v>282</v>
      </c>
      <c r="C54" s="388">
        <f>C45-C53</f>
        <v>-3625265.0100000016</v>
      </c>
      <c r="D54" s="388">
        <f>D45-D53</f>
        <v>0</v>
      </c>
      <c r="E54" s="363">
        <f t="shared" si="6"/>
        <v>-3625265.0100000016</v>
      </c>
      <c r="F54" s="388">
        <f>F45-F53</f>
        <v>-3358968.1999999997</v>
      </c>
      <c r="G54" s="388">
        <f>G45-G53</f>
        <v>0</v>
      </c>
      <c r="H54" s="365">
        <f t="shared" si="7"/>
        <v>-3358968.1999999997</v>
      </c>
    </row>
    <row r="55" spans="1:8" ht="13.8">
      <c r="A55" s="35"/>
      <c r="B55" s="381"/>
      <c r="C55" s="390"/>
      <c r="D55" s="390"/>
      <c r="E55" s="390"/>
      <c r="F55" s="390"/>
      <c r="G55" s="390"/>
      <c r="H55" s="401"/>
    </row>
    <row r="56" spans="1:8" ht="13.8">
      <c r="A56" s="35">
        <v>33</v>
      </c>
      <c r="B56" s="380" t="s">
        <v>155</v>
      </c>
      <c r="C56" s="388">
        <f>C31+C54</f>
        <v>1361386.2456119983</v>
      </c>
      <c r="D56" s="388">
        <f>D31+D54</f>
        <v>-1794228.0001299996</v>
      </c>
      <c r="E56" s="363">
        <f>C56+D56</f>
        <v>-432841.75451800134</v>
      </c>
      <c r="F56" s="388">
        <f>F31+F54</f>
        <v>-1245180.5031461362</v>
      </c>
      <c r="G56" s="388">
        <f>G31+G54</f>
        <v>3274295.5845927391</v>
      </c>
      <c r="H56" s="365">
        <f>F56+G56</f>
        <v>2029115.0814466029</v>
      </c>
    </row>
    <row r="57" spans="1:8" ht="13.8">
      <c r="A57" s="35"/>
      <c r="B57" s="381"/>
      <c r="C57" s="390"/>
      <c r="D57" s="390"/>
      <c r="E57" s="390"/>
      <c r="F57" s="390"/>
      <c r="G57" s="390"/>
      <c r="H57" s="401"/>
    </row>
    <row r="58" spans="1:8" ht="13.8">
      <c r="A58" s="35">
        <v>34</v>
      </c>
      <c r="B58" s="377" t="s">
        <v>154</v>
      </c>
      <c r="C58" s="389">
        <v>3363.9699999999721</v>
      </c>
      <c r="D58" s="389"/>
      <c r="E58" s="363">
        <f>C58+D58</f>
        <v>3363.9699999999721</v>
      </c>
      <c r="F58" s="389">
        <v>2771265.15</v>
      </c>
      <c r="G58" s="389"/>
      <c r="H58" s="365">
        <f>F58+G58</f>
        <v>2771265.15</v>
      </c>
    </row>
    <row r="59" spans="1:8" s="196" customFormat="1" ht="13.8">
      <c r="A59" s="35">
        <v>35</v>
      </c>
      <c r="B59" s="377" t="s">
        <v>153</v>
      </c>
      <c r="C59" s="389">
        <v>-10157.8334004383</v>
      </c>
      <c r="D59" s="389"/>
      <c r="E59" s="394">
        <f>C59+D59</f>
        <v>-10157.8334004383</v>
      </c>
      <c r="F59" s="396">
        <v>0</v>
      </c>
      <c r="G59" s="396"/>
      <c r="H59" s="403">
        <f>F59+G59</f>
        <v>0</v>
      </c>
    </row>
    <row r="60" spans="1:8" ht="13.8">
      <c r="A60" s="35">
        <v>36</v>
      </c>
      <c r="B60" s="377" t="s">
        <v>152</v>
      </c>
      <c r="C60" s="389">
        <v>-7273.5065995617006</v>
      </c>
      <c r="D60" s="389"/>
      <c r="E60" s="363">
        <f>C60+D60</f>
        <v>-7273.5065995617006</v>
      </c>
      <c r="F60" s="389">
        <v>-11271</v>
      </c>
      <c r="G60" s="389"/>
      <c r="H60" s="365">
        <f>F60+G60</f>
        <v>-11271</v>
      </c>
    </row>
    <row r="61" spans="1:8" ht="13.8">
      <c r="A61" s="35">
        <v>37</v>
      </c>
      <c r="B61" s="380" t="s">
        <v>151</v>
      </c>
      <c r="C61" s="388">
        <f>C58+C59+C60</f>
        <v>-14067.370000000028</v>
      </c>
      <c r="D61" s="388">
        <f>D58+D59+D60</f>
        <v>0</v>
      </c>
      <c r="E61" s="363">
        <f>C61+D61</f>
        <v>-14067.370000000028</v>
      </c>
      <c r="F61" s="388">
        <f>F58+F59+F60</f>
        <v>2759994.15</v>
      </c>
      <c r="G61" s="388">
        <f>G58+G59+G60</f>
        <v>0</v>
      </c>
      <c r="H61" s="365">
        <f>F61+G61</f>
        <v>2759994.15</v>
      </c>
    </row>
    <row r="62" spans="1:8" ht="13.8">
      <c r="A62" s="35"/>
      <c r="B62" s="383"/>
      <c r="C62" s="389"/>
      <c r="D62" s="389"/>
      <c r="E62" s="389"/>
      <c r="F62" s="389"/>
      <c r="G62" s="389"/>
      <c r="H62" s="402"/>
    </row>
    <row r="63" spans="1:8" ht="13.8">
      <c r="A63" s="35">
        <v>38</v>
      </c>
      <c r="B63" s="384" t="s">
        <v>150</v>
      </c>
      <c r="C63" s="388">
        <f>C56-C61</f>
        <v>1375453.6156119984</v>
      </c>
      <c r="D63" s="388">
        <f>D56-D61</f>
        <v>-1794228.0001299996</v>
      </c>
      <c r="E63" s="363">
        <f>C63+D63</f>
        <v>-418774.38451800123</v>
      </c>
      <c r="F63" s="388">
        <f>F56-F61</f>
        <v>-4005174.6531461361</v>
      </c>
      <c r="G63" s="388">
        <f>G56-G61</f>
        <v>3274295.5845927391</v>
      </c>
      <c r="H63" s="365">
        <f>F63+G63</f>
        <v>-730879.06855339697</v>
      </c>
    </row>
    <row r="64" spans="1:8" ht="13.8">
      <c r="A64" s="34">
        <v>39</v>
      </c>
      <c r="B64" s="377" t="s">
        <v>149</v>
      </c>
      <c r="C64" s="392">
        <v>593122.01</v>
      </c>
      <c r="D64" s="392"/>
      <c r="E64" s="363">
        <f>C64+D64</f>
        <v>593122.01</v>
      </c>
      <c r="F64" s="392">
        <v>102723</v>
      </c>
      <c r="G64" s="392"/>
      <c r="H64" s="365">
        <f>F64+G64</f>
        <v>102723</v>
      </c>
    </row>
    <row r="65" spans="1:8" ht="13.8">
      <c r="A65" s="35">
        <v>40</v>
      </c>
      <c r="B65" s="380" t="s">
        <v>148</v>
      </c>
      <c r="C65" s="388">
        <f>C63-C64</f>
        <v>782331.60561199836</v>
      </c>
      <c r="D65" s="388">
        <f>D63-D64</f>
        <v>-1794228.0001299996</v>
      </c>
      <c r="E65" s="363">
        <f>C65+D65</f>
        <v>-1011896.3945180012</v>
      </c>
      <c r="F65" s="388">
        <f>F63-F64</f>
        <v>-4107897.6531461361</v>
      </c>
      <c r="G65" s="388">
        <f>G63-G64</f>
        <v>3274295.5845927391</v>
      </c>
      <c r="H65" s="365">
        <f>F65+G65</f>
        <v>-833602.06855339697</v>
      </c>
    </row>
    <row r="66" spans="1:8" ht="13.8">
      <c r="A66" s="34">
        <v>41</v>
      </c>
      <c r="B66" s="377" t="s">
        <v>147</v>
      </c>
      <c r="C66" s="392"/>
      <c r="D66" s="392"/>
      <c r="E66" s="363">
        <f>C66+D66</f>
        <v>0</v>
      </c>
      <c r="F66" s="392"/>
      <c r="G66" s="392"/>
      <c r="H66" s="365">
        <f>F66+G66</f>
        <v>0</v>
      </c>
    </row>
    <row r="67" spans="1:8" ht="14.4" thickBot="1">
      <c r="A67" s="36">
        <v>42</v>
      </c>
      <c r="B67" s="37" t="s">
        <v>146</v>
      </c>
      <c r="C67" s="393">
        <f>C65+C66</f>
        <v>782331.60561199836</v>
      </c>
      <c r="D67" s="393">
        <f>D65+D66</f>
        <v>-1794228.0001299996</v>
      </c>
      <c r="E67" s="395">
        <f>C67+D67</f>
        <v>-1011896.3945180012</v>
      </c>
      <c r="F67" s="393">
        <f>F65+F66</f>
        <v>-4107897.6531461361</v>
      </c>
      <c r="G67" s="393">
        <f>G65+G66</f>
        <v>3274295.5845927391</v>
      </c>
      <c r="H67" s="404">
        <f>F67+G67</f>
        <v>-833602.06855339697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/>
  </sheetViews>
  <sheetFormatPr defaultColWidth="9.109375" defaultRowHeight="13.8"/>
  <cols>
    <col min="1" max="1" width="9.5546875" style="5" bestFit="1" customWidth="1"/>
    <col min="2" max="2" width="72.33203125" style="5" customWidth="1"/>
    <col min="3" max="8" width="12.6640625" style="5" customWidth="1"/>
    <col min="9" max="16384" width="9.109375" style="5"/>
  </cols>
  <sheetData>
    <row r="1" spans="1:8">
      <c r="A1" s="337" t="s">
        <v>30</v>
      </c>
      <c r="B1" s="338" t="s">
        <v>448</v>
      </c>
    </row>
    <row r="2" spans="1:8">
      <c r="A2" s="337" t="s">
        <v>31</v>
      </c>
      <c r="B2" s="339">
        <f>'1. key ratios '!B2</f>
        <v>43281</v>
      </c>
    </row>
    <row r="3" spans="1:8">
      <c r="A3" s="4"/>
    </row>
    <row r="4" spans="1:8" ht="14.4" thickBot="1">
      <c r="A4" s="4" t="s">
        <v>74</v>
      </c>
      <c r="B4" s="4"/>
      <c r="C4" s="405"/>
      <c r="D4" s="405"/>
      <c r="E4" s="405"/>
      <c r="F4" s="406"/>
      <c r="G4" s="406"/>
      <c r="H4" s="407" t="s">
        <v>73</v>
      </c>
    </row>
    <row r="5" spans="1:8">
      <c r="A5" s="494" t="s">
        <v>6</v>
      </c>
      <c r="B5" s="496" t="s">
        <v>347</v>
      </c>
      <c r="C5" s="490" t="s">
        <v>68</v>
      </c>
      <c r="D5" s="491"/>
      <c r="E5" s="492"/>
      <c r="F5" s="490" t="s">
        <v>72</v>
      </c>
      <c r="G5" s="491"/>
      <c r="H5" s="493"/>
    </row>
    <row r="6" spans="1:8">
      <c r="A6" s="495"/>
      <c r="B6" s="497"/>
      <c r="C6" s="354" t="s">
        <v>294</v>
      </c>
      <c r="D6" s="354" t="s">
        <v>123</v>
      </c>
      <c r="E6" s="354" t="s">
        <v>110</v>
      </c>
      <c r="F6" s="354" t="s">
        <v>294</v>
      </c>
      <c r="G6" s="354" t="s">
        <v>123</v>
      </c>
      <c r="H6" s="355" t="s">
        <v>110</v>
      </c>
    </row>
    <row r="7" spans="1:8" s="17" customFormat="1" ht="14.4">
      <c r="A7" s="180">
        <v>1</v>
      </c>
      <c r="B7" s="408" t="s">
        <v>381</v>
      </c>
      <c r="C7" s="391">
        <f>SUM(C8:C11)</f>
        <v>1644712.18</v>
      </c>
      <c r="D7" s="391">
        <f>SUM(D8:D11)</f>
        <v>7960015.1100000003</v>
      </c>
      <c r="E7" s="391">
        <f>C7+D7</f>
        <v>9604727.290000001</v>
      </c>
      <c r="F7" s="391">
        <f>SUM(F8:F11)</f>
        <v>1023924.33</v>
      </c>
      <c r="G7" s="391">
        <f>SUM(G8:G11)</f>
        <v>8246513.0999999996</v>
      </c>
      <c r="H7" s="365">
        <f t="shared" ref="H7:H53" si="0">F7+G7</f>
        <v>9270437.4299999997</v>
      </c>
    </row>
    <row r="8" spans="1:8" s="17" customFormat="1" ht="14.4">
      <c r="A8" s="180">
        <v>1.1000000000000001</v>
      </c>
      <c r="B8" s="409" t="s">
        <v>312</v>
      </c>
      <c r="C8" s="410">
        <v>1552500</v>
      </c>
      <c r="D8" s="410">
        <v>7947757.1100000003</v>
      </c>
      <c r="E8" s="391">
        <f t="shared" ref="E8:E53" si="1">C8+D8</f>
        <v>9500257.1099999994</v>
      </c>
      <c r="F8" s="410">
        <v>928470</v>
      </c>
      <c r="G8" s="410">
        <v>8231869.1399999997</v>
      </c>
      <c r="H8" s="365">
        <f t="shared" si="0"/>
        <v>9160339.1400000006</v>
      </c>
    </row>
    <row r="9" spans="1:8" s="17" customFormat="1" ht="14.4">
      <c r="A9" s="180">
        <v>1.2</v>
      </c>
      <c r="B9" s="409" t="s">
        <v>313</v>
      </c>
      <c r="C9" s="410"/>
      <c r="D9" s="410"/>
      <c r="E9" s="391">
        <f t="shared" si="1"/>
        <v>0</v>
      </c>
      <c r="F9" s="410"/>
      <c r="G9" s="410"/>
      <c r="H9" s="365">
        <f t="shared" si="0"/>
        <v>0</v>
      </c>
    </row>
    <row r="10" spans="1:8" s="17" customFormat="1" ht="14.4">
      <c r="A10" s="180">
        <v>1.3</v>
      </c>
      <c r="B10" s="409" t="s">
        <v>314</v>
      </c>
      <c r="C10" s="410">
        <v>92212.180000000037</v>
      </c>
      <c r="D10" s="410">
        <v>12258</v>
      </c>
      <c r="E10" s="391">
        <f t="shared" si="1"/>
        <v>104470.18000000004</v>
      </c>
      <c r="F10" s="410">
        <v>95454.329999999944</v>
      </c>
      <c r="G10" s="410">
        <v>14643.96</v>
      </c>
      <c r="H10" s="365">
        <f t="shared" si="0"/>
        <v>110098.28999999995</v>
      </c>
    </row>
    <row r="11" spans="1:8" s="17" customFormat="1" ht="14.4">
      <c r="A11" s="180">
        <v>1.4</v>
      </c>
      <c r="B11" s="409" t="s">
        <v>295</v>
      </c>
      <c r="C11" s="410"/>
      <c r="D11" s="410"/>
      <c r="E11" s="391">
        <f t="shared" si="1"/>
        <v>0</v>
      </c>
      <c r="F11" s="410"/>
      <c r="G11" s="410"/>
      <c r="H11" s="365">
        <f t="shared" si="0"/>
        <v>0</v>
      </c>
    </row>
    <row r="12" spans="1:8" s="17" customFormat="1" ht="29.25" customHeight="1">
      <c r="A12" s="180">
        <v>2</v>
      </c>
      <c r="B12" s="182" t="s">
        <v>316</v>
      </c>
      <c r="C12" s="391"/>
      <c r="D12" s="391"/>
      <c r="E12" s="391">
        <f t="shared" si="1"/>
        <v>0</v>
      </c>
      <c r="F12" s="391"/>
      <c r="G12" s="391"/>
      <c r="H12" s="365">
        <f t="shared" si="0"/>
        <v>0</v>
      </c>
    </row>
    <row r="13" spans="1:8" s="17" customFormat="1" ht="19.95" customHeight="1">
      <c r="A13" s="180">
        <v>3</v>
      </c>
      <c r="B13" s="182" t="s">
        <v>315</v>
      </c>
      <c r="C13" s="391">
        <f>C14+C15</f>
        <v>0</v>
      </c>
      <c r="D13" s="391">
        <f>D14+D15</f>
        <v>0</v>
      </c>
      <c r="E13" s="391">
        <f t="shared" si="1"/>
        <v>0</v>
      </c>
      <c r="F13" s="391">
        <f>F14+F15</f>
        <v>0</v>
      </c>
      <c r="G13" s="391">
        <f>G14+G15</f>
        <v>0</v>
      </c>
      <c r="H13" s="365">
        <f t="shared" si="0"/>
        <v>0</v>
      </c>
    </row>
    <row r="14" spans="1:8" s="17" customFormat="1" ht="14.4">
      <c r="A14" s="180">
        <v>3.1</v>
      </c>
      <c r="B14" s="228" t="s">
        <v>296</v>
      </c>
      <c r="C14" s="410"/>
      <c r="D14" s="410"/>
      <c r="E14" s="391">
        <f t="shared" si="1"/>
        <v>0</v>
      </c>
      <c r="F14" s="410"/>
      <c r="G14" s="410"/>
      <c r="H14" s="365">
        <f t="shared" si="0"/>
        <v>0</v>
      </c>
    </row>
    <row r="15" spans="1:8" s="17" customFormat="1" ht="14.4">
      <c r="A15" s="180">
        <v>3.2</v>
      </c>
      <c r="B15" s="228" t="s">
        <v>297</v>
      </c>
      <c r="C15" s="410"/>
      <c r="D15" s="410"/>
      <c r="E15" s="391">
        <f t="shared" si="1"/>
        <v>0</v>
      </c>
      <c r="F15" s="410"/>
      <c r="G15" s="410"/>
      <c r="H15" s="365">
        <f t="shared" si="0"/>
        <v>0</v>
      </c>
    </row>
    <row r="16" spans="1:8" s="17" customFormat="1" ht="14.4">
      <c r="A16" s="180">
        <v>4</v>
      </c>
      <c r="B16" s="230" t="s">
        <v>326</v>
      </c>
      <c r="C16" s="391">
        <f>C17+C18</f>
        <v>0</v>
      </c>
      <c r="D16" s="391">
        <f>D17+D18</f>
        <v>87269928.38216272</v>
      </c>
      <c r="E16" s="391">
        <f t="shared" si="1"/>
        <v>87269928.38216272</v>
      </c>
      <c r="F16" s="391">
        <f>F17+F18</f>
        <v>0</v>
      </c>
      <c r="G16" s="391">
        <f>G17+G18</f>
        <v>94554906.093199998</v>
      </c>
      <c r="H16" s="365">
        <f t="shared" si="0"/>
        <v>94554906.093199998</v>
      </c>
    </row>
    <row r="17" spans="1:8" s="17" customFormat="1" ht="14.4">
      <c r="A17" s="180">
        <v>4.0999999999999996</v>
      </c>
      <c r="B17" s="228" t="s">
        <v>317</v>
      </c>
      <c r="C17" s="410"/>
      <c r="D17" s="410">
        <v>86185540.347562715</v>
      </c>
      <c r="E17" s="391">
        <f t="shared" si="1"/>
        <v>86185540.347562715</v>
      </c>
      <c r="F17" s="410"/>
      <c r="G17" s="410">
        <v>93008717</v>
      </c>
      <c r="H17" s="365">
        <f t="shared" si="0"/>
        <v>93008717</v>
      </c>
    </row>
    <row r="18" spans="1:8" s="17" customFormat="1" ht="14.4">
      <c r="A18" s="180">
        <v>4.2</v>
      </c>
      <c r="B18" s="228" t="s">
        <v>311</v>
      </c>
      <c r="C18" s="410"/>
      <c r="D18" s="410">
        <v>1084388.0345999999</v>
      </c>
      <c r="E18" s="391">
        <f t="shared" si="1"/>
        <v>1084388.0345999999</v>
      </c>
      <c r="F18" s="410"/>
      <c r="G18" s="410">
        <v>1546189.0932</v>
      </c>
      <c r="H18" s="365">
        <f t="shared" si="0"/>
        <v>1546189.0932</v>
      </c>
    </row>
    <row r="19" spans="1:8" s="17" customFormat="1" ht="14.4">
      <c r="A19" s="180">
        <v>5</v>
      </c>
      <c r="B19" s="182" t="s">
        <v>325</v>
      </c>
      <c r="C19" s="391">
        <f>C20+C21+C22+SUM(C28:C31)</f>
        <v>10000</v>
      </c>
      <c r="D19" s="391">
        <f>D20+D21+D22+SUM(D28:D31)</f>
        <v>415972910.79970276</v>
      </c>
      <c r="E19" s="391">
        <f t="shared" si="1"/>
        <v>415982910.79970276</v>
      </c>
      <c r="F19" s="391">
        <f>F20+F21+F22+SUM(F28:F31)</f>
        <v>21251410</v>
      </c>
      <c r="G19" s="391">
        <f>G20+G21+G22+SUM(G28:G31)</f>
        <v>633108897.23085487</v>
      </c>
      <c r="H19" s="365">
        <f t="shared" si="0"/>
        <v>654360307.23085487</v>
      </c>
    </row>
    <row r="20" spans="1:8" s="17" customFormat="1" ht="14.4">
      <c r="A20" s="180">
        <v>5.0999999999999996</v>
      </c>
      <c r="B20" s="411" t="s">
        <v>300</v>
      </c>
      <c r="C20" s="410">
        <v>10000</v>
      </c>
      <c r="D20" s="410">
        <v>5587106.2281200001</v>
      </c>
      <c r="E20" s="391">
        <f t="shared" si="1"/>
        <v>5597106.2281200001</v>
      </c>
      <c r="F20" s="410">
        <v>32000</v>
      </c>
      <c r="G20" s="410">
        <v>99276793.842840001</v>
      </c>
      <c r="H20" s="365">
        <f t="shared" si="0"/>
        <v>99308793.842840001</v>
      </c>
    </row>
    <row r="21" spans="1:8" s="17" customFormat="1" ht="14.4">
      <c r="A21" s="180">
        <v>5.2</v>
      </c>
      <c r="B21" s="411" t="s">
        <v>299</v>
      </c>
      <c r="C21" s="410"/>
      <c r="D21" s="410"/>
      <c r="E21" s="391">
        <f t="shared" si="1"/>
        <v>0</v>
      </c>
      <c r="F21" s="410"/>
      <c r="G21" s="410"/>
      <c r="H21" s="365">
        <f t="shared" si="0"/>
        <v>0</v>
      </c>
    </row>
    <row r="22" spans="1:8" s="17" customFormat="1" ht="14.4">
      <c r="A22" s="180">
        <v>5.3</v>
      </c>
      <c r="B22" s="411" t="s">
        <v>298</v>
      </c>
      <c r="C22" s="412">
        <f>SUM(C23:C27)</f>
        <v>0</v>
      </c>
      <c r="D22" s="412">
        <f>SUM(D23:D27)</f>
        <v>185964555.98616523</v>
      </c>
      <c r="E22" s="391">
        <f t="shared" si="1"/>
        <v>185964555.98616523</v>
      </c>
      <c r="F22" s="412">
        <f>SUM(F23:F27)</f>
        <v>0</v>
      </c>
      <c r="G22" s="412">
        <f>SUM(G23:G27)</f>
        <v>427264306.64573324</v>
      </c>
      <c r="H22" s="365">
        <f t="shared" si="0"/>
        <v>427264306.64573324</v>
      </c>
    </row>
    <row r="23" spans="1:8" s="17" customFormat="1" ht="14.4">
      <c r="A23" s="180" t="s">
        <v>15</v>
      </c>
      <c r="B23" s="413" t="s">
        <v>75</v>
      </c>
      <c r="C23" s="410"/>
      <c r="D23" s="410">
        <v>14884585.002689648</v>
      </c>
      <c r="E23" s="391">
        <f t="shared" si="1"/>
        <v>14884585.002689648</v>
      </c>
      <c r="F23" s="410"/>
      <c r="G23" s="410">
        <v>19590853.807826709</v>
      </c>
      <c r="H23" s="365">
        <f t="shared" si="0"/>
        <v>19590853.807826709</v>
      </c>
    </row>
    <row r="24" spans="1:8" s="17" customFormat="1" ht="14.4">
      <c r="A24" s="180" t="s">
        <v>16</v>
      </c>
      <c r="B24" s="413" t="s">
        <v>76</v>
      </c>
      <c r="C24" s="410"/>
      <c r="D24" s="410">
        <v>147767110.88679385</v>
      </c>
      <c r="E24" s="391">
        <f t="shared" si="1"/>
        <v>147767110.88679385</v>
      </c>
      <c r="F24" s="410"/>
      <c r="G24" s="410">
        <v>377022825.65640694</v>
      </c>
      <c r="H24" s="365">
        <f t="shared" si="0"/>
        <v>377022825.65640694</v>
      </c>
    </row>
    <row r="25" spans="1:8" s="17" customFormat="1" ht="14.4">
      <c r="A25" s="180" t="s">
        <v>17</v>
      </c>
      <c r="B25" s="413" t="s">
        <v>77</v>
      </c>
      <c r="C25" s="410"/>
      <c r="D25" s="410">
        <v>1215319.9456846067</v>
      </c>
      <c r="E25" s="391">
        <f t="shared" si="1"/>
        <v>1215319.9456846067</v>
      </c>
      <c r="F25" s="410"/>
      <c r="G25" s="410">
        <v>1599584.763790237</v>
      </c>
      <c r="H25" s="365">
        <f t="shared" si="0"/>
        <v>1599584.763790237</v>
      </c>
    </row>
    <row r="26" spans="1:8" s="17" customFormat="1" ht="14.4">
      <c r="A26" s="180" t="s">
        <v>18</v>
      </c>
      <c r="B26" s="413" t="s">
        <v>78</v>
      </c>
      <c r="C26" s="410"/>
      <c r="D26" s="410">
        <v>22007344.029634096</v>
      </c>
      <c r="E26" s="391">
        <f t="shared" si="1"/>
        <v>22007344.029634096</v>
      </c>
      <c r="F26" s="410"/>
      <c r="G26" s="410">
        <v>28965715.839924451</v>
      </c>
      <c r="H26" s="365">
        <f t="shared" si="0"/>
        <v>28965715.839924451</v>
      </c>
    </row>
    <row r="27" spans="1:8" s="17" customFormat="1" ht="14.4">
      <c r="A27" s="180" t="s">
        <v>19</v>
      </c>
      <c r="B27" s="413" t="s">
        <v>79</v>
      </c>
      <c r="C27" s="410"/>
      <c r="D27" s="410">
        <v>90196.121363004189</v>
      </c>
      <c r="E27" s="391">
        <f t="shared" si="1"/>
        <v>90196.121363004189</v>
      </c>
      <c r="F27" s="410"/>
      <c r="G27" s="410">
        <v>85326.577784911395</v>
      </c>
      <c r="H27" s="365">
        <f t="shared" si="0"/>
        <v>85326.577784911395</v>
      </c>
    </row>
    <row r="28" spans="1:8" s="17" customFormat="1" ht="14.4">
      <c r="A28" s="180">
        <v>5.4</v>
      </c>
      <c r="B28" s="411" t="s">
        <v>301</v>
      </c>
      <c r="C28" s="410"/>
      <c r="D28" s="410">
        <v>2732886.3799465476</v>
      </c>
      <c r="E28" s="391">
        <f t="shared" si="1"/>
        <v>2732886.3799465476</v>
      </c>
      <c r="F28" s="410"/>
      <c r="G28" s="410">
        <v>587373.90806961292</v>
      </c>
      <c r="H28" s="365">
        <f t="shared" si="0"/>
        <v>587373.90806961292</v>
      </c>
    </row>
    <row r="29" spans="1:8" s="17" customFormat="1" ht="14.4">
      <c r="A29" s="180">
        <v>5.5</v>
      </c>
      <c r="B29" s="411" t="s">
        <v>302</v>
      </c>
      <c r="C29" s="410"/>
      <c r="D29" s="410">
        <v>14443951.205470975</v>
      </c>
      <c r="E29" s="391">
        <f t="shared" si="1"/>
        <v>14443951.205470975</v>
      </c>
      <c r="F29" s="410">
        <v>10124400</v>
      </c>
      <c r="G29" s="410">
        <v>93204288.053241909</v>
      </c>
      <c r="H29" s="365">
        <f t="shared" si="0"/>
        <v>103328688.05324191</v>
      </c>
    </row>
    <row r="30" spans="1:8" s="17" customFormat="1" ht="14.4">
      <c r="A30" s="180">
        <v>5.6</v>
      </c>
      <c r="B30" s="411" t="s">
        <v>303</v>
      </c>
      <c r="C30" s="410"/>
      <c r="D30" s="410">
        <v>0</v>
      </c>
      <c r="E30" s="391">
        <f t="shared" si="1"/>
        <v>0</v>
      </c>
      <c r="F30" s="410"/>
      <c r="G30" s="410">
        <v>0</v>
      </c>
      <c r="H30" s="365">
        <f t="shared" si="0"/>
        <v>0</v>
      </c>
    </row>
    <row r="31" spans="1:8" s="17" customFormat="1" ht="14.4">
      <c r="A31" s="180">
        <v>5.7</v>
      </c>
      <c r="B31" s="411" t="s">
        <v>79</v>
      </c>
      <c r="C31" s="410"/>
      <c r="D31" s="410">
        <v>207244411</v>
      </c>
      <c r="E31" s="391">
        <f t="shared" si="1"/>
        <v>207244411</v>
      </c>
      <c r="F31" s="410">
        <v>11095010</v>
      </c>
      <c r="G31" s="410">
        <v>12776134.78097005</v>
      </c>
      <c r="H31" s="365">
        <f t="shared" si="0"/>
        <v>23871144.780970052</v>
      </c>
    </row>
    <row r="32" spans="1:8" s="17" customFormat="1" ht="14.4">
      <c r="A32" s="180">
        <v>6</v>
      </c>
      <c r="B32" s="182" t="s">
        <v>331</v>
      </c>
      <c r="C32" s="391">
        <f>SUM(C33:C39)</f>
        <v>0</v>
      </c>
      <c r="D32" s="391">
        <f>SUM(D33:D39)</f>
        <v>0</v>
      </c>
      <c r="E32" s="391">
        <f t="shared" si="1"/>
        <v>0</v>
      </c>
      <c r="F32" s="391">
        <f>SUM(F33:F39)</f>
        <v>0</v>
      </c>
      <c r="G32" s="391">
        <f>SUM(G33:G39)</f>
        <v>0</v>
      </c>
      <c r="H32" s="365">
        <f t="shared" si="0"/>
        <v>0</v>
      </c>
    </row>
    <row r="33" spans="1:8" s="17" customFormat="1" ht="14.4">
      <c r="A33" s="180">
        <v>6.1</v>
      </c>
      <c r="B33" s="229" t="s">
        <v>321</v>
      </c>
      <c r="C33" s="410"/>
      <c r="D33" s="410"/>
      <c r="E33" s="391">
        <f t="shared" si="1"/>
        <v>0</v>
      </c>
      <c r="F33" s="410"/>
      <c r="G33" s="410"/>
      <c r="H33" s="365">
        <f t="shared" si="0"/>
        <v>0</v>
      </c>
    </row>
    <row r="34" spans="1:8" s="17" customFormat="1" ht="14.4">
      <c r="A34" s="180">
        <v>6.2</v>
      </c>
      <c r="B34" s="229" t="s">
        <v>322</v>
      </c>
      <c r="C34" s="410"/>
      <c r="D34" s="410"/>
      <c r="E34" s="391">
        <f t="shared" si="1"/>
        <v>0</v>
      </c>
      <c r="F34" s="410"/>
      <c r="G34" s="410"/>
      <c r="H34" s="365">
        <f t="shared" si="0"/>
        <v>0</v>
      </c>
    </row>
    <row r="35" spans="1:8" s="17" customFormat="1" ht="14.4">
      <c r="A35" s="180">
        <v>6.3</v>
      </c>
      <c r="B35" s="229" t="s">
        <v>318</v>
      </c>
      <c r="C35" s="410"/>
      <c r="D35" s="410"/>
      <c r="E35" s="391">
        <f t="shared" si="1"/>
        <v>0</v>
      </c>
      <c r="F35" s="410"/>
      <c r="G35" s="410"/>
      <c r="H35" s="365">
        <f t="shared" si="0"/>
        <v>0</v>
      </c>
    </row>
    <row r="36" spans="1:8" s="17" customFormat="1" ht="14.4">
      <c r="A36" s="180">
        <v>6.4</v>
      </c>
      <c r="B36" s="229" t="s">
        <v>319</v>
      </c>
      <c r="C36" s="410"/>
      <c r="D36" s="410"/>
      <c r="E36" s="391">
        <f t="shared" si="1"/>
        <v>0</v>
      </c>
      <c r="F36" s="410"/>
      <c r="G36" s="410"/>
      <c r="H36" s="365">
        <f t="shared" si="0"/>
        <v>0</v>
      </c>
    </row>
    <row r="37" spans="1:8" s="17" customFormat="1" ht="14.4">
      <c r="A37" s="180">
        <v>6.5</v>
      </c>
      <c r="B37" s="229" t="s">
        <v>320</v>
      </c>
      <c r="C37" s="410"/>
      <c r="D37" s="410"/>
      <c r="E37" s="391">
        <f t="shared" si="1"/>
        <v>0</v>
      </c>
      <c r="F37" s="410"/>
      <c r="G37" s="410"/>
      <c r="H37" s="365">
        <f t="shared" si="0"/>
        <v>0</v>
      </c>
    </row>
    <row r="38" spans="1:8" s="17" customFormat="1" ht="14.4">
      <c r="A38" s="180">
        <v>6.6</v>
      </c>
      <c r="B38" s="229" t="s">
        <v>323</v>
      </c>
      <c r="C38" s="410"/>
      <c r="D38" s="410"/>
      <c r="E38" s="391">
        <f t="shared" si="1"/>
        <v>0</v>
      </c>
      <c r="F38" s="410"/>
      <c r="G38" s="410"/>
      <c r="H38" s="365">
        <f t="shared" si="0"/>
        <v>0</v>
      </c>
    </row>
    <row r="39" spans="1:8" s="17" customFormat="1" ht="14.4">
      <c r="A39" s="180">
        <v>6.7</v>
      </c>
      <c r="B39" s="229" t="s">
        <v>324</v>
      </c>
      <c r="C39" s="410"/>
      <c r="D39" s="410"/>
      <c r="E39" s="391">
        <f t="shared" si="1"/>
        <v>0</v>
      </c>
      <c r="F39" s="410"/>
      <c r="G39" s="410"/>
      <c r="H39" s="365">
        <f t="shared" si="0"/>
        <v>0</v>
      </c>
    </row>
    <row r="40" spans="1:8" s="17" customFormat="1" ht="14.4">
      <c r="A40" s="180">
        <v>7</v>
      </c>
      <c r="B40" s="182" t="s">
        <v>327</v>
      </c>
      <c r="C40" s="391">
        <f>SUM(C41:C44)</f>
        <v>24010.906818181804</v>
      </c>
      <c r="D40" s="391">
        <f>SUM(D41:D44)</f>
        <v>13752.169999999998</v>
      </c>
      <c r="E40" s="391">
        <f t="shared" si="1"/>
        <v>37763.076818181798</v>
      </c>
      <c r="F40" s="391">
        <f>SUM(F41:F44)</f>
        <v>24073.24</v>
      </c>
      <c r="G40" s="391">
        <f>SUM(G41:G44)</f>
        <v>733315.70999999973</v>
      </c>
      <c r="H40" s="365">
        <f t="shared" si="0"/>
        <v>757388.94999999972</v>
      </c>
    </row>
    <row r="41" spans="1:8" s="17" customFormat="1" ht="14.4">
      <c r="A41" s="180">
        <v>7.1</v>
      </c>
      <c r="B41" s="181" t="s">
        <v>328</v>
      </c>
      <c r="C41" s="410"/>
      <c r="D41" s="410"/>
      <c r="E41" s="391">
        <f t="shared" si="1"/>
        <v>0</v>
      </c>
      <c r="F41" s="410"/>
      <c r="G41" s="410"/>
      <c r="H41" s="365">
        <f t="shared" si="0"/>
        <v>0</v>
      </c>
    </row>
    <row r="42" spans="1:8" s="17" customFormat="1" ht="26.4">
      <c r="A42" s="180">
        <v>7.2</v>
      </c>
      <c r="B42" s="181" t="s">
        <v>329</v>
      </c>
      <c r="C42" s="410"/>
      <c r="D42" s="410"/>
      <c r="E42" s="391">
        <f t="shared" si="1"/>
        <v>0</v>
      </c>
      <c r="F42" s="410"/>
      <c r="G42" s="410"/>
      <c r="H42" s="365">
        <f t="shared" si="0"/>
        <v>0</v>
      </c>
    </row>
    <row r="43" spans="1:8" s="17" customFormat="1" ht="26.4">
      <c r="A43" s="180">
        <v>7.3</v>
      </c>
      <c r="B43" s="181" t="s">
        <v>332</v>
      </c>
      <c r="C43" s="410"/>
      <c r="D43" s="410"/>
      <c r="E43" s="391">
        <f t="shared" si="1"/>
        <v>0</v>
      </c>
      <c r="F43" s="410"/>
      <c r="G43" s="410"/>
      <c r="H43" s="365">
        <f t="shared" si="0"/>
        <v>0</v>
      </c>
    </row>
    <row r="44" spans="1:8" s="17" customFormat="1" ht="26.4">
      <c r="A44" s="180">
        <v>7.4</v>
      </c>
      <c r="B44" s="181" t="s">
        <v>333</v>
      </c>
      <c r="C44" s="410">
        <v>24010.906818181804</v>
      </c>
      <c r="D44" s="410">
        <v>13752.169999999998</v>
      </c>
      <c r="E44" s="391">
        <f t="shared" si="1"/>
        <v>37763.076818181798</v>
      </c>
      <c r="F44" s="410">
        <v>24073.24</v>
      </c>
      <c r="G44" s="410">
        <v>733315.70999999973</v>
      </c>
      <c r="H44" s="365">
        <f t="shared" si="0"/>
        <v>757388.94999999972</v>
      </c>
    </row>
    <row r="45" spans="1:8" s="17" customFormat="1" ht="14.4">
      <c r="A45" s="180">
        <v>8</v>
      </c>
      <c r="B45" s="182" t="s">
        <v>310</v>
      </c>
      <c r="C45" s="391">
        <f>SUM(C46:C52)</f>
        <v>12500</v>
      </c>
      <c r="D45" s="391">
        <f>SUM(D46:D52)</f>
        <v>1630232.71599936</v>
      </c>
      <c r="E45" s="391">
        <f t="shared" si="1"/>
        <v>1642732.71599936</v>
      </c>
      <c r="F45" s="391">
        <f>SUM(F46:F52)</f>
        <v>24820</v>
      </c>
      <c r="G45" s="391">
        <f>SUM(G46:G52)</f>
        <v>2032232.7891930547</v>
      </c>
      <c r="H45" s="365">
        <f t="shared" si="0"/>
        <v>2057052.7891930547</v>
      </c>
    </row>
    <row r="46" spans="1:8" s="17" customFormat="1" ht="14.4">
      <c r="A46" s="180">
        <v>8.1</v>
      </c>
      <c r="B46" s="228" t="s">
        <v>334</v>
      </c>
      <c r="C46" s="410"/>
      <c r="D46" s="410"/>
      <c r="E46" s="391">
        <f t="shared" si="1"/>
        <v>0</v>
      </c>
      <c r="F46" s="410"/>
      <c r="G46" s="410"/>
      <c r="H46" s="365">
        <f t="shared" si="0"/>
        <v>0</v>
      </c>
    </row>
    <row r="47" spans="1:8" s="17" customFormat="1" ht="14.4">
      <c r="A47" s="180">
        <v>8.1999999999999993</v>
      </c>
      <c r="B47" s="228" t="s">
        <v>335</v>
      </c>
      <c r="C47" s="410">
        <v>9800</v>
      </c>
      <c r="D47" s="410">
        <v>867892.17539136007</v>
      </c>
      <c r="E47" s="391">
        <f t="shared" si="1"/>
        <v>877692.17539136007</v>
      </c>
      <c r="F47" s="410">
        <v>15420</v>
      </c>
      <c r="G47" s="410">
        <v>869081.4402032498</v>
      </c>
      <c r="H47" s="365">
        <f t="shared" si="0"/>
        <v>884501.4402032498</v>
      </c>
    </row>
    <row r="48" spans="1:8" s="17" customFormat="1" ht="14.4">
      <c r="A48" s="180">
        <v>8.3000000000000007</v>
      </c>
      <c r="B48" s="228" t="s">
        <v>336</v>
      </c>
      <c r="C48" s="410">
        <v>1800</v>
      </c>
      <c r="D48" s="410">
        <v>413211.58060799993</v>
      </c>
      <c r="E48" s="391">
        <f t="shared" si="1"/>
        <v>415011.58060799993</v>
      </c>
      <c r="F48" s="410">
        <v>4800</v>
      </c>
      <c r="G48" s="410">
        <v>897089.67358841235</v>
      </c>
      <c r="H48" s="365">
        <f t="shared" si="0"/>
        <v>901889.67358841235</v>
      </c>
    </row>
    <row r="49" spans="1:8" s="17" customFormat="1" ht="14.4">
      <c r="A49" s="180">
        <v>8.4</v>
      </c>
      <c r="B49" s="228" t="s">
        <v>337</v>
      </c>
      <c r="C49" s="410">
        <v>900</v>
      </c>
      <c r="D49" s="410">
        <v>174564.47999999998</v>
      </c>
      <c r="E49" s="391">
        <f t="shared" si="1"/>
        <v>175464.47999999998</v>
      </c>
      <c r="F49" s="410">
        <v>3400</v>
      </c>
      <c r="G49" s="410">
        <v>266061.67540139245</v>
      </c>
      <c r="H49" s="365">
        <f t="shared" si="0"/>
        <v>269461.67540139245</v>
      </c>
    </row>
    <row r="50" spans="1:8" s="17" customFormat="1" ht="14.4">
      <c r="A50" s="180">
        <v>8.5</v>
      </c>
      <c r="B50" s="228" t="s">
        <v>338</v>
      </c>
      <c r="C50" s="410">
        <v>0</v>
      </c>
      <c r="D50" s="410">
        <v>174564.47999999998</v>
      </c>
      <c r="E50" s="391">
        <f t="shared" si="1"/>
        <v>174564.47999999998</v>
      </c>
      <c r="F50" s="410">
        <v>1200</v>
      </c>
      <c r="G50" s="410">
        <v>0</v>
      </c>
      <c r="H50" s="365">
        <f t="shared" si="0"/>
        <v>1200</v>
      </c>
    </row>
    <row r="51" spans="1:8" s="17" customFormat="1" ht="14.4">
      <c r="A51" s="180">
        <v>8.6</v>
      </c>
      <c r="B51" s="228" t="s">
        <v>339</v>
      </c>
      <c r="C51" s="410"/>
      <c r="D51" s="410">
        <v>0</v>
      </c>
      <c r="E51" s="391">
        <f t="shared" si="1"/>
        <v>0</v>
      </c>
      <c r="F51" s="410"/>
      <c r="G51" s="410"/>
      <c r="H51" s="365">
        <f t="shared" si="0"/>
        <v>0</v>
      </c>
    </row>
    <row r="52" spans="1:8" s="17" customFormat="1" ht="14.4">
      <c r="A52" s="180">
        <v>8.6999999999999993</v>
      </c>
      <c r="B52" s="228" t="s">
        <v>340</v>
      </c>
      <c r="C52" s="410"/>
      <c r="D52" s="410"/>
      <c r="E52" s="391">
        <f t="shared" si="1"/>
        <v>0</v>
      </c>
      <c r="F52" s="410"/>
      <c r="G52" s="410"/>
      <c r="H52" s="365">
        <f t="shared" si="0"/>
        <v>0</v>
      </c>
    </row>
    <row r="53" spans="1:8" s="17" customFormat="1" ht="15" thickBot="1">
      <c r="A53" s="183">
        <v>9</v>
      </c>
      <c r="B53" s="184" t="s">
        <v>330</v>
      </c>
      <c r="C53" s="414"/>
      <c r="D53" s="414"/>
      <c r="E53" s="414">
        <f t="shared" si="1"/>
        <v>0</v>
      </c>
      <c r="F53" s="414"/>
      <c r="G53" s="414"/>
      <c r="H53" s="404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2"/>
  <cols>
    <col min="1" max="1" width="9.5546875" style="4" bestFit="1" customWidth="1"/>
    <col min="2" max="2" width="93.5546875" style="4" customWidth="1"/>
    <col min="3" max="4" width="12.6640625" style="4" customWidth="1"/>
    <col min="5" max="11" width="9.6640625" style="29" customWidth="1"/>
    <col min="12" max="16384" width="9.109375" style="29"/>
  </cols>
  <sheetData>
    <row r="1" spans="1:8">
      <c r="A1" s="337" t="s">
        <v>30</v>
      </c>
      <c r="B1" s="338" t="s">
        <v>448</v>
      </c>
      <c r="C1" s="3"/>
    </row>
    <row r="2" spans="1:8">
      <c r="A2" s="337" t="s">
        <v>31</v>
      </c>
      <c r="B2" s="339">
        <f>'1. key ratios '!B2</f>
        <v>43281</v>
      </c>
      <c r="C2" s="6"/>
      <c r="D2" s="7"/>
      <c r="E2" s="38"/>
      <c r="F2" s="38"/>
      <c r="G2" s="38"/>
      <c r="H2" s="38"/>
    </row>
    <row r="3" spans="1:8">
      <c r="A3" s="2"/>
      <c r="B3" s="3"/>
      <c r="C3" s="6"/>
      <c r="D3" s="7"/>
      <c r="E3" s="38"/>
      <c r="F3" s="38"/>
      <c r="G3" s="38"/>
      <c r="H3" s="38"/>
    </row>
    <row r="4" spans="1:8" ht="15" customHeight="1" thickBot="1">
      <c r="A4" s="7" t="s">
        <v>204</v>
      </c>
      <c r="B4" s="130" t="s">
        <v>304</v>
      </c>
      <c r="D4" s="415" t="s">
        <v>73</v>
      </c>
    </row>
    <row r="5" spans="1:8" ht="15" customHeight="1">
      <c r="A5" s="214" t="s">
        <v>6</v>
      </c>
      <c r="B5" s="215"/>
      <c r="C5" s="416" t="str">
        <f>'1. key ratios '!C5</f>
        <v xml:space="preserve"> 2Q 2018</v>
      </c>
      <c r="D5" s="417" t="str">
        <f>'1. key ratios '!D5</f>
        <v xml:space="preserve"> 1Q 2018</v>
      </c>
    </row>
    <row r="6" spans="1:8" ht="15" customHeight="1">
      <c r="A6" s="39">
        <v>1</v>
      </c>
      <c r="B6" s="321" t="s">
        <v>308</v>
      </c>
      <c r="C6" s="418">
        <f>C7+C9+C10</f>
        <v>173336222.21499527</v>
      </c>
      <c r="D6" s="419">
        <f>D7+D9+D10</f>
        <v>173192450.06177065</v>
      </c>
    </row>
    <row r="7" spans="1:8" ht="15" customHeight="1">
      <c r="A7" s="39">
        <v>1.1000000000000001</v>
      </c>
      <c r="B7" s="321" t="s">
        <v>203</v>
      </c>
      <c r="C7" s="420">
        <v>164637968.01499528</v>
      </c>
      <c r="D7" s="421">
        <v>163804748.98677066</v>
      </c>
    </row>
    <row r="8" spans="1:8" ht="13.8">
      <c r="A8" s="39" t="s">
        <v>14</v>
      </c>
      <c r="B8" s="321" t="s">
        <v>202</v>
      </c>
      <c r="C8" s="420"/>
      <c r="D8" s="421"/>
    </row>
    <row r="9" spans="1:8" ht="15" customHeight="1">
      <c r="A9" s="39">
        <v>1.2</v>
      </c>
      <c r="B9" s="322" t="s">
        <v>201</v>
      </c>
      <c r="C9" s="420">
        <v>8698254.1999999993</v>
      </c>
      <c r="D9" s="421">
        <v>9387701.0750000011</v>
      </c>
    </row>
    <row r="10" spans="1:8" ht="15" customHeight="1">
      <c r="A10" s="39">
        <v>1.3</v>
      </c>
      <c r="B10" s="422" t="s">
        <v>28</v>
      </c>
      <c r="C10" s="420"/>
      <c r="D10" s="421"/>
    </row>
    <row r="11" spans="1:8" ht="15" customHeight="1">
      <c r="A11" s="39">
        <v>2</v>
      </c>
      <c r="B11" s="321" t="s">
        <v>305</v>
      </c>
      <c r="C11" s="423">
        <v>1008702.1112230448</v>
      </c>
      <c r="D11" s="421">
        <v>819696.10100662895</v>
      </c>
    </row>
    <row r="12" spans="1:8" ht="15" customHeight="1">
      <c r="A12" s="39">
        <v>3</v>
      </c>
      <c r="B12" s="321" t="s">
        <v>306</v>
      </c>
      <c r="C12" s="420">
        <v>16998978.120573629</v>
      </c>
      <c r="D12" s="421">
        <v>14258075.427448627</v>
      </c>
    </row>
    <row r="13" spans="1:8" ht="15" customHeight="1" thickBot="1">
      <c r="A13" s="41">
        <v>4</v>
      </c>
      <c r="B13" s="42" t="s">
        <v>307</v>
      </c>
      <c r="C13" s="424">
        <f>C6+C11+C12</f>
        <v>191343902.44679195</v>
      </c>
      <c r="D13" s="425">
        <f>D6+D11+D12</f>
        <v>188270221.59022591</v>
      </c>
    </row>
    <row r="14" spans="1:8">
      <c r="A14" s="426"/>
      <c r="B14" s="427"/>
      <c r="C14" s="427"/>
      <c r="D14" s="427"/>
    </row>
    <row r="15" spans="1:8">
      <c r="B15" s="46"/>
    </row>
    <row r="16" spans="1:8">
      <c r="B16" s="46"/>
    </row>
    <row r="17" spans="1:4" ht="10.199999999999999">
      <c r="A17" s="29"/>
      <c r="B17" s="29"/>
      <c r="C17" s="29"/>
      <c r="D17" s="29"/>
    </row>
    <row r="18" spans="1:4" ht="10.199999999999999">
      <c r="A18" s="29"/>
      <c r="B18" s="29"/>
      <c r="C18" s="29"/>
      <c r="D18" s="29"/>
    </row>
    <row r="19" spans="1:4" ht="10.199999999999999">
      <c r="A19" s="29"/>
      <c r="B19" s="29"/>
      <c r="C19" s="29"/>
      <c r="D19" s="29"/>
    </row>
    <row r="20" spans="1:4" ht="10.199999999999999">
      <c r="A20" s="29"/>
      <c r="B20" s="29"/>
      <c r="C20" s="29"/>
      <c r="D20" s="29"/>
    </row>
    <row r="21" spans="1:4" ht="10.199999999999999">
      <c r="A21" s="29"/>
      <c r="B21" s="29"/>
      <c r="C21" s="29"/>
      <c r="D21" s="29"/>
    </row>
    <row r="22" spans="1:4" ht="10.199999999999999">
      <c r="A22" s="29"/>
      <c r="B22" s="29"/>
      <c r="C22" s="29"/>
      <c r="D22" s="29"/>
    </row>
    <row r="23" spans="1:4" ht="10.199999999999999">
      <c r="A23" s="29"/>
      <c r="B23" s="29"/>
      <c r="C23" s="29"/>
      <c r="D23" s="29"/>
    </row>
    <row r="24" spans="1:4" ht="10.199999999999999">
      <c r="A24" s="29"/>
      <c r="B24" s="29"/>
      <c r="C24" s="29"/>
      <c r="D24" s="29"/>
    </row>
    <row r="25" spans="1:4" ht="10.199999999999999">
      <c r="A25" s="29"/>
      <c r="B25" s="29"/>
      <c r="C25" s="29"/>
      <c r="D25" s="29"/>
    </row>
    <row r="26" spans="1:4" ht="10.199999999999999">
      <c r="A26" s="29"/>
      <c r="B26" s="29"/>
      <c r="C26" s="29"/>
      <c r="D26" s="29"/>
    </row>
    <row r="27" spans="1:4" ht="10.199999999999999">
      <c r="A27" s="29"/>
      <c r="B27" s="29"/>
      <c r="C27" s="29"/>
      <c r="D27" s="29"/>
    </row>
    <row r="28" spans="1:4" ht="10.199999999999999">
      <c r="A28" s="29"/>
      <c r="B28" s="29"/>
      <c r="C28" s="29"/>
      <c r="D28" s="29"/>
    </row>
    <row r="29" spans="1:4" ht="10.199999999999999">
      <c r="A29" s="29"/>
      <c r="B29" s="29"/>
      <c r="C29" s="29"/>
      <c r="D29" s="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8"/>
  <cols>
    <col min="1" max="1" width="9.5546875" style="4" bestFit="1" customWidth="1"/>
    <col min="2" max="2" width="90.44140625" style="4" bestFit="1" customWidth="1"/>
    <col min="3" max="3" width="9.109375" style="4"/>
    <col min="4" max="16384" width="9.109375" style="5"/>
  </cols>
  <sheetData>
    <row r="1" spans="1:8">
      <c r="A1" s="337" t="s">
        <v>30</v>
      </c>
      <c r="B1" s="338" t="s">
        <v>448</v>
      </c>
    </row>
    <row r="2" spans="1:8">
      <c r="A2" s="337" t="s">
        <v>31</v>
      </c>
      <c r="B2" s="339">
        <f>'1. key ratios '!B2</f>
        <v>43281</v>
      </c>
    </row>
    <row r="4" spans="1:8" ht="16.5" customHeight="1" thickBot="1">
      <c r="A4" s="47" t="s">
        <v>80</v>
      </c>
      <c r="B4" s="48" t="s">
        <v>274</v>
      </c>
      <c r="C4" s="49"/>
    </row>
    <row r="5" spans="1:8">
      <c r="A5" s="50"/>
      <c r="B5" s="498" t="s">
        <v>81</v>
      </c>
      <c r="C5" s="499"/>
    </row>
    <row r="6" spans="1:8">
      <c r="A6" s="51">
        <v>1</v>
      </c>
      <c r="B6" s="428" t="s">
        <v>456</v>
      </c>
      <c r="C6" s="53"/>
    </row>
    <row r="7" spans="1:8">
      <c r="A7" s="51">
        <v>2</v>
      </c>
      <c r="B7" s="428" t="s">
        <v>459</v>
      </c>
      <c r="C7" s="53"/>
    </row>
    <row r="8" spans="1:8">
      <c r="A8" s="51">
        <v>3</v>
      </c>
      <c r="B8" s="428" t="s">
        <v>458</v>
      </c>
      <c r="C8" s="53"/>
    </row>
    <row r="9" spans="1:8">
      <c r="A9" s="51">
        <v>4</v>
      </c>
      <c r="B9" s="428" t="s">
        <v>472</v>
      </c>
      <c r="C9" s="53"/>
    </row>
    <row r="10" spans="1:8">
      <c r="A10" s="51">
        <v>5</v>
      </c>
      <c r="B10" s="428" t="s">
        <v>473</v>
      </c>
      <c r="C10" s="53"/>
    </row>
    <row r="11" spans="1:8">
      <c r="A11" s="51">
        <v>6</v>
      </c>
      <c r="B11" s="428" t="s">
        <v>474</v>
      </c>
      <c r="C11" s="53"/>
    </row>
    <row r="12" spans="1:8">
      <c r="A12" s="51">
        <v>7</v>
      </c>
      <c r="B12" s="52" t="s">
        <v>457</v>
      </c>
      <c r="C12" s="53"/>
      <c r="H12" s="54"/>
    </row>
    <row r="13" spans="1:8">
      <c r="A13" s="51">
        <v>8</v>
      </c>
      <c r="B13" s="52"/>
      <c r="C13" s="53"/>
    </row>
    <row r="14" spans="1:8">
      <c r="A14" s="51">
        <v>9</v>
      </c>
      <c r="B14" s="52"/>
      <c r="C14" s="53"/>
    </row>
    <row r="15" spans="1:8">
      <c r="A15" s="51">
        <v>10</v>
      </c>
      <c r="B15" s="52"/>
      <c r="C15" s="53"/>
    </row>
    <row r="16" spans="1:8">
      <c r="A16" s="51"/>
      <c r="B16" s="500"/>
      <c r="C16" s="501"/>
    </row>
    <row r="17" spans="1:3">
      <c r="A17" s="51"/>
      <c r="B17" s="502" t="s">
        <v>82</v>
      </c>
      <c r="C17" s="503"/>
    </row>
    <row r="18" spans="1:3">
      <c r="A18" s="51">
        <v>1</v>
      </c>
      <c r="B18" s="428" t="s">
        <v>450</v>
      </c>
      <c r="C18" s="55"/>
    </row>
    <row r="19" spans="1:3">
      <c r="A19" s="51">
        <v>2</v>
      </c>
      <c r="B19" s="428" t="s">
        <v>460</v>
      </c>
      <c r="C19" s="55"/>
    </row>
    <row r="20" spans="1:3">
      <c r="A20" s="51">
        <v>3</v>
      </c>
      <c r="B20" s="428" t="s">
        <v>461</v>
      </c>
      <c r="C20" s="55"/>
    </row>
    <row r="21" spans="1:3">
      <c r="A21" s="51">
        <v>4</v>
      </c>
      <c r="B21" s="52"/>
      <c r="C21" s="55"/>
    </row>
    <row r="22" spans="1:3">
      <c r="A22" s="51">
        <v>5</v>
      </c>
      <c r="B22" s="52"/>
      <c r="C22" s="55"/>
    </row>
    <row r="23" spans="1:3">
      <c r="A23" s="51">
        <v>6</v>
      </c>
      <c r="B23" s="52"/>
      <c r="C23" s="55"/>
    </row>
    <row r="24" spans="1:3">
      <c r="A24" s="51">
        <v>7</v>
      </c>
      <c r="B24" s="52"/>
      <c r="C24" s="55"/>
    </row>
    <row r="25" spans="1:3">
      <c r="A25" s="51">
        <v>8</v>
      </c>
      <c r="B25" s="52"/>
      <c r="C25" s="55"/>
    </row>
    <row r="26" spans="1:3">
      <c r="A26" s="51">
        <v>9</v>
      </c>
      <c r="B26" s="52"/>
      <c r="C26" s="55"/>
    </row>
    <row r="27" spans="1:3" ht="15.75" customHeight="1">
      <c r="A27" s="51">
        <v>10</v>
      </c>
      <c r="B27" s="52"/>
      <c r="C27" s="56"/>
    </row>
    <row r="28" spans="1:3" ht="15.75" customHeight="1">
      <c r="A28" s="51"/>
      <c r="B28" s="52"/>
      <c r="C28" s="56"/>
    </row>
    <row r="29" spans="1:3" ht="30" customHeight="1">
      <c r="A29" s="51"/>
      <c r="B29" s="502" t="s">
        <v>83</v>
      </c>
      <c r="C29" s="503"/>
    </row>
    <row r="30" spans="1:3">
      <c r="A30" s="51">
        <v>1</v>
      </c>
      <c r="B30" s="428" t="s">
        <v>462</v>
      </c>
      <c r="C30" s="429">
        <v>1</v>
      </c>
    </row>
    <row r="31" spans="1:3" ht="15.75" customHeight="1">
      <c r="A31" s="51"/>
      <c r="B31" s="52"/>
      <c r="C31" s="53"/>
    </row>
    <row r="32" spans="1:3" ht="29.25" customHeight="1">
      <c r="A32" s="51"/>
      <c r="B32" s="502" t="s">
        <v>84</v>
      </c>
      <c r="C32" s="503"/>
    </row>
    <row r="33" spans="1:3" ht="14.4">
      <c r="A33" s="51">
        <v>1</v>
      </c>
      <c r="B33" s="52" t="s">
        <v>463</v>
      </c>
      <c r="C33" s="430">
        <v>0.39950000000000002</v>
      </c>
    </row>
    <row r="34" spans="1:3" ht="15" thickBot="1">
      <c r="A34" s="57">
        <v>2</v>
      </c>
      <c r="B34" s="58" t="s">
        <v>464</v>
      </c>
      <c r="C34" s="431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09375" defaultRowHeight="13.8"/>
  <cols>
    <col min="1" max="1" width="9.5546875" style="4" bestFit="1" customWidth="1"/>
    <col min="2" max="2" width="47.5546875" style="4" customWidth="1"/>
    <col min="3" max="3" width="28" style="4" customWidth="1"/>
    <col min="4" max="4" width="22.44140625" style="4" customWidth="1"/>
    <col min="5" max="5" width="22.33203125" style="4" customWidth="1"/>
    <col min="6" max="6" width="12" style="5" bestFit="1" customWidth="1"/>
    <col min="7" max="7" width="12.5546875" style="5" bestFit="1" customWidth="1"/>
    <col min="8" max="16384" width="9.109375" style="5"/>
  </cols>
  <sheetData>
    <row r="1" spans="1:7">
      <c r="A1" s="337" t="s">
        <v>30</v>
      </c>
      <c r="B1" s="338" t="s">
        <v>448</v>
      </c>
      <c r="C1" s="71"/>
      <c r="D1" s="71"/>
      <c r="E1" s="71"/>
      <c r="F1" s="17"/>
    </row>
    <row r="2" spans="1:7" s="59" customFormat="1" ht="15.75" customHeight="1">
      <c r="A2" s="337" t="s">
        <v>31</v>
      </c>
      <c r="B2" s="339">
        <f>'1. key ratios '!B2</f>
        <v>43281</v>
      </c>
    </row>
    <row r="3" spans="1:7" s="59" customFormat="1" ht="15.75" customHeight="1">
      <c r="A3" s="255"/>
    </row>
    <row r="4" spans="1:7" s="59" customFormat="1" ht="15.75" customHeight="1" thickBot="1">
      <c r="A4" s="256" t="s">
        <v>208</v>
      </c>
      <c r="B4" s="508" t="s">
        <v>354</v>
      </c>
      <c r="C4" s="509"/>
      <c r="D4" s="509"/>
      <c r="E4" s="509"/>
    </row>
    <row r="5" spans="1:7" s="63" customFormat="1" ht="17.399999999999999" customHeight="1">
      <c r="A5" s="197"/>
      <c r="B5" s="198"/>
      <c r="C5" s="61" t="s">
        <v>0</v>
      </c>
      <c r="D5" s="61" t="s">
        <v>1</v>
      </c>
      <c r="E5" s="62" t="s">
        <v>2</v>
      </c>
    </row>
    <row r="6" spans="1:7" s="17" customFormat="1" ht="14.4" customHeight="1">
      <c r="A6" s="257"/>
      <c r="B6" s="504" t="s">
        <v>361</v>
      </c>
      <c r="C6" s="504" t="s">
        <v>94</v>
      </c>
      <c r="D6" s="506" t="s">
        <v>207</v>
      </c>
      <c r="E6" s="507"/>
      <c r="G6" s="5"/>
    </row>
    <row r="7" spans="1:7" s="17" customFormat="1" ht="99.6" customHeight="1">
      <c r="A7" s="257"/>
      <c r="B7" s="505"/>
      <c r="C7" s="504"/>
      <c r="D7" s="294" t="s">
        <v>206</v>
      </c>
      <c r="E7" s="295" t="s">
        <v>362</v>
      </c>
      <c r="G7" s="5"/>
    </row>
    <row r="8" spans="1:7">
      <c r="A8" s="258">
        <v>1</v>
      </c>
      <c r="B8" s="296" t="s">
        <v>35</v>
      </c>
      <c r="C8" s="297">
        <f>'2.RC'!E7</f>
        <v>4501517.21</v>
      </c>
      <c r="D8" s="297"/>
      <c r="E8" s="298">
        <f>C8-D8</f>
        <v>4501517.21</v>
      </c>
      <c r="F8" s="17"/>
    </row>
    <row r="9" spans="1:7">
      <c r="A9" s="258">
        <v>2</v>
      </c>
      <c r="B9" s="296" t="s">
        <v>36</v>
      </c>
      <c r="C9" s="297">
        <f>'2.RC'!E8</f>
        <v>16014439.019999998</v>
      </c>
      <c r="D9" s="297"/>
      <c r="E9" s="298">
        <f t="shared" ref="E9:E20" si="0">C9-D9</f>
        <v>16014439.019999998</v>
      </c>
      <c r="F9" s="17"/>
    </row>
    <row r="10" spans="1:7">
      <c r="A10" s="258">
        <v>3</v>
      </c>
      <c r="B10" s="296" t="s">
        <v>37</v>
      </c>
      <c r="C10" s="297">
        <f>'2.RC'!E9</f>
        <v>7770832.5164449997</v>
      </c>
      <c r="D10" s="297"/>
      <c r="E10" s="298">
        <f t="shared" si="0"/>
        <v>7770832.5164449997</v>
      </c>
      <c r="F10" s="17"/>
    </row>
    <row r="11" spans="1:7">
      <c r="A11" s="258">
        <v>4</v>
      </c>
      <c r="B11" s="296" t="s">
        <v>38</v>
      </c>
      <c r="C11" s="297">
        <f>'2.RC'!E10</f>
        <v>0</v>
      </c>
      <c r="D11" s="297"/>
      <c r="E11" s="298">
        <f t="shared" si="0"/>
        <v>0</v>
      </c>
      <c r="F11" s="17"/>
    </row>
    <row r="12" spans="1:7">
      <c r="A12" s="258">
        <v>5</v>
      </c>
      <c r="B12" s="296" t="s">
        <v>39</v>
      </c>
      <c r="C12" s="297">
        <f>'2.RC'!E11</f>
        <v>24312316.382570878</v>
      </c>
      <c r="D12" s="297"/>
      <c r="E12" s="298">
        <f t="shared" si="0"/>
        <v>24312316.382570878</v>
      </c>
      <c r="F12" s="17"/>
    </row>
    <row r="13" spans="1:7">
      <c r="A13" s="258">
        <v>6.1</v>
      </c>
      <c r="B13" s="299" t="s">
        <v>40</v>
      </c>
      <c r="C13" s="300">
        <f>'2.RC'!E12</f>
        <v>124864485.02</v>
      </c>
      <c r="D13" s="297"/>
      <c r="E13" s="298">
        <f t="shared" si="0"/>
        <v>124864485.02</v>
      </c>
      <c r="F13" s="17"/>
    </row>
    <row r="14" spans="1:7">
      <c r="A14" s="258">
        <v>6.2</v>
      </c>
      <c r="B14" s="301" t="s">
        <v>41</v>
      </c>
      <c r="C14" s="300">
        <f>'2.RC'!E13</f>
        <v>-4993343.4056000002</v>
      </c>
      <c r="D14" s="297"/>
      <c r="E14" s="298">
        <f t="shared" si="0"/>
        <v>-4993343.4056000002</v>
      </c>
      <c r="F14" s="17"/>
    </row>
    <row r="15" spans="1:7">
      <c r="A15" s="258">
        <v>6</v>
      </c>
      <c r="B15" s="296" t="s">
        <v>42</v>
      </c>
      <c r="C15" s="297">
        <f>'2.RC'!E14</f>
        <v>119871141.6144</v>
      </c>
      <c r="D15" s="297"/>
      <c r="E15" s="298">
        <f t="shared" si="0"/>
        <v>119871141.6144</v>
      </c>
      <c r="F15" s="17"/>
    </row>
    <row r="16" spans="1:7">
      <c r="A16" s="258">
        <v>7</v>
      </c>
      <c r="B16" s="296" t="s">
        <v>43</v>
      </c>
      <c r="C16" s="297">
        <f>'2.RC'!E15</f>
        <v>1656903.1227560001</v>
      </c>
      <c r="D16" s="297"/>
      <c r="E16" s="298">
        <f t="shared" si="0"/>
        <v>1656903.1227560001</v>
      </c>
      <c r="F16" s="17"/>
    </row>
    <row r="17" spans="1:7">
      <c r="A17" s="258">
        <v>8</v>
      </c>
      <c r="B17" s="296" t="s">
        <v>205</v>
      </c>
      <c r="C17" s="297">
        <f>'2.RC'!E16</f>
        <v>0</v>
      </c>
      <c r="D17" s="297"/>
      <c r="E17" s="298">
        <f t="shared" si="0"/>
        <v>0</v>
      </c>
      <c r="F17" s="259"/>
      <c r="G17" s="65"/>
    </row>
    <row r="18" spans="1:7">
      <c r="A18" s="258">
        <v>9</v>
      </c>
      <c r="B18" s="296" t="s">
        <v>44</v>
      </c>
      <c r="C18" s="297">
        <f>'2.RC'!E17</f>
        <v>0</v>
      </c>
      <c r="D18" s="297"/>
      <c r="E18" s="298">
        <f t="shared" si="0"/>
        <v>0</v>
      </c>
      <c r="F18" s="17"/>
      <c r="G18" s="65"/>
    </row>
    <row r="19" spans="1:7">
      <c r="A19" s="258">
        <v>10</v>
      </c>
      <c r="B19" s="296" t="s">
        <v>45</v>
      </c>
      <c r="C19" s="297">
        <f>'2.RC'!E18</f>
        <v>1716073.21</v>
      </c>
      <c r="D19" s="297">
        <v>275149.14999999991</v>
      </c>
      <c r="E19" s="298">
        <f t="shared" si="0"/>
        <v>1440924.06</v>
      </c>
      <c r="F19" s="17"/>
      <c r="G19" s="65"/>
    </row>
    <row r="20" spans="1:7">
      <c r="A20" s="258">
        <v>11</v>
      </c>
      <c r="B20" s="296" t="s">
        <v>46</v>
      </c>
      <c r="C20" s="297">
        <f>'2.RC'!E19</f>
        <v>6501812.9900000002</v>
      </c>
      <c r="D20" s="297"/>
      <c r="E20" s="298">
        <f t="shared" si="0"/>
        <v>6501812.9900000002</v>
      </c>
      <c r="F20" s="17"/>
    </row>
    <row r="21" spans="1:7" ht="27" thickBot="1">
      <c r="A21" s="147"/>
      <c r="B21" s="260" t="s">
        <v>364</v>
      </c>
      <c r="C21" s="199">
        <f>SUM(C8:C12, C15:C20)</f>
        <v>182345036.06617191</v>
      </c>
      <c r="D21" s="199">
        <f>SUM(D8:D12, D15:D20)</f>
        <v>275149.14999999991</v>
      </c>
      <c r="E21" s="302">
        <f>SUM(E8:E12, E15:E20)</f>
        <v>182069886.91617191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66"/>
      <c r="F25" s="5"/>
      <c r="G25" s="5"/>
    </row>
    <row r="26" spans="1:7" s="4" customFormat="1">
      <c r="B26" s="66"/>
      <c r="F26" s="5"/>
      <c r="G26" s="5"/>
    </row>
    <row r="27" spans="1:7" s="4" customFormat="1">
      <c r="B27" s="66"/>
      <c r="F27" s="5"/>
      <c r="G27" s="5"/>
    </row>
    <row r="28" spans="1:7" s="4" customFormat="1">
      <c r="B28" s="66"/>
      <c r="F28" s="5"/>
      <c r="G28" s="5"/>
    </row>
    <row r="29" spans="1:7" s="4" customFormat="1">
      <c r="B29" s="66"/>
      <c r="F29" s="5"/>
      <c r="G29" s="5"/>
    </row>
    <row r="30" spans="1:7" s="4" customFormat="1">
      <c r="B30" s="66"/>
      <c r="F30" s="5"/>
      <c r="G30" s="5"/>
    </row>
    <row r="31" spans="1:7" s="4" customFormat="1">
      <c r="B31" s="66"/>
      <c r="F31" s="5"/>
      <c r="G31" s="5"/>
    </row>
    <row r="32" spans="1:7" s="4" customFormat="1">
      <c r="B32" s="66"/>
      <c r="F32" s="5"/>
      <c r="G32" s="5"/>
    </row>
    <row r="33" spans="2:7" s="4" customFormat="1">
      <c r="B33" s="66"/>
      <c r="F33" s="5"/>
      <c r="G33" s="5"/>
    </row>
    <row r="34" spans="2:7" s="4" customFormat="1">
      <c r="B34" s="66"/>
      <c r="F34" s="5"/>
      <c r="G34" s="5"/>
    </row>
    <row r="35" spans="2:7" s="4" customFormat="1">
      <c r="B35" s="66"/>
      <c r="F35" s="5"/>
      <c r="G35" s="5"/>
    </row>
    <row r="36" spans="2:7" s="4" customFormat="1">
      <c r="B36" s="66"/>
      <c r="F36" s="5"/>
      <c r="G36" s="5"/>
    </row>
    <row r="37" spans="2:7" s="4" customFormat="1">
      <c r="B37" s="66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/>
    </sheetView>
  </sheetViews>
  <sheetFormatPr defaultColWidth="9.109375" defaultRowHeight="13.2" outlineLevelRow="1"/>
  <cols>
    <col min="1" max="1" width="9.5546875" style="4" bestFit="1" customWidth="1"/>
    <col min="2" max="2" width="114.33203125" style="4" customWidth="1"/>
    <col min="3" max="3" width="18.88671875" style="4" customWidth="1"/>
    <col min="4" max="4" width="25.44140625" style="4" customWidth="1"/>
    <col min="5" max="5" width="24.332031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546875" style="4" bestFit="1" customWidth="1"/>
    <col min="10" max="16384" width="9.109375" style="4"/>
  </cols>
  <sheetData>
    <row r="1" spans="1:6">
      <c r="A1" s="337" t="s">
        <v>30</v>
      </c>
      <c r="B1" s="338" t="s">
        <v>448</v>
      </c>
    </row>
    <row r="2" spans="1:6" s="59" customFormat="1" ht="15.75" customHeight="1">
      <c r="A2" s="337" t="s">
        <v>31</v>
      </c>
      <c r="B2" s="339">
        <f>'1. key ratios '!B2</f>
        <v>43281</v>
      </c>
      <c r="C2" s="4"/>
      <c r="D2" s="4"/>
      <c r="E2" s="4"/>
      <c r="F2" s="4"/>
    </row>
    <row r="3" spans="1:6" s="59" customFormat="1" ht="15.75" customHeight="1">
      <c r="C3" s="4"/>
      <c r="D3" s="4"/>
      <c r="E3" s="4"/>
      <c r="F3" s="4"/>
    </row>
    <row r="4" spans="1:6" s="59" customFormat="1" ht="13.8" thickBot="1">
      <c r="A4" s="59" t="s">
        <v>85</v>
      </c>
      <c r="B4" s="261" t="s">
        <v>341</v>
      </c>
      <c r="C4" s="60" t="s">
        <v>73</v>
      </c>
      <c r="D4" s="4"/>
      <c r="E4" s="4"/>
      <c r="F4" s="4"/>
    </row>
    <row r="5" spans="1:6">
      <c r="A5" s="204">
        <v>1</v>
      </c>
      <c r="B5" s="262" t="s">
        <v>363</v>
      </c>
      <c r="C5" s="432">
        <f>'7. LI1 '!E21</f>
        <v>182069886.91617191</v>
      </c>
    </row>
    <row r="6" spans="1:6" s="205" customFormat="1">
      <c r="A6" s="67">
        <v>2.1</v>
      </c>
      <c r="B6" s="201" t="s">
        <v>342</v>
      </c>
      <c r="C6" s="139">
        <f>'4. Off-Balance'!E8+'4. Off-Balance'!E10</f>
        <v>9604727.2899999991</v>
      </c>
    </row>
    <row r="7" spans="1:6" s="45" customFormat="1" outlineLevel="1">
      <c r="A7" s="39">
        <v>2.2000000000000002</v>
      </c>
      <c r="B7" s="40" t="s">
        <v>343</v>
      </c>
      <c r="C7" s="206"/>
    </row>
    <row r="8" spans="1:6" s="45" customFormat="1">
      <c r="A8" s="39">
        <v>3</v>
      </c>
      <c r="B8" s="202" t="s">
        <v>344</v>
      </c>
      <c r="C8" s="433">
        <f>SUM(C5:C7)</f>
        <v>191674614.2061719</v>
      </c>
    </row>
    <row r="9" spans="1:6" s="205" customFormat="1">
      <c r="A9" s="67">
        <v>4</v>
      </c>
      <c r="B9" s="69" t="s">
        <v>88</v>
      </c>
      <c r="C9" s="139">
        <v>2549503.3354575611</v>
      </c>
    </row>
    <row r="10" spans="1:6" s="45" customFormat="1" outlineLevel="1">
      <c r="A10" s="39">
        <v>5.0999999999999996</v>
      </c>
      <c r="B10" s="40" t="s">
        <v>345</v>
      </c>
      <c r="C10" s="435">
        <v>-52235.09</v>
      </c>
    </row>
    <row r="11" spans="1:6" s="45" customFormat="1" outlineLevel="1">
      <c r="A11" s="39">
        <v>5.2</v>
      </c>
      <c r="B11" s="40" t="s">
        <v>346</v>
      </c>
      <c r="C11" s="206"/>
    </row>
    <row r="12" spans="1:6" s="45" customFormat="1">
      <c r="A12" s="39">
        <v>6</v>
      </c>
      <c r="B12" s="200" t="s">
        <v>87</v>
      </c>
      <c r="C12" s="206"/>
    </row>
    <row r="13" spans="1:6" s="45" customFormat="1" ht="13.8" thickBot="1">
      <c r="A13" s="41">
        <v>7</v>
      </c>
      <c r="B13" s="203" t="s">
        <v>292</v>
      </c>
      <c r="C13" s="434">
        <f>SUM(C8:C12)</f>
        <v>194171882.45162946</v>
      </c>
    </row>
    <row r="15" spans="1:6">
      <c r="A15" s="221"/>
      <c r="B15" s="221"/>
    </row>
    <row r="16" spans="1:6">
      <c r="A16" s="221"/>
      <c r="B16" s="221"/>
    </row>
    <row r="17" spans="1:5" ht="13.8">
      <c r="A17" s="216"/>
      <c r="B17" s="217"/>
      <c r="C17" s="221"/>
      <c r="D17" s="221"/>
      <c r="E17" s="221"/>
    </row>
    <row r="18" spans="1:5" ht="14.4">
      <c r="A18" s="222"/>
      <c r="B18" s="223"/>
      <c r="C18" s="221"/>
      <c r="D18" s="221"/>
      <c r="E18" s="221"/>
    </row>
    <row r="19" spans="1:5" ht="13.8">
      <c r="A19" s="224"/>
      <c r="B19" s="218"/>
      <c r="C19" s="221"/>
      <c r="D19" s="221"/>
      <c r="E19" s="221"/>
    </row>
    <row r="20" spans="1:5" ht="13.8">
      <c r="A20" s="225"/>
      <c r="B20" s="219"/>
      <c r="C20" s="221"/>
      <c r="D20" s="221"/>
      <c r="E20" s="221"/>
    </row>
    <row r="21" spans="1:5" ht="13.8">
      <c r="A21" s="225"/>
      <c r="B21" s="223"/>
      <c r="C21" s="221"/>
      <c r="D21" s="221"/>
      <c r="E21" s="221"/>
    </row>
    <row r="22" spans="1:5" ht="13.8">
      <c r="A22" s="224"/>
      <c r="B22" s="220"/>
      <c r="C22" s="221"/>
      <c r="D22" s="221"/>
      <c r="E22" s="221"/>
    </row>
    <row r="23" spans="1:5" ht="13.8">
      <c r="A23" s="225"/>
      <c r="B23" s="219"/>
      <c r="C23" s="221"/>
      <c r="D23" s="221"/>
      <c r="E23" s="221"/>
    </row>
    <row r="24" spans="1:5" ht="13.8">
      <c r="A24" s="225"/>
      <c r="B24" s="219"/>
      <c r="C24" s="221"/>
      <c r="D24" s="221"/>
      <c r="E24" s="221"/>
    </row>
    <row r="25" spans="1:5" ht="13.8">
      <c r="A25" s="225"/>
      <c r="B25" s="226"/>
      <c r="C25" s="221"/>
      <c r="D25" s="221"/>
      <c r="E25" s="221"/>
    </row>
    <row r="26" spans="1:5" ht="13.8">
      <c r="A26" s="225"/>
      <c r="B26" s="223"/>
      <c r="C26" s="221"/>
      <c r="D26" s="221"/>
      <c r="E26" s="221"/>
    </row>
    <row r="27" spans="1:5">
      <c r="A27" s="221"/>
      <c r="B27" s="227"/>
      <c r="C27" s="221"/>
      <c r="D27" s="221"/>
      <c r="E27" s="221"/>
    </row>
    <row r="28" spans="1:5">
      <c r="A28" s="221"/>
      <c r="B28" s="227"/>
      <c r="C28" s="221"/>
      <c r="D28" s="221"/>
      <c r="E28" s="221"/>
    </row>
    <row r="29" spans="1:5">
      <c r="A29" s="221"/>
      <c r="B29" s="227"/>
      <c r="C29" s="221"/>
      <c r="D29" s="221"/>
      <c r="E29" s="221"/>
    </row>
    <row r="30" spans="1:5">
      <c r="A30" s="221"/>
      <c r="B30" s="227"/>
      <c r="C30" s="221"/>
      <c r="D30" s="221"/>
      <c r="E30" s="221"/>
    </row>
    <row r="31" spans="1:5">
      <c r="A31" s="221"/>
      <c r="B31" s="227"/>
      <c r="C31" s="221"/>
      <c r="D31" s="221"/>
      <c r="E31" s="221"/>
    </row>
    <row r="32" spans="1:5">
      <c r="A32" s="221"/>
      <c r="B32" s="227"/>
      <c r="C32" s="221"/>
      <c r="D32" s="221"/>
      <c r="E32" s="221"/>
    </row>
    <row r="33" spans="1:5">
      <c r="A33" s="221"/>
      <c r="B33" s="227"/>
      <c r="C33" s="221"/>
      <c r="D33" s="221"/>
      <c r="E33" s="221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iFBiufSE0ukk3qVc5r7Z1DiFl3I=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lFXMTPQlX7NFwSvE3kl8pSe5sa8=</DigestValue>
    </Reference>
  </SignedInfo>
  <SignatureValue>gxWsriFUvpUxJDcjdcH1rg3GdwKz7JP6dYO+dCvYp2slRtVMxC9d1YUhVdel0E+XxvjU39+BLuXW
0J8HOYkt2ceR4RiiixefYTOejipjI+ASh/zvZ2KHESHitXl8HvTkpYL3j6n2rMTMas5oNmcRTwZp
bkzK9K0aNweNw0dQerHOPqN8Gc36eAGvwXzZhSz1ynT0QJZBk9XvVYTaJY8fpYUA+9BGnDjskga3
12JYiwceTP/h4Y15kPq62eVo/wQ1UO6du9d7IFTasuWG9ta4BA19U01x4xylyMbaP3wHJT6hFnzm
paVZ+IQTqiGLtTW263srfwyl0MAWiqTPj/ubfw==</SignatureValue>
  <KeyInfo>
    <X509Data>
      <X509Certificate>MIIGODCCBSCgAwIBAgIKZheImAACAAAeGjANBgkqhkiG9w0BAQsFADBKMRIwEAYKCZImiZPyLGQB
GRYCZ2UxEzARBgoJkiaJk/IsZAEZFgNuYmcxHzAdBgNVBAMTFk5CRyBDbGFzcyAyIElOVCBTdWIg
Q0EwHhcNMTcwMzE1MDkyNTE5WhcNMTkwMzE1MDkyNTE5WjA2MRswGQYDVQQKExJKU0MgSXNiYW5r
IEdlb3JnaWExFzAVBgNVBAMTDkJJUyAtIE96YW4gR3VyMIIBIjANBgkqhkiG9w0BAQEFAAOCAQ8A
MIIBCgKCAQEA0yWO1VpujVwBzStttKj9um9Xu0MrlWe+F34rXK+mxDWmD9o/Ui2kmqYKBp/6Zso/
IJKVqHID/Ce+FMfayOfuM8xUekAD3KTRB5bvqgaw6ZP6vXSdWFUOJ0tGWe3uKING2Gm93WctC9Ab
pb0eYZDHwOhjzNG3pCbCdLrYg5wZBZHGahGnxwaqfkdIHwVPrtl+YgUXm+y6MVlcKCMkwX3Ricrh
0vK2vTxIBAt9VTj/kqlZfILXE6QJhG07rPq8uJx49fCGPoF21hlE4mMXVQACyK4BqOVbLsdhLY3j
KEC84FlDxMKoZkIavDZAl2pwRYsVqne5QmMdhteg+FRQ/4HpZwIDAQABo4IDMjCCAy4wPAYJKwYB
BAGCNxUHBC8wLQYlKwYBBAGCNxUI5rJgg431RIaBmQmDuKFKg76EcQSDxJEzhIOIXQIBZAIBHTAd
BgNVHSUEFjAUBggrBgEFBQcDAgYIKwYBBQUHAwQwCwYDVR0PBAQDAgeAMCcGCSsGAQQBgjcVCgQa
MBgwCgYIKwYBBQUHAwIwCgYIKwYBBQUHAwQwHQYDVR0OBBYEFCCGVDZui2isHYYouSFDxVeN9OxV
MB8GA1UdIwQYMBaAFMMu0i/wTC8ZwieC/PYurGqwSc/BMIIBJQYDVR0fBIIBHDCCARgwggEUoIIB
EKCCAQyGgcdsZGFwOi8vL0NOPU5CRyUyMENsYXNzJTIwMiUyMElOVCUyMFN1YiUyMENBKDEpLENO
PW5iZy1zdWJDQSxDTj1DRFAsQ049UHVibGljJTIwS2V5JTIwU2VydmljZXMsQ049U2VydmljZXMs
Q049Q29uZmlndXJhdGlvbixEQz1uYmcsREM9Z2U/Y2VydGlmaWNhdGVSZXZvY2F0aW9uTGlzdD9i
YXNlP29iamVjdENsYXNzPWNSTERpc3RyaWJ1dGlvblBvaW50hkBodHRwOi8vY3JsLm5iZy5nb3Yu
Z2UvY2EvTkJHJTIwQ2xhc3MlMjAyJTIwSU5UJTIwU3ViJTIwQ0EoMSkuY3JsMIIBLgYIKwYBBQUH
AQEEggEgMIIBHDCBugYIKwYBBQUHMAKGga1sZGFwOi8vL0NOPU5CRyUyMENsYXNzJTIwMiUyMElO
VCUyMFN1YiUyMENBLENOPUFJQSxDTj1QdWJsaWMlMjBLZXklMjBTZXJ2aWNlcyxDTj1TZXJ2aWNl
cyxDTj1Db25maWd1cmF0aW9uLERDPW5iZyxEQz1nZT9jQUNlcnRpZmljYXRlP2Jhc2U/b2JqZWN0
Q2xhc3M9Y2VydGlmaWNhdGlvbkF1dGhvcml0eTBdBggrBgEFBQcwAoZRaHR0cDovL2NybC5uYmcu
Z292LmdlL2NhL25iZy1zdWJDQS5uYmcuZ2VfTkJHJTIwQ2xhc3MlMjAyJTIwSU5UJTIwU3ViJTIw
Q0EoMikuY3J0MA0GCSqGSIb3DQEBCwUAA4IBAQAT8BGeaBacUj5lpV5TyUqqO8xRpjdFNvL3BDJX
oRuEFAPmLNDaNEfzznR66M0cB66WPhTJR1PA31AHaEsKm3ijYzaHH2YetUAs48yDHTvaLv3+ifja
7W4F+0EGUCErOhoX/cuWFbteXPsDrFuDew9T/6j9iUTzWxHOmtz+QVFq+XS40TosAXfhWx5z9F/B
nF0l02aUf1tMLAfbsHpos4GUMA1q4uMUioFTC+zP8vEfZLZjTrqFvTVXmTsFmV4yQi3y3UZD4/Q/
d3u2ZXmjUto1rTvtBtG+qvAmUvsselhriU1U8iIHRmAiWAs8ytqZBKsUahFAXZZTM9LyAPDRR6nW
</X509Certificate>
    </X509Data>
  </KeyInfo>
  <Object xmlns:mdssi="http://schemas.openxmlformats.org/package/2006/digital-signature" Id="idPackageObject">
    <Manifest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styles.xml?ContentType=application/vnd.openxmlformats-officedocument.spreadsheetml.styles+xml">
        <DigestMethod Algorithm="http://www.w3.org/2000/09/xmldsig#sha1"/>
        <DigestValue>6RXSh7MH2AHzlvz19TsB2w5rLDU=</DigestValue>
      </Reference>
      <Reference URI="/xl/calcChain.xml?ContentType=application/vnd.openxmlformats-officedocument.spreadsheetml.calcChain+xml">
        <DigestMethod Algorithm="http://www.w3.org/2000/09/xmldsig#sha1"/>
        <DigestValue>Z+LhAHYzHrjMUFt6J676KkuyFL0=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7.xml?ContentType=application/vnd.openxmlformats-officedocument.spreadsheetml.worksheet+xml">
        <DigestMethod Algorithm="http://www.w3.org/2000/09/xmldsig#sha1"/>
        <DigestValue>JXiq8/xYTrjaI0RjubF627faYzc=</DigestValue>
      </Reference>
      <Reference URI="/xl/worksheets/sheet8.xml?ContentType=application/vnd.openxmlformats-officedocument.spreadsheetml.worksheet+xml">
        <DigestMethod Algorithm="http://www.w3.org/2000/09/xmldsig#sha1"/>
        <DigestValue>BOP9zER9MEvghiHPgcr9Cdm1lv4=</DigestValue>
      </Reference>
      <Reference URI="/xl/worksheets/sheet7.xml?ContentType=application/vnd.openxmlformats-officedocument.spreadsheetml.worksheet+xml">
        <DigestMethod Algorithm="http://www.w3.org/2000/09/xmldsig#sha1"/>
        <DigestValue>1oG+RA0uyXjSm2GqERx7tfKS68k=</DigestValue>
      </Reference>
      <Reference URI="/xl/worksheets/sheet6.xml?ContentType=application/vnd.openxmlformats-officedocument.spreadsheetml.worksheet+xml">
        <DigestMethod Algorithm="http://www.w3.org/2000/09/xmldsig#sha1"/>
        <DigestValue>DOnCD/F8jpXs+TllSf4Ycu19qQQ=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9.xml?ContentType=application/vnd.openxmlformats-officedocument.spreadsheetml.worksheet+xml">
        <DigestMethod Algorithm="http://www.w3.org/2000/09/xmldsig#sha1"/>
        <DigestValue>O6KtAaj3Cg7lOF+tkI0LO1Z1U/4=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MF98xR3W01Z47r5hw5ScyMod0As=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0.xml?ContentType=application/vnd.openxmlformats-officedocument.spreadsheetml.worksheet+xml">
        <DigestMethod Algorithm="http://www.w3.org/2000/09/xmldsig#sha1"/>
        <DigestValue>D5zyxulvuLxLEthukrT32WyW7D4=</DigestValue>
      </Reference>
      <Reference URI="/xl/worksheets/sheet5.xml?ContentType=application/vnd.openxmlformats-officedocument.spreadsheetml.worksheet+xml">
        <DigestMethod Algorithm="http://www.w3.org/2000/09/xmldsig#sha1"/>
        <DigestValue>07Gs/w5+/kPOMqDDWZm4xs7duZQ=</DigestValue>
      </Reference>
      <Reference URI="/xl/worksheets/sheet11.xml?ContentType=application/vnd.openxmlformats-officedocument.spreadsheetml.worksheet+xml">
        <DigestMethod Algorithm="http://www.w3.org/2000/09/xmldsig#sha1"/>
        <DigestValue>xM0O3SASg1HSbWYUVCNWO05kd3k=</DigestValue>
      </Reference>
      <Reference URI="/xl/worksheets/sheet2.xml?ContentType=application/vnd.openxmlformats-officedocument.spreadsheetml.worksheet+xml">
        <DigestMethod Algorithm="http://www.w3.org/2000/09/xmldsig#sha1"/>
        <DigestValue>WgBpRbClxS5m66Y8Bjaj8shQKj8=</DigestValue>
      </Reference>
      <Reference URI="/xl/worksheets/sheet12.xml?ContentType=application/vnd.openxmlformats-officedocument.spreadsheetml.worksheet+xml">
        <DigestMethod Algorithm="http://www.w3.org/2000/09/xmldsig#sha1"/>
        <DigestValue>qoJ543MjTTbe850BH9ykhiwY/YQ=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worksheets/sheet1.xml?ContentType=application/vnd.openxmlformats-officedocument.spreadsheetml.worksheet+xml">
        <DigestMethod Algorithm="http://www.w3.org/2000/09/xmldsig#sha1"/>
        <DigestValue>n+/q4ImpWbhtzAooOdjYDkW+Ch0=</DigestValue>
      </Reference>
      <Reference URI="/xl/sharedStrings.xml?ContentType=application/vnd.openxmlformats-officedocument.spreadsheetml.sharedStrings+xml">
        <DigestMethod Algorithm="http://www.w3.org/2000/09/xmldsig#sha1"/>
        <DigestValue>f0W8mO0MHAKo9Wf+jCOXMAyqI2w=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3.xml?ContentType=application/vnd.openxmlformats-officedocument.spreadsheetml.worksheet+xml">
        <DigestMethod Algorithm="http://www.w3.org/2000/09/xmldsig#sha1"/>
        <DigestValue>5TJLYDkPdVMh0D93Ee9RpKNXatE=</DigestValue>
      </Reference>
      <Reference URI="/xl/worksheets/sheet3.xml?ContentType=application/vnd.openxmlformats-officedocument.spreadsheetml.worksheet+xml">
        <DigestMethod Algorithm="http://www.w3.org/2000/09/xmldsig#sha1"/>
        <DigestValue>2HeF8UW/mYTx+ZJcGK1YHzTKy4I=</DigestValue>
      </Reference>
      <Reference URI="/xl/worksheets/sheet14.xml?ContentType=application/vnd.openxmlformats-officedocument.spreadsheetml.worksheet+xml">
        <DigestMethod Algorithm="http://www.w3.org/2000/09/xmldsig#sha1"/>
        <DigestValue>bb6BrfE0sCAtAVG/27eIPYPiO+8=</DigestValue>
      </Reference>
      <Reference URI="/xl/worksheets/sheet15.xml?ContentType=application/vnd.openxmlformats-officedocument.spreadsheetml.worksheet+xml">
        <DigestMethod Algorithm="http://www.w3.org/2000/09/xmldsig#sha1"/>
        <DigestValue>IkBDYxdDW8LH/cPsrX8n/ghLfig=</DigestValue>
      </Reference>
      <Reference URI="/xl/worksheets/sheet16.xml?ContentType=application/vnd.openxmlformats-officedocument.spreadsheetml.worksheet+xml">
        <DigestMethod Algorithm="http://www.w3.org/2000/09/xmldsig#sha1"/>
        <DigestValue>q/hEOCY7MJx8lJjxztNWepVq2nE=</DigestValue>
      </Reference>
      <Reference URI="/xl/worksheets/sheet4.xml?ContentType=application/vnd.openxmlformats-officedocument.spreadsheetml.worksheet+xml">
        <DigestMethod Algorithm="http://www.w3.org/2000/09/xmldsig#sha1"/>
        <DigestValue>L0vxX9XWcl+/aWRs8H/JcG+f9EI=</DigestValue>
      </Reference>
      <Reference URI="/xl/workbook.xml?ContentType=application/vnd.openxmlformats-officedocument.spreadsheetml.sheet.main+xml">
        <DigestMethod Algorithm="http://www.w3.org/2000/09/xmldsig#sha1"/>
        <DigestValue>jfet7x6Qa9f8oCoKcW/xBAIqQy8=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1j+bOQEyFo8EGAv2ejxMv8x5Mxk=</DigestValue>
      </Reference>
    </Manifest>
    <SignatureProperties>
      <SignatureProperty Id="idSignatureTime" Target="#idPackageSignature">
        <mdssi:SignatureTime>
          <mdssi:Format>YYYY-MM-DDThh:mm:ssTZD</mdssi:Format>
          <mdssi:Value>2018-07-16T13:23:16Z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2018-07-16T13:23:16Z</xd:SigningTime>
          <xd:SigningCertificate>
            <xd:Cert>
              <xd:CertDigest>
                <DigestMethod Algorithm="http://www.w3.org/2000/09/xmldsig#sha1"/>
                <DigestValue>HBqITbk2Z7lxE61ReaqUCiz9V4w=</DigestValue>
              </xd:CertDigest>
              <xd:IssuerSerial>
                <X509IssuerName>CN=NBG Class 2 INT Sub CA, DC=nbg, DC=ge</X509IssuerName>
                <X509SerialNumber>482115498983393339645466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s+qxEaB/uMnKP5gIcLITzkcY3dA=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EYebHxo6Ykl2U0+K2eyfDyFD2Jg=</DigestValue>
    </Reference>
  </SignedInfo>
  <SignatureValue>Cl6fSWePTzruE92IcPLtxqiLqFvI0BsL7VG0r0e4Eg+HEK5Rhdg+UFJEgXEYkD4S9D6OPR6zcnMy
WwkXE9z8MDspGaV/eiYTy5nFJbp3VcOClwJtLXcdzbx4vfo1ZUBisgG9fAuP0qDY0L/uEGs2z5VX
azsEW0/L+hmcjEgjIXdAPUc4UvaBIfyQdUeRMpczMElc5ybi1cqZhNSkrfxrqPEYVOTPpqBeu4GA
ijEc2+EHInCo+/SCxLAzWLIXcCyNhydGM7koMtGrGc+6FfTR47Q77kSJsA8IIN9M8zhGeP+PcBJS
AmKoPS2ZOC5Q0O95VSuKiwV5cfIAnA6dlIX/6g==</SignatureValue>
  <KeyInfo>
    <X509Data>
      <X509Certificate>MIIGPjCCBSagAwIBAgIKYUdLOQACAAAc/TANBgkqhkiG9w0BAQsFADBKMRIwEAYKCZImiZPyLGQB
GRYCZ2UxEzARBgoJkiaJk/IsZAEZFgNuYmcxHzAdBgNVBAMTFk5CRyBDbGFzcyAyIElOVCBTdWIg
Q0EwHhcNMTcwMjE2MDg1ODA2WhcNMTkwMjE2MDg1ODA2WjA8MRswGQYDVQQKExJKU0MgSXNiYW5r
IEdlb3JnaWExHTAbBgNVBAMTFEJJUyAtIFVjaGEgU2FyYWxpZHplMIIBIjANBgkqhkiG9w0BAQEF
AAOCAQ8AMIIBCgKCAQEA4qXmr0vzY9SlWAMYUsuOIAekVVLwfRBulGgJlGhUF0zSFYvbEq9LNaDW
6+nCmzCYwKz9x3+41cKh38QEuFmc9CvjP3s7YvnQbelUgPaam1Mni2PPTlmTyYFWWgSAjnVeTrcr
7/2yNDyxW5YlzqeGjuZGkuC3gFnBBoFBICXT4u2sRaTRlXF/E0ABdJF7fenzKHKqGvi6LuuF3t0x
OaG+0DInDG7sU7oEC5+CaZde7BHbjrc4IYqzjAFfE9oXyyAlE9OArYeWjUe+L2elMqry6FXms9NG
cGaw+OBXDq8KkoWqQcKc857ExAw12pZP4mJoJJ/6NS/hUyP38wy31nkmFQIDAQABo4IDMjCCAy4w
PAYJKwYBBAGCNxUHBC8wLQYlKwYBBAGCNxUI5rJgg431RIaBmQmDuKFKg76EcQSDxJEzhIOIXQIB
ZAIBHTAdBgNVHSUEFjAUBggrBgEFBQcDAgYIKwYBBQUHAwQwCwYDVR0PBAQDAgeAMCcGCSsGAQQB
gjcVCgQaMBgwCgYIKwYBBQUHAwIwCgYIKwYBBQUHAwQwHQYDVR0OBBYEFIqpim4Emt0pXFIuD3ME
zfIhnZTaMB8GA1UdIwQYMBaAFMMu0i/wTC8ZwieC/PYurGqwSc/BMIIBJQYDVR0fBIIBHDCCARgw
ggEUoIIBEKCCAQyGgcdsZGFwOi8vL0NOPU5CRyUyMENsYXNzJTIwMiUyMElOVCUyMFN1YiUyMENB
KDEpLENOPW5iZy1zdWJDQSxDTj1DRFAsQ049UHVibGljJTIwS2V5JTIwU2VydmljZXMsQ049U2Vy
dmljZXMsQ049Q29uZmlndXJhdGlvbixEQz1uYmcsREM9Z2U/Y2VydGlmaWNhdGVSZXZvY2F0aW9u
TGlzdD9iYXNlP29iamVjdENsYXNzPWNSTERpc3RyaWJ1dGlvblBvaW50hkBodHRwOi8vY3JsLm5i
Zy5nb3YuZ2UvY2EvTkJHJTIwQ2xhc3MlMjAyJTIwSU5UJTIwU3ViJTIwQ0EoMSkuY3JsMIIBLgYI
KwYBBQUHAQEEggEgMIIBHDCBugYIKwYBBQUHMAKGga1sZGFwOi8vL0NOPU5CRyUyMENsYXNzJTIw
MiUyMElOVCUyMFN1YiUyMENBLENOPUFJQSxDTj1QdWJsaWMlMjBLZXklMjBTZXJ2aWNlcyxDTj1T
ZXJ2aWNlcyxDTj1Db25maWd1cmF0aW9uLERDPW5iZyxEQz1nZT9jQUNlcnRpZmljYXRlP2Jhc2U/
b2JqZWN0Q2xhc3M9Y2VydGlmaWNhdGlvbkF1dGhvcml0eTBdBggrBgEFBQcwAoZRaHR0cDovL2Ny
bC5uYmcuZ292LmdlL2NhL25iZy1zdWJDQS5uYmcuZ2VfTkJHJTIwQ2xhc3MlMjAyJTIwSU5UJTIw
U3ViJTIwQ0EoMikuY3J0MA0GCSqGSIb3DQEBCwUAA4IBAQAsBk0Lnxh+wW5yeWkeGxn00XjTYYal
LVjXlQ/QtJ7I9/RIp/oRcUf3Da6kQrQUNgzRNUds2jlofn+bxwqmasmHfPzncfyoUMNDZjDV10qa
dBuM/9MOh9wcEe0zifhW0a48K5v0GrpFbFUptqOxJrs9vMPxzCZ/vyBlLNhZQp4Jpma8ynN9bcxF
N0LW+qsFNXDrfgFSFJsy82DXWfTImpjytqSP2gZf4AVmzBZYyCgtV670tlI71yAa+vsBa6dzbEaM
h1qVA6FeyBQ5+AmJntz23/chjvsCUgltcek9l67wrJuYCUGQnt4+HY2OLLinGgA9xCPx+h26CaFc
XMcwoUCL</X509Certificate>
    </X509Data>
  </KeyInfo>
  <Object xmlns:mdssi="http://schemas.openxmlformats.org/package/2006/digital-signature" Id="idPackageObject">
    <Manifest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styles.xml?ContentType=application/vnd.openxmlformats-officedocument.spreadsheetml.styles+xml">
        <DigestMethod Algorithm="http://www.w3.org/2000/09/xmldsig#sha1"/>
        <DigestValue>6RXSh7MH2AHzlvz19TsB2w5rLDU=</DigestValue>
      </Reference>
      <Reference URI="/xl/calcChain.xml?ContentType=application/vnd.openxmlformats-officedocument.spreadsheetml.calcChain+xml">
        <DigestMethod Algorithm="http://www.w3.org/2000/09/xmldsig#sha1"/>
        <DigestValue>Z+LhAHYzHrjMUFt6J676KkuyFL0=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7.xml?ContentType=application/vnd.openxmlformats-officedocument.spreadsheetml.worksheet+xml">
        <DigestMethod Algorithm="http://www.w3.org/2000/09/xmldsig#sha1"/>
        <DigestValue>JXiq8/xYTrjaI0RjubF627faYzc=</DigestValue>
      </Reference>
      <Reference URI="/xl/worksheets/sheet8.xml?ContentType=application/vnd.openxmlformats-officedocument.spreadsheetml.worksheet+xml">
        <DigestMethod Algorithm="http://www.w3.org/2000/09/xmldsig#sha1"/>
        <DigestValue>BOP9zER9MEvghiHPgcr9Cdm1lv4=</DigestValue>
      </Reference>
      <Reference URI="/xl/worksheets/sheet7.xml?ContentType=application/vnd.openxmlformats-officedocument.spreadsheetml.worksheet+xml">
        <DigestMethod Algorithm="http://www.w3.org/2000/09/xmldsig#sha1"/>
        <DigestValue>1oG+RA0uyXjSm2GqERx7tfKS68k=</DigestValue>
      </Reference>
      <Reference URI="/xl/worksheets/sheet6.xml?ContentType=application/vnd.openxmlformats-officedocument.spreadsheetml.worksheet+xml">
        <DigestMethod Algorithm="http://www.w3.org/2000/09/xmldsig#sha1"/>
        <DigestValue>DOnCD/F8jpXs+TllSf4Ycu19qQQ=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9.xml?ContentType=application/vnd.openxmlformats-officedocument.spreadsheetml.worksheet+xml">
        <DigestMethod Algorithm="http://www.w3.org/2000/09/xmldsig#sha1"/>
        <DigestValue>O6KtAaj3Cg7lOF+tkI0LO1Z1U/4=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MF98xR3W01Z47r5hw5ScyMod0As=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10.xml?ContentType=application/vnd.openxmlformats-officedocument.spreadsheetml.worksheet+xml">
        <DigestMethod Algorithm="http://www.w3.org/2000/09/xmldsig#sha1"/>
        <DigestValue>D5zyxulvuLxLEthukrT32WyW7D4=</DigestValue>
      </Reference>
      <Reference URI="/xl/worksheets/sheet5.xml?ContentType=application/vnd.openxmlformats-officedocument.spreadsheetml.worksheet+xml">
        <DigestMethod Algorithm="http://www.w3.org/2000/09/xmldsig#sha1"/>
        <DigestValue>07Gs/w5+/kPOMqDDWZm4xs7duZQ=</DigestValue>
      </Reference>
      <Reference URI="/xl/worksheets/sheet11.xml?ContentType=application/vnd.openxmlformats-officedocument.spreadsheetml.worksheet+xml">
        <DigestMethod Algorithm="http://www.w3.org/2000/09/xmldsig#sha1"/>
        <DigestValue>xM0O3SASg1HSbWYUVCNWO05kd3k=</DigestValue>
      </Reference>
      <Reference URI="/xl/worksheets/sheet2.xml?ContentType=application/vnd.openxmlformats-officedocument.spreadsheetml.worksheet+xml">
        <DigestMethod Algorithm="http://www.w3.org/2000/09/xmldsig#sha1"/>
        <DigestValue>WgBpRbClxS5m66Y8Bjaj8shQKj8=</DigestValue>
      </Reference>
      <Reference URI="/xl/worksheets/sheet12.xml?ContentType=application/vnd.openxmlformats-officedocument.spreadsheetml.worksheet+xml">
        <DigestMethod Algorithm="http://www.w3.org/2000/09/xmldsig#sha1"/>
        <DigestValue>qoJ543MjTTbe850BH9ykhiwY/YQ=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worksheets/sheet1.xml?ContentType=application/vnd.openxmlformats-officedocument.spreadsheetml.worksheet+xml">
        <DigestMethod Algorithm="http://www.w3.org/2000/09/xmldsig#sha1"/>
        <DigestValue>n+/q4ImpWbhtzAooOdjYDkW+Ch0=</DigestValue>
      </Reference>
      <Reference URI="/xl/sharedStrings.xml?ContentType=application/vnd.openxmlformats-officedocument.spreadsheetml.sharedStrings+xml">
        <DigestMethod Algorithm="http://www.w3.org/2000/09/xmldsig#sha1"/>
        <DigestValue>f0W8mO0MHAKo9Wf+jCOXMAyqI2w=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3.xml?ContentType=application/vnd.openxmlformats-officedocument.spreadsheetml.worksheet+xml">
        <DigestMethod Algorithm="http://www.w3.org/2000/09/xmldsig#sha1"/>
        <DigestValue>5TJLYDkPdVMh0D93Ee9RpKNXatE=</DigestValue>
      </Reference>
      <Reference URI="/xl/worksheets/sheet3.xml?ContentType=application/vnd.openxmlformats-officedocument.spreadsheetml.worksheet+xml">
        <DigestMethod Algorithm="http://www.w3.org/2000/09/xmldsig#sha1"/>
        <DigestValue>2HeF8UW/mYTx+ZJcGK1YHzTKy4I=</DigestValue>
      </Reference>
      <Reference URI="/xl/worksheets/sheet14.xml?ContentType=application/vnd.openxmlformats-officedocument.spreadsheetml.worksheet+xml">
        <DigestMethod Algorithm="http://www.w3.org/2000/09/xmldsig#sha1"/>
        <DigestValue>bb6BrfE0sCAtAVG/27eIPYPiO+8=</DigestValue>
      </Reference>
      <Reference URI="/xl/worksheets/sheet15.xml?ContentType=application/vnd.openxmlformats-officedocument.spreadsheetml.worksheet+xml">
        <DigestMethod Algorithm="http://www.w3.org/2000/09/xmldsig#sha1"/>
        <DigestValue>IkBDYxdDW8LH/cPsrX8n/ghLfig=</DigestValue>
      </Reference>
      <Reference URI="/xl/worksheets/sheet16.xml?ContentType=application/vnd.openxmlformats-officedocument.spreadsheetml.worksheet+xml">
        <DigestMethod Algorithm="http://www.w3.org/2000/09/xmldsig#sha1"/>
        <DigestValue>q/hEOCY7MJx8lJjxztNWepVq2nE=</DigestValue>
      </Reference>
      <Reference URI="/xl/worksheets/sheet4.xml?ContentType=application/vnd.openxmlformats-officedocument.spreadsheetml.worksheet+xml">
        <DigestMethod Algorithm="http://www.w3.org/2000/09/xmldsig#sha1"/>
        <DigestValue>L0vxX9XWcl+/aWRs8H/JcG+f9EI=</DigestValue>
      </Reference>
      <Reference URI="/xl/workbook.xml?ContentType=application/vnd.openxmlformats-officedocument.spreadsheetml.sheet.main+xml">
        <DigestMethod Algorithm="http://www.w3.org/2000/09/xmldsig#sha1"/>
        <DigestValue>jfet7x6Qa9f8oCoKcW/xBAIqQy8=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1j+bOQEyFo8EGAv2ejxMv8x5Mxk=</DigestValue>
      </Reference>
    </Manifest>
    <SignatureProperties>
      <SignatureProperty Id="idSignatureTime" Target="#idPackageSignature">
        <mdssi:SignatureTime>
          <mdssi:Format>YYYY-MM-DDThh:mm:ssTZD</mdssi:Format>
          <mdssi:Value>2018-07-16T13:23:47Z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2018-07-16T13:23:47Z</xd:SigningTime>
          <xd:SigningCertificate>
            <xd:Cert>
              <xd:CertDigest>
                <DigestMethod Algorithm="http://www.w3.org/2000/09/xmldsig#sha1"/>
                <DigestValue>As+OQ8RpwZbrgIkrx4aQnzKdR3Y=</DigestValue>
              </xd:CertDigest>
              <xd:IssuerSerial>
                <X509IssuerName>CN=NBG Class 2 INT Sub CA, DC=nbg, DC=ge</X509IssuerName>
                <X509SerialNumber>459384688031224070937853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2018-07-16T13:21:31Z</dcterms:modified>
</cp:coreProperties>
</file>