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worksheets/sheet1.xml" ContentType="application/vnd.openxmlformats-officedocument.spreadsheetml.worksheet+xml"/>
  <Override PartName="/xl/theme/theme1.xml" ContentType="application/vnd.openxmlformats-officedocument.theme+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9.xml" ContentType="application/vnd.openxmlformats-officedocument.spreadsheetml.worksheet+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xl/externalLinks/externalLink3.xml" ContentType="application/vnd.openxmlformats-officedocument.spreadsheetml.externalLink+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0" yWindow="0" windowWidth="23040" windowHeight="7755" tabRatio="864"/>
  </bookViews>
  <sheets>
    <sheet name="Info" sheetId="70" r:id="rId1"/>
    <sheet name="1. key ratios" sheetId="6" r:id="rId2"/>
    <sheet name="2. RC" sheetId="62" r:id="rId3"/>
    <sheet name="3. PL" sheetId="53" r:id="rId4"/>
    <sheet name="4. Off-Balance" sheetId="75" r:id="rId5"/>
    <sheet name="5. RWA" sheetId="71" r:id="rId6"/>
    <sheet name="6. Administrators-shareholders" sheetId="52" r:id="rId7"/>
    <sheet name="7. LI1" sheetId="72" r:id="rId8"/>
    <sheet name="8. LI2" sheetId="73" r:id="rId9"/>
    <sheet name="9. Capital" sheetId="28" r:id="rId10"/>
    <sheet name="9.1. Capital Requirements" sheetId="77" r:id="rId11"/>
    <sheet name="10. CC2" sheetId="69" r:id="rId12"/>
    <sheet name="11. CRWA" sheetId="35" r:id="rId13"/>
    <sheet name="12. CRM" sheetId="64" r:id="rId14"/>
    <sheet name="13. CRME" sheetId="74" r:id="rId15"/>
    <sheet name="14. LCR" sheetId="36" r:id="rId16"/>
    <sheet name="15. CCR" sheetId="37" r:id="rId17"/>
    <sheet name="15.1. LR" sheetId="78" r:id="rId18"/>
    <sheet name="Instruction" sheetId="76" r:id="rId19"/>
  </sheets>
  <externalReferences>
    <externalReference r:id="rId20"/>
    <externalReference r:id="rId21"/>
    <externalReference r:id="rId22"/>
  </externalReferences>
  <definedNames>
    <definedName name="_cur1">'[1]Appl (2)'!$F$2:$F$7200</definedName>
    <definedName name="_cur2">'[1]Appl (2)'!$H$2:$H$7200</definedName>
    <definedName name="_xlnm._FilterDatabase" localSheetId="4" hidden="1">'4. Off-Balance'!$B$6:$H$53</definedName>
    <definedName name="_xlnm._FilterDatabase" localSheetId="18" hidden="1">Instruction!$A$108:$C$266</definedName>
    <definedName name="_sum1">'[1]Appl (2)'!$E$2:$E$7200</definedName>
    <definedName name="_sum2">'[1]Appl (2)'!$G$2:$G$7200</definedName>
    <definedName name="ACC_BALACC" localSheetId="10">#REF!</definedName>
    <definedName name="ACC_BALACC">#REF!</definedName>
    <definedName name="ACC_CRS" localSheetId="4">#REF!</definedName>
    <definedName name="ACC_CRS" localSheetId="10">#REF!</definedName>
    <definedName name="ACC_CRS">#REF!</definedName>
    <definedName name="ACC_DBS" localSheetId="4">#REF!</definedName>
    <definedName name="ACC_DBS" localSheetId="10">#REF!</definedName>
    <definedName name="ACC_DBS">#REF!</definedName>
    <definedName name="ACC_ISO" localSheetId="4">#REF!</definedName>
    <definedName name="ACC_ISO" localSheetId="10">#REF!</definedName>
    <definedName name="ACC_ISO">#REF!</definedName>
    <definedName name="ACC_SALDO" localSheetId="4">#REF!</definedName>
    <definedName name="ACC_SALDO" localSheetId="10">#REF!</definedName>
    <definedName name="ACC_SALDO">#REF!</definedName>
    <definedName name="BS_BALACC" localSheetId="4">#REF!</definedName>
    <definedName name="BS_BALACC" localSheetId="10">#REF!</definedName>
    <definedName name="BS_BALACC">#REF!</definedName>
    <definedName name="BS_BALANCE" localSheetId="4">#REF!</definedName>
    <definedName name="BS_BALANCE" localSheetId="10">#REF!</definedName>
    <definedName name="BS_BALANCE">#REF!</definedName>
    <definedName name="BS_CR" localSheetId="4">#REF!</definedName>
    <definedName name="BS_CR" localSheetId="10">#REF!</definedName>
    <definedName name="BS_CR">#REF!</definedName>
    <definedName name="BS_CR_EQU" localSheetId="4">#REF!</definedName>
    <definedName name="BS_CR_EQU" localSheetId="10">#REF!</definedName>
    <definedName name="BS_CR_EQU">#REF!</definedName>
    <definedName name="BS_DB" localSheetId="4">#REF!</definedName>
    <definedName name="BS_DB" localSheetId="10">#REF!</definedName>
    <definedName name="BS_DB">#REF!</definedName>
    <definedName name="BS_DB_EQU" localSheetId="4">#REF!</definedName>
    <definedName name="BS_DB_EQU" localSheetId="10">#REF!</definedName>
    <definedName name="BS_DB_EQU">#REF!</definedName>
    <definedName name="BS_DT" localSheetId="4">#REF!</definedName>
    <definedName name="BS_DT" localSheetId="10">#REF!</definedName>
    <definedName name="BS_DT">#REF!</definedName>
    <definedName name="BS_ISO" localSheetId="4">#REF!</definedName>
    <definedName name="BS_ISO" localSheetId="10">#REF!</definedName>
    <definedName name="BS_ISO">#REF!</definedName>
    <definedName name="CurrentDate" localSheetId="4">#REF!</definedName>
    <definedName name="CurrentDate" localSheetId="1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45621" calcOnSave="0"/>
</workbook>
</file>

<file path=xl/calcChain.xml><?xml version="1.0" encoding="utf-8"?>
<calcChain xmlns="http://schemas.openxmlformats.org/spreadsheetml/2006/main">
  <c r="D14" i="74" l="1"/>
  <c r="D13" i="74"/>
  <c r="C29" i="78" l="1"/>
  <c r="C26" i="78"/>
  <c r="C18" i="78"/>
  <c r="C21" i="77" l="1"/>
  <c r="B17" i="6" s="1"/>
  <c r="C20" i="77"/>
  <c r="B16" i="6" s="1"/>
  <c r="C19" i="77"/>
  <c r="B15" i="6" s="1"/>
  <c r="F40" i="62" l="1"/>
  <c r="C40" i="62"/>
  <c r="C15" i="28" l="1"/>
  <c r="C7" i="78" s="1"/>
  <c r="B2" i="62"/>
  <c r="B2" i="53" s="1"/>
  <c r="B2" i="75" s="1"/>
  <c r="B2" i="71" s="1"/>
  <c r="B2" i="52" s="1"/>
  <c r="B2" i="72" s="1"/>
  <c r="B2" i="73" s="1"/>
  <c r="B2" i="28" s="1"/>
  <c r="B2" i="77" s="1"/>
  <c r="B2" i="69" s="1"/>
  <c r="B2" i="35" s="1"/>
  <c r="B2" i="64" s="1"/>
  <c r="B2" i="74" s="1"/>
  <c r="B2" i="36" s="1"/>
  <c r="B2" i="37" l="1"/>
  <c r="B2" i="78"/>
  <c r="J23" i="36"/>
  <c r="I23" i="36"/>
  <c r="G23" i="36"/>
  <c r="F23" i="36"/>
  <c r="J21" i="36"/>
  <c r="I21" i="36"/>
  <c r="K21" i="36" s="1"/>
  <c r="G21" i="36"/>
  <c r="H21" i="36" s="1"/>
  <c r="F21" i="36"/>
  <c r="D21" i="36"/>
  <c r="C21" i="36"/>
  <c r="K20" i="36"/>
  <c r="H20" i="36"/>
  <c r="E20" i="36"/>
  <c r="K19" i="36"/>
  <c r="H19" i="36"/>
  <c r="E19" i="36"/>
  <c r="K18" i="36"/>
  <c r="H18" i="36"/>
  <c r="E18" i="36"/>
  <c r="J16" i="36"/>
  <c r="I16" i="36"/>
  <c r="G16" i="36"/>
  <c r="F16" i="36"/>
  <c r="D16" i="36"/>
  <c r="C16" i="36"/>
  <c r="K15" i="36"/>
  <c r="H15" i="36"/>
  <c r="E15" i="36"/>
  <c r="K13" i="36"/>
  <c r="H13" i="36"/>
  <c r="E13" i="36"/>
  <c r="K11" i="36"/>
  <c r="H11" i="36"/>
  <c r="E11" i="36"/>
  <c r="K10" i="36"/>
  <c r="H10" i="36"/>
  <c r="E10" i="36"/>
  <c r="K8" i="36"/>
  <c r="H8" i="36"/>
  <c r="E16" i="36" l="1"/>
  <c r="H16" i="36"/>
  <c r="J24" i="36"/>
  <c r="J25" i="36" s="1"/>
  <c r="K23" i="36"/>
  <c r="I24" i="36"/>
  <c r="K16" i="36"/>
  <c r="G24" i="36"/>
  <c r="G25" i="36" s="1"/>
  <c r="H23" i="36"/>
  <c r="F24" i="36"/>
  <c r="E21" i="36"/>
  <c r="E21" i="74"/>
  <c r="E20" i="74"/>
  <c r="E19" i="74"/>
  <c r="E18" i="74"/>
  <c r="E17" i="74"/>
  <c r="E16" i="74"/>
  <c r="E15" i="74"/>
  <c r="E14" i="74"/>
  <c r="E13" i="74"/>
  <c r="E12" i="74"/>
  <c r="E11" i="74"/>
  <c r="E10" i="74"/>
  <c r="E9" i="74"/>
  <c r="E8" i="74"/>
  <c r="C21" i="74"/>
  <c r="C20" i="74"/>
  <c r="C19" i="74"/>
  <c r="C18" i="74"/>
  <c r="C17" i="74"/>
  <c r="C16" i="74"/>
  <c r="C15" i="74"/>
  <c r="C14" i="74"/>
  <c r="C13" i="74"/>
  <c r="C12" i="74"/>
  <c r="C11" i="74"/>
  <c r="C10" i="74"/>
  <c r="C9" i="74"/>
  <c r="C8" i="74"/>
  <c r="E22" i="74"/>
  <c r="F21" i="64"/>
  <c r="E21" i="64"/>
  <c r="D21" i="64"/>
  <c r="C21" i="64"/>
  <c r="U21" i="64"/>
  <c r="T21" i="64"/>
  <c r="S21" i="64"/>
  <c r="R21" i="64"/>
  <c r="Q21" i="64"/>
  <c r="P21" i="64"/>
  <c r="O21" i="64"/>
  <c r="N21" i="64"/>
  <c r="M21" i="64"/>
  <c r="L21" i="64"/>
  <c r="K21" i="64"/>
  <c r="J21" i="64"/>
  <c r="I21" i="64"/>
  <c r="H21" i="64"/>
  <c r="G21" i="64"/>
  <c r="V20" i="64"/>
  <c r="V19" i="64"/>
  <c r="V18" i="64"/>
  <c r="V17" i="64"/>
  <c r="V16" i="64"/>
  <c r="V15" i="64"/>
  <c r="V14" i="64"/>
  <c r="V13" i="64"/>
  <c r="V12" i="64"/>
  <c r="V11" i="64"/>
  <c r="V10" i="64"/>
  <c r="V9" i="64"/>
  <c r="V8" i="64"/>
  <c r="V7" i="64"/>
  <c r="R22" i="35"/>
  <c r="Q22" i="35"/>
  <c r="P22" i="35"/>
  <c r="O22" i="35"/>
  <c r="N22" i="35"/>
  <c r="M22" i="35"/>
  <c r="L22" i="35"/>
  <c r="K22" i="35"/>
  <c r="J22" i="35"/>
  <c r="I22" i="35"/>
  <c r="H22" i="35"/>
  <c r="G22" i="35"/>
  <c r="F22" i="35"/>
  <c r="E22" i="35"/>
  <c r="D22" i="35"/>
  <c r="C22" i="35"/>
  <c r="S21" i="35"/>
  <c r="F21" i="74" s="1"/>
  <c r="G21" i="74" s="1"/>
  <c r="S20" i="35"/>
  <c r="F20" i="74" s="1"/>
  <c r="S19" i="35"/>
  <c r="F19" i="74" s="1"/>
  <c r="G19" i="74" s="1"/>
  <c r="S18" i="35"/>
  <c r="F18" i="74" s="1"/>
  <c r="G18" i="74" s="1"/>
  <c r="S17" i="35"/>
  <c r="F17" i="74" s="1"/>
  <c r="G17" i="74" s="1"/>
  <c r="H17" i="74" s="1"/>
  <c r="S16" i="35"/>
  <c r="F16" i="74" s="1"/>
  <c r="S15" i="35"/>
  <c r="F15" i="74" s="1"/>
  <c r="S14" i="35"/>
  <c r="F14" i="74" s="1"/>
  <c r="S13" i="35"/>
  <c r="F13" i="74" s="1"/>
  <c r="G13" i="74" s="1"/>
  <c r="H13" i="74" s="1"/>
  <c r="S12" i="35"/>
  <c r="F12" i="74" s="1"/>
  <c r="G12" i="74" s="1"/>
  <c r="S11" i="35"/>
  <c r="F11" i="74" s="1"/>
  <c r="G11" i="74" s="1"/>
  <c r="S10" i="35"/>
  <c r="F10" i="74" s="1"/>
  <c r="G10" i="74" s="1"/>
  <c r="S9" i="35"/>
  <c r="F9" i="74" s="1"/>
  <c r="S8" i="35"/>
  <c r="K24" i="36" l="1"/>
  <c r="K25" i="36" s="1"/>
  <c r="G14" i="74"/>
  <c r="H24" i="36"/>
  <c r="H25" i="36" s="1"/>
  <c r="V21" i="64"/>
  <c r="G15" i="74"/>
  <c r="H15" i="74" s="1"/>
  <c r="G9" i="74"/>
  <c r="H9" i="74" s="1"/>
  <c r="S22" i="35"/>
  <c r="I25" i="36"/>
  <c r="F25" i="36"/>
  <c r="G16" i="74"/>
  <c r="H16" i="74" s="1"/>
  <c r="G20" i="74"/>
  <c r="H20" i="74" s="1"/>
  <c r="F8" i="74"/>
  <c r="G8" i="74" s="1"/>
  <c r="H8" i="74" s="1"/>
  <c r="H12" i="74"/>
  <c r="F22" i="74"/>
  <c r="H18" i="74"/>
  <c r="H10" i="74"/>
  <c r="H14" i="74"/>
  <c r="H19" i="74"/>
  <c r="H11" i="74"/>
  <c r="H21" i="74"/>
  <c r="C22" i="74"/>
  <c r="C22" i="69"/>
  <c r="C47" i="28"/>
  <c r="C35" i="28"/>
  <c r="C31" i="28"/>
  <c r="C30" i="28" s="1"/>
  <c r="C41" i="28" s="1"/>
  <c r="C12" i="28"/>
  <c r="D21" i="72"/>
  <c r="G22" i="74" l="1"/>
  <c r="D6" i="71"/>
  <c r="D13" i="71" s="1"/>
  <c r="C6" i="71"/>
  <c r="C13" i="71" s="1"/>
  <c r="D5" i="71"/>
  <c r="C5" i="71"/>
  <c r="D7" i="77" l="1"/>
  <c r="D12" i="77"/>
  <c r="D17" i="77"/>
  <c r="D8" i="77"/>
  <c r="D13" i="77"/>
  <c r="D21" i="77"/>
  <c r="D9" i="77"/>
  <c r="D15" i="77"/>
  <c r="D20" i="77"/>
  <c r="D11" i="77"/>
  <c r="D16" i="77"/>
  <c r="D19" i="77"/>
  <c r="H53" i="75"/>
  <c r="E53" i="75"/>
  <c r="H52" i="75"/>
  <c r="E52" i="75"/>
  <c r="H51" i="75"/>
  <c r="E51" i="75"/>
  <c r="H50" i="75"/>
  <c r="E50" i="75"/>
  <c r="H49" i="75"/>
  <c r="E49" i="75"/>
  <c r="H48" i="75"/>
  <c r="E48" i="75"/>
  <c r="H47" i="75"/>
  <c r="E47" i="75"/>
  <c r="H46" i="75"/>
  <c r="E46" i="75"/>
  <c r="G45" i="75"/>
  <c r="F45" i="75"/>
  <c r="D45" i="75"/>
  <c r="C45" i="75"/>
  <c r="H44" i="75"/>
  <c r="E44" i="75"/>
  <c r="H43" i="75"/>
  <c r="E43" i="75"/>
  <c r="H42" i="75"/>
  <c r="E42" i="75"/>
  <c r="H41" i="75"/>
  <c r="E41" i="75"/>
  <c r="G40" i="75"/>
  <c r="H40" i="75" s="1"/>
  <c r="F40" i="75"/>
  <c r="D40" i="75"/>
  <c r="C40" i="75"/>
  <c r="H39" i="75"/>
  <c r="E39" i="75"/>
  <c r="H38" i="75"/>
  <c r="E38" i="75"/>
  <c r="H37" i="75"/>
  <c r="E37" i="75"/>
  <c r="H36" i="75"/>
  <c r="E36" i="75"/>
  <c r="H35" i="75"/>
  <c r="E35" i="75"/>
  <c r="H34" i="75"/>
  <c r="E34" i="75"/>
  <c r="H33" i="75"/>
  <c r="E33" i="75"/>
  <c r="G32" i="75"/>
  <c r="H32" i="75" s="1"/>
  <c r="F32" i="75"/>
  <c r="D32" i="75"/>
  <c r="C32" i="75"/>
  <c r="E32" i="75" s="1"/>
  <c r="H31" i="75"/>
  <c r="E31" i="75"/>
  <c r="H30" i="75"/>
  <c r="E30" i="75"/>
  <c r="H29" i="75"/>
  <c r="E29" i="75"/>
  <c r="H28" i="75"/>
  <c r="E28" i="75"/>
  <c r="H27" i="75"/>
  <c r="E27" i="75"/>
  <c r="H26" i="75"/>
  <c r="E26" i="75"/>
  <c r="H25" i="75"/>
  <c r="E25" i="75"/>
  <c r="H24" i="75"/>
  <c r="E24" i="75"/>
  <c r="H23" i="75"/>
  <c r="E23" i="75"/>
  <c r="G22" i="75"/>
  <c r="G19" i="75" s="1"/>
  <c r="F22" i="75"/>
  <c r="D22" i="75"/>
  <c r="D19" i="75" s="1"/>
  <c r="C22" i="75"/>
  <c r="H21" i="75"/>
  <c r="E21" i="75"/>
  <c r="H20" i="75"/>
  <c r="E20" i="75"/>
  <c r="F19" i="75"/>
  <c r="H19" i="75" s="1"/>
  <c r="H18" i="75"/>
  <c r="E18" i="75"/>
  <c r="H17" i="75"/>
  <c r="E17" i="75"/>
  <c r="G16" i="75"/>
  <c r="F16" i="75"/>
  <c r="D16" i="75"/>
  <c r="C16" i="75"/>
  <c r="E16" i="75" s="1"/>
  <c r="H15" i="75"/>
  <c r="E15" i="75"/>
  <c r="H14" i="75"/>
  <c r="E14" i="75"/>
  <c r="G13" i="75"/>
  <c r="F13" i="75"/>
  <c r="H13" i="75" s="1"/>
  <c r="E13" i="75"/>
  <c r="D13" i="75"/>
  <c r="C13" i="75"/>
  <c r="H12" i="75"/>
  <c r="E12" i="75"/>
  <c r="H11" i="75"/>
  <c r="E11" i="75"/>
  <c r="H10" i="75"/>
  <c r="E10" i="75"/>
  <c r="H9" i="75"/>
  <c r="E9" i="75"/>
  <c r="H8" i="75"/>
  <c r="E8" i="75"/>
  <c r="C6" i="73" s="1"/>
  <c r="C28" i="78" s="1"/>
  <c r="C30" i="78" s="1"/>
  <c r="G7" i="75"/>
  <c r="F7" i="75"/>
  <c r="D7" i="75"/>
  <c r="C7" i="75"/>
  <c r="H66" i="53"/>
  <c r="E66" i="53"/>
  <c r="H64" i="53"/>
  <c r="E64" i="53"/>
  <c r="G61" i="53"/>
  <c r="F61" i="53"/>
  <c r="H61" i="53" s="1"/>
  <c r="D61" i="53"/>
  <c r="C61" i="53"/>
  <c r="H60" i="53"/>
  <c r="E60" i="53"/>
  <c r="H59" i="53"/>
  <c r="E59" i="53"/>
  <c r="H58" i="53"/>
  <c r="E58" i="53"/>
  <c r="G53" i="53"/>
  <c r="F53" i="53"/>
  <c r="H53" i="53" s="1"/>
  <c r="D53" i="53"/>
  <c r="C53" i="53"/>
  <c r="H52" i="53"/>
  <c r="E52" i="53"/>
  <c r="H51" i="53"/>
  <c r="E51" i="53"/>
  <c r="H50" i="53"/>
  <c r="E50" i="53"/>
  <c r="H49" i="53"/>
  <c r="E49" i="53"/>
  <c r="H48" i="53"/>
  <c r="E48" i="53"/>
  <c r="H47" i="53"/>
  <c r="E47" i="53"/>
  <c r="H44" i="53"/>
  <c r="E44" i="53"/>
  <c r="H43" i="53"/>
  <c r="E43" i="53"/>
  <c r="H42" i="53"/>
  <c r="E42" i="53"/>
  <c r="H41" i="53"/>
  <c r="E41" i="53"/>
  <c r="H40" i="53"/>
  <c r="E40" i="53"/>
  <c r="H39" i="53"/>
  <c r="E39" i="53"/>
  <c r="H38" i="53"/>
  <c r="E38" i="53"/>
  <c r="H37" i="53"/>
  <c r="E37" i="53"/>
  <c r="H36" i="53"/>
  <c r="E36" i="53"/>
  <c r="H35" i="53"/>
  <c r="E35" i="53"/>
  <c r="G34" i="53"/>
  <c r="G45" i="53" s="1"/>
  <c r="G54" i="53" s="1"/>
  <c r="F34" i="53"/>
  <c r="F45" i="53" s="1"/>
  <c r="D34" i="53"/>
  <c r="D45" i="53" s="1"/>
  <c r="D54" i="53" s="1"/>
  <c r="C34" i="53"/>
  <c r="C45" i="53" s="1"/>
  <c r="C54" i="53" s="1"/>
  <c r="G30" i="53"/>
  <c r="F30" i="53"/>
  <c r="D30" i="53"/>
  <c r="E30" i="53" s="1"/>
  <c r="C30" i="53"/>
  <c r="H29" i="53"/>
  <c r="E29" i="53"/>
  <c r="H28" i="53"/>
  <c r="E28" i="53"/>
  <c r="H27" i="53"/>
  <c r="E27" i="53"/>
  <c r="H26" i="53"/>
  <c r="E26" i="53"/>
  <c r="H25" i="53"/>
  <c r="E25" i="53"/>
  <c r="H24" i="53"/>
  <c r="E24" i="53"/>
  <c r="H21" i="53"/>
  <c r="E21" i="53"/>
  <c r="H20" i="53"/>
  <c r="E20" i="53"/>
  <c r="H19" i="53"/>
  <c r="E19" i="53"/>
  <c r="H18" i="53"/>
  <c r="E18" i="53"/>
  <c r="H17" i="53"/>
  <c r="E17" i="53"/>
  <c r="H16" i="53"/>
  <c r="E16" i="53"/>
  <c r="H15" i="53"/>
  <c r="E15" i="53"/>
  <c r="H14" i="53"/>
  <c r="E14" i="53"/>
  <c r="H13" i="53"/>
  <c r="E13" i="53"/>
  <c r="H12" i="53"/>
  <c r="E12" i="53"/>
  <c r="H11" i="53"/>
  <c r="E11" i="53"/>
  <c r="H10" i="53"/>
  <c r="E10" i="53"/>
  <c r="G9" i="53"/>
  <c r="G22" i="53" s="1"/>
  <c r="G31" i="53" s="1"/>
  <c r="F9" i="53"/>
  <c r="D9" i="53"/>
  <c r="D22" i="53" s="1"/>
  <c r="C9" i="53"/>
  <c r="C22" i="53" s="1"/>
  <c r="C31" i="53" s="1"/>
  <c r="H8" i="53"/>
  <c r="E8" i="53"/>
  <c r="H40" i="62"/>
  <c r="E40" i="62"/>
  <c r="H39" i="62"/>
  <c r="E39" i="62"/>
  <c r="H38" i="62"/>
  <c r="E38" i="62"/>
  <c r="C11" i="28" s="1"/>
  <c r="C42" i="69" s="1"/>
  <c r="H37" i="62"/>
  <c r="E37" i="62"/>
  <c r="H36" i="62"/>
  <c r="E36" i="62"/>
  <c r="H35" i="62"/>
  <c r="E35" i="62"/>
  <c r="H34" i="62"/>
  <c r="E34" i="62"/>
  <c r="H33" i="62"/>
  <c r="E33" i="62"/>
  <c r="C7" i="28" s="1"/>
  <c r="G31" i="62"/>
  <c r="G41" i="62" s="1"/>
  <c r="F31" i="62"/>
  <c r="F41" i="62" s="1"/>
  <c r="D31" i="62"/>
  <c r="D41" i="62" s="1"/>
  <c r="C31" i="62"/>
  <c r="C41" i="62" s="1"/>
  <c r="H30" i="62"/>
  <c r="E30" i="62"/>
  <c r="H29" i="62"/>
  <c r="E29" i="62"/>
  <c r="C32" i="69" s="1"/>
  <c r="H28" i="62"/>
  <c r="E28" i="62"/>
  <c r="C31" i="69" s="1"/>
  <c r="H27" i="62"/>
  <c r="E27" i="62"/>
  <c r="C30" i="69" s="1"/>
  <c r="H26" i="62"/>
  <c r="E26" i="62"/>
  <c r="C29" i="69" s="1"/>
  <c r="H25" i="62"/>
  <c r="E25" i="62"/>
  <c r="C28" i="69" s="1"/>
  <c r="H24" i="62"/>
  <c r="E24" i="62"/>
  <c r="C27" i="69" s="1"/>
  <c r="H23" i="62"/>
  <c r="E23" i="62"/>
  <c r="C26" i="69" s="1"/>
  <c r="H22" i="62"/>
  <c r="E22" i="62"/>
  <c r="C25" i="69" s="1"/>
  <c r="H19" i="62"/>
  <c r="E19" i="62"/>
  <c r="H18" i="62"/>
  <c r="E18" i="62"/>
  <c r="H17" i="62"/>
  <c r="E17" i="62"/>
  <c r="H16" i="62"/>
  <c r="E16" i="62"/>
  <c r="H15" i="62"/>
  <c r="E15" i="62"/>
  <c r="G14" i="62"/>
  <c r="G20" i="62" s="1"/>
  <c r="F14" i="62"/>
  <c r="F20" i="62" s="1"/>
  <c r="D14" i="62"/>
  <c r="D20" i="62" s="1"/>
  <c r="C14" i="62"/>
  <c r="H13" i="62"/>
  <c r="E13" i="62"/>
  <c r="H12" i="62"/>
  <c r="E12" i="62"/>
  <c r="H11" i="62"/>
  <c r="E11" i="62"/>
  <c r="H10" i="62"/>
  <c r="E10" i="62"/>
  <c r="H9" i="62"/>
  <c r="E9" i="62"/>
  <c r="H8" i="62"/>
  <c r="E8" i="62"/>
  <c r="H7" i="62"/>
  <c r="E7" i="62"/>
  <c r="E7" i="75" l="1"/>
  <c r="D22" i="74" s="1"/>
  <c r="D31" i="53"/>
  <c r="D56" i="53" s="1"/>
  <c r="D63" i="53" s="1"/>
  <c r="D65" i="53" s="1"/>
  <c r="D67" i="53" s="1"/>
  <c r="E14" i="62"/>
  <c r="C15" i="72" s="1"/>
  <c r="E15" i="72" s="1"/>
  <c r="E40" i="75"/>
  <c r="E22" i="75"/>
  <c r="H34" i="53"/>
  <c r="H45" i="53"/>
  <c r="H30" i="53"/>
  <c r="H9" i="53"/>
  <c r="H45" i="75"/>
  <c r="E45" i="75"/>
  <c r="H16" i="75"/>
  <c r="H7" i="75"/>
  <c r="E61" i="53"/>
  <c r="E53" i="53"/>
  <c r="F22" i="53"/>
  <c r="H22" i="53" s="1"/>
  <c r="H41" i="62"/>
  <c r="C37" i="69"/>
  <c r="C44" i="69" s="1"/>
  <c r="C6" i="28"/>
  <c r="C28" i="28" s="1"/>
  <c r="C35" i="78" s="1"/>
  <c r="E41" i="62"/>
  <c r="C34" i="69"/>
  <c r="C36" i="69" s="1"/>
  <c r="C44" i="28"/>
  <c r="H20" i="62"/>
  <c r="C16" i="72"/>
  <c r="E16" i="72" s="1"/>
  <c r="C15" i="69"/>
  <c r="C17" i="69"/>
  <c r="C18" i="72"/>
  <c r="E18" i="72" s="1"/>
  <c r="C20" i="72"/>
  <c r="E20" i="72" s="1"/>
  <c r="C23" i="69"/>
  <c r="C16" i="69"/>
  <c r="C17" i="72"/>
  <c r="E17" i="72" s="1"/>
  <c r="C21" i="69"/>
  <c r="C19" i="72"/>
  <c r="E19" i="72" s="1"/>
  <c r="C9" i="72"/>
  <c r="C7" i="69"/>
  <c r="C13" i="72"/>
  <c r="E13" i="72" s="1"/>
  <c r="C11" i="69"/>
  <c r="C8" i="72"/>
  <c r="E8" i="72" s="1"/>
  <c r="C6" i="69"/>
  <c r="C8" i="69"/>
  <c r="C10" i="72"/>
  <c r="E10" i="72" s="1"/>
  <c r="C12" i="72"/>
  <c r="E12" i="72" s="1"/>
  <c r="C10" i="69"/>
  <c r="C12" i="69"/>
  <c r="C14" i="72"/>
  <c r="E14" i="72" s="1"/>
  <c r="C11" i="72"/>
  <c r="E11" i="72" s="1"/>
  <c r="C9" i="69"/>
  <c r="H22" i="75"/>
  <c r="C19" i="75"/>
  <c r="E19" i="75" s="1"/>
  <c r="C56" i="53"/>
  <c r="E54" i="53"/>
  <c r="G56" i="53"/>
  <c r="G63" i="53" s="1"/>
  <c r="G65" i="53" s="1"/>
  <c r="G67" i="53" s="1"/>
  <c r="F54" i="53"/>
  <c r="H54" i="53" s="1"/>
  <c r="E9" i="53"/>
  <c r="E22" i="53"/>
  <c r="E45" i="53"/>
  <c r="E34" i="53"/>
  <c r="C20" i="62"/>
  <c r="E20" i="62" s="1"/>
  <c r="H14" i="62"/>
  <c r="H31" i="62"/>
  <c r="E31" i="62"/>
  <c r="E31" i="53" l="1"/>
  <c r="F31" i="53"/>
  <c r="F56" i="53" s="1"/>
  <c r="C43" i="28"/>
  <c r="C52" i="28" s="1"/>
  <c r="C35" i="69"/>
  <c r="C14" i="69"/>
  <c r="C24" i="69" s="1"/>
  <c r="C21" i="72"/>
  <c r="C6" i="78" s="1"/>
  <c r="C8" i="78" s="1"/>
  <c r="C36" i="78" s="1"/>
  <c r="C38" i="78" s="1"/>
  <c r="E9" i="72"/>
  <c r="E21" i="72" s="1"/>
  <c r="C63" i="53"/>
  <c r="E56" i="53"/>
  <c r="H31" i="53" l="1"/>
  <c r="F63" i="53"/>
  <c r="H56" i="53"/>
  <c r="C65" i="53"/>
  <c r="E63" i="53"/>
  <c r="C67" i="53" l="1"/>
  <c r="E67" i="53" s="1"/>
  <c r="E65" i="53"/>
  <c r="H63" i="53"/>
  <c r="F65" i="53"/>
  <c r="H65" i="53" l="1"/>
  <c r="F67" i="53"/>
  <c r="H67" i="53" s="1"/>
  <c r="E8" i="37" l="1"/>
  <c r="M21" i="37"/>
  <c r="G21" i="37"/>
  <c r="H21" i="37"/>
  <c r="I21" i="37"/>
  <c r="J21" i="37"/>
  <c r="L21" i="37"/>
  <c r="N16" i="37"/>
  <c r="N17" i="37"/>
  <c r="N18" i="37"/>
  <c r="N19" i="37"/>
  <c r="N20" i="37"/>
  <c r="N15" i="37"/>
  <c r="N13" i="37"/>
  <c r="N10" i="37"/>
  <c r="N9" i="37"/>
  <c r="N11" i="37"/>
  <c r="N12" i="37"/>
  <c r="E19" i="37"/>
  <c r="E18" i="37"/>
  <c r="E17" i="37"/>
  <c r="E16" i="37"/>
  <c r="E15" i="37"/>
  <c r="M14" i="37"/>
  <c r="L14" i="37"/>
  <c r="K14" i="37"/>
  <c r="J14" i="37"/>
  <c r="I14" i="37"/>
  <c r="H14" i="37"/>
  <c r="G14" i="37"/>
  <c r="F14" i="37"/>
  <c r="C14" i="37"/>
  <c r="E12" i="37"/>
  <c r="E11" i="37"/>
  <c r="E10" i="37"/>
  <c r="E9" i="37"/>
  <c r="M7" i="37"/>
  <c r="L7" i="37"/>
  <c r="J7" i="37"/>
  <c r="I7" i="37"/>
  <c r="H7" i="37"/>
  <c r="G7" i="37"/>
  <c r="F7" i="37"/>
  <c r="F21" i="37" s="1"/>
  <c r="C7" i="37"/>
  <c r="N14" i="37" l="1"/>
  <c r="E14" i="37"/>
  <c r="E7" i="37"/>
  <c r="C21" i="37"/>
  <c r="N8" i="37"/>
  <c r="E21" i="37" l="1"/>
  <c r="N7" i="37"/>
  <c r="N21" i="37" s="1"/>
  <c r="K7" i="37"/>
  <c r="K21" i="37" s="1"/>
  <c r="C5" i="73" l="1"/>
  <c r="C8" i="73" l="1"/>
  <c r="C13" i="73" s="1"/>
</calcChain>
</file>

<file path=xl/sharedStrings.xml><?xml version="1.0" encoding="utf-8"?>
<sst xmlns="http://schemas.openxmlformats.org/spreadsheetml/2006/main" count="1232" uniqueCount="936">
  <si>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</si>
  <si>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</si>
  <si>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</si>
  <si>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</si>
  <si>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</si>
  <si>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</si>
  <si>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</si>
  <si>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</si>
  <si>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</si>
  <si>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</si>
  <si>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</si>
  <si>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</si>
  <si>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</si>
  <si>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</si>
  <si>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სშდრ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</si>
  <si>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</si>
  <si>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</si>
  <si>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</si>
  <si>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</si>
  <si>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</si>
  <si>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</si>
  <si>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</si>
  <si>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საბალანსო ელემენტები</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</si>
  <si>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</si>
  <si>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</si>
  <si>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</si>
  <si>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</si>
  <si>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</si>
  <si>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</si>
  <si>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</si>
  <si>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</si>
  <si>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</si>
  <si>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</si>
  <si>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</si>
  <si>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</si>
  <si>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</si>
  <si>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</si>
  <si>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</si>
  <si>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</si>
  <si>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</si>
  <si>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</si>
  <si>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</si>
  <si>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</si>
  <si>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</si>
  <si>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</si>
  <si>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</si>
  <si>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</si>
  <si>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</si>
  <si>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</si>
  <si>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</si>
  <si>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</si>
  <si>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</si>
  <si>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</si>
  <si>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</si>
  <si>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</si>
  <si>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</si>
  <si>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</si>
  <si>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</si>
  <si>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</si>
  <si>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</si>
  <si>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</si>
  <si>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</si>
  <si>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</si>
  <si>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</si>
  <si>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საერთო რეზერვები საკრედიტო რისკის მიხედვით შეწონილი რისკის პოზიციების მაქსიმუმ 1.25%–ის ოდენობით</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</si>
  <si>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</si>
  <si>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</si>
  <si>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</si>
  <si>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</si>
  <si>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</si>
  <si>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</si>
  <si>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</si>
  <si>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</si>
  <si>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</si>
  <si>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</si>
  <si>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</si>
  <si>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უპირობო და პირობითი მოთხოვნები, რომლებიც უზრუნველყოფილია საცხოვრებელი ქონების იპოთეკით</t>
  </si>
  <si>
    <t>პროცენტი</t>
  </si>
  <si>
    <t>კონტრაგენტთან დაკავშირებული საკრედიტო რისკის მიხედვით შეწონილი რისკის პოზიციები</t>
  </si>
  <si>
    <t>სავალუტო კურსთან დაკავშირებული კონტრაქტები</t>
  </si>
  <si>
    <t>კონტრაქტები 1  წელზე ნაკლები ვადით</t>
  </si>
  <si>
    <t>კონტრაქტები 1–დან 2 წლამდე ვადით</t>
  </si>
  <si>
    <t>კონტრაქტები 2–დან 3 წლამდე ვადით</t>
  </si>
  <si>
    <t>კონტრაქტები 3–დან 4 წლამდე ვადით</t>
  </si>
  <si>
    <t>კონტრაქტები 4–დან 5 წლამდე ვადით</t>
  </si>
  <si>
    <t>კონტრაქტები 5 წელზე მეტი ვადით</t>
  </si>
  <si>
    <t>საპროცენტო განაკვეთთან დაკავშირებული კონტრაქტები</t>
  </si>
  <si>
    <t>რისკის პოზიციების 
ღირებულება</t>
  </si>
  <si>
    <t xml:space="preserve">ნომინალური 
ღირებულება </t>
  </si>
  <si>
    <t>საზედამხედველო კაპიტალი</t>
  </si>
  <si>
    <t>ბანკთაშორისი სესხები</t>
  </si>
  <si>
    <t>რეპო ოპერაციების ფარგლებში გაცემული სესხები</t>
  </si>
  <si>
    <t>სახელმწიფო ორგანიზაციები</t>
  </si>
  <si>
    <t xml:space="preserve">საფინანსო ინსტიტუტები </t>
  </si>
  <si>
    <t>ლომბარდული სესხები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</si>
  <si>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</si>
  <si>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</si>
  <si>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</si>
  <si>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</si>
  <si>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საქონლის წარმოება</t>
  </si>
  <si>
    <t>ხანგრძლივი მოხმარების სამომხმარებლო პროდუქციის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</si>
  <si>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</si>
  <si>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</si>
  <si>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</si>
  <si>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</si>
  <si>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</si>
  <si>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</si>
  <si>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</si>
  <si>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</si>
  <si>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</si>
  <si>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</si>
  <si>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</si>
  <si>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</si>
  <si>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საცალო პროდუქტები</t>
  </si>
  <si>
    <t>ავტო–სესხები</t>
  </si>
  <si>
    <t>მომენტალური განვადება</t>
  </si>
  <si>
    <t>ოვერდრაფტები</t>
  </si>
  <si>
    <t>საკრედიტო ბარათები</t>
  </si>
  <si>
    <t>სესხები ბინის რემონტისათვის</t>
  </si>
  <si>
    <t>ექსპორტიორები</t>
  </si>
  <si>
    <t>საკრედიტო პორტფელი (ბანკთაშორისი სესხების გარეშე)</t>
  </si>
  <si>
    <t>კორპორატიული სესხები</t>
  </si>
  <si>
    <t>სესხები მცირე და საშუალო ბიზნესზე</t>
  </si>
  <si>
    <t>საცალო სესხები</t>
  </si>
  <si>
    <t>იპოთეკური სესხები</t>
  </si>
  <si>
    <t>პირველადი კაპიტალი</t>
  </si>
  <si>
    <t>კაპიტალის კოეფიციენტები</t>
  </si>
  <si>
    <t>საპროცენტო ხარჯები</t>
  </si>
  <si>
    <t>წმინდა საკომისიო და სხვა შემოსავლები მომსახურეობის მიხედვით</t>
  </si>
  <si>
    <t>საპროცენტო შემოსავლები</t>
  </si>
  <si>
    <t>ლარებით</t>
  </si>
  <si>
    <t>უცხ.ვალუტა</t>
  </si>
  <si>
    <t>სხვა ვალდებულებები</t>
  </si>
  <si>
    <t>უცხ. ვალუტა</t>
  </si>
  <si>
    <t>საპროცენტო შემოსავლები ბანკებიდან "ნოსტრო" ანგარიშებისა და დეპოზიტების მიხედვით</t>
  </si>
  <si>
    <t>საპროცენტო შემოსავლები სესხებიდან</t>
  </si>
  <si>
    <t>ბანკთაშორისი სესხებიდან</t>
  </si>
  <si>
    <t>ვაჭრობისა და მომსახურეობის სექტორზე გაცემული სესხებიდან</t>
  </si>
  <si>
    <t>ენერგეტიკის სექტორზე გაცემული სესხებიდან</t>
  </si>
  <si>
    <t>სოფლის მეურნეობის და მეტყევეობის სექტორზე გაცემული სესხებიდან</t>
  </si>
  <si>
    <t>მშენებლობის სექტორზე გაცემული სესხებიდან</t>
  </si>
  <si>
    <t>სამთომომპოვებელ და გადამამუშავებელ სექტორზე გაცემული სესხებიდან</t>
  </si>
  <si>
    <t>ტრანსპორტისა და კავშირგაბმულობის სექტორზე გაცემული სესხებიდან</t>
  </si>
  <si>
    <t>ფიზიკურ პირებზე გაცემული სესხებიდან</t>
  </si>
  <si>
    <t>დანარჩენ სექტორზე გაცემული სესხებიდან</t>
  </si>
  <si>
    <t>შემოსავლები ჯარიმებიდან/საურავებიდან კლიენტებისათვის მიცემული სესხების მიხედვით</t>
  </si>
  <si>
    <t>საპროცენტო და დისკონტური შემოსავლები ფასიანი ქაღალდებიდან</t>
  </si>
  <si>
    <t>სხვა საპროცენტო შემოსავლები</t>
  </si>
  <si>
    <t>მთლიანი საპროცენტო შემოსავლები</t>
  </si>
  <si>
    <t>მოთხოვნამდე დეპოზიტებზე გადახდილი პროცენტები</t>
  </si>
  <si>
    <t>ვადიან დეპოზიტებზე გადახდილი პროცენტები</t>
  </si>
  <si>
    <t>ბანკის დეპოზიტებზე გადახდილი პროცენტები</t>
  </si>
  <si>
    <t>საკუთარ სავალო ფასიან ქაღალდებზე გადახდილი პროცენტები</t>
  </si>
  <si>
    <t>ნასესხებ სახსრებზე გადახდილი პროცენტები</t>
  </si>
  <si>
    <t>სხვა საპროცენტო ხარჯები</t>
  </si>
  <si>
    <t>მთლიანი საპროცენტო ხარჯები</t>
  </si>
  <si>
    <t>წმინდა საპროცენტო შემოსავალი</t>
  </si>
  <si>
    <t>არასაპროცენტო შემოსავლები</t>
  </si>
  <si>
    <t xml:space="preserve"> საკომისიო და სხვა შემოსავლები გაწეული მომსახურეობის მიხედვით</t>
  </si>
  <si>
    <t xml:space="preserve"> საკომისიო და სხვა ხარჯები მიღებული მომსახურეობის მიხედვით</t>
  </si>
  <si>
    <t>მიღებული დივიდენდები</t>
  </si>
  <si>
    <t>მოგება (ზარალი) დილინგური ფასიანი ქაღალდებიდან</t>
  </si>
  <si>
    <t>მოგება (ზარალი) საინვესტიციო ფასიანი ქაღალდებიდან</t>
  </si>
  <si>
    <t>მოგება (ზარალი) ვალუტის ყიდვა–გაყიდვის ოპერაციებიდან</t>
  </si>
  <si>
    <t>მოგება (ზარალი) სავალუტო სახსრების გადაფასებიდან</t>
  </si>
  <si>
    <t>მოგება (ზარალი) ქონების გაყიდვიდან</t>
  </si>
  <si>
    <t>სხვა საბანკო ოპერაციებიდან მიღებული არასაპროცენტო შემოსავლები</t>
  </si>
  <si>
    <t>სხვა არასაპროცენტო შემოსავლები</t>
  </si>
  <si>
    <t>მთლიანი არასაპროცენტო შემოსავლები</t>
  </si>
  <si>
    <t>არასაპროცენტო ხარჯები</t>
  </si>
  <si>
    <t>სხვა საბანკო ოპერაციების მიხედვით გაწეული არასაპროცენტო ხარჯები</t>
  </si>
  <si>
    <t>ბანკის განვითარების, საკონსულტაციო და მარკეტინგის ხარჯები</t>
  </si>
  <si>
    <t>ბანკის პერსონალის ხარჯები</t>
  </si>
  <si>
    <t>ცვეთისა და ამორტიზაციის ხარჯები</t>
  </si>
  <si>
    <t>სხვა არასაპროცენტო ხარჯები</t>
  </si>
  <si>
    <t>მთლიანი არასაპროცენტო ხარჯები</t>
  </si>
  <si>
    <t>წმინდა არასაპროცენტო შემოსავალი</t>
  </si>
  <si>
    <t>წმინდა მოგება დარეზერვებამდე</t>
  </si>
  <si>
    <t>ზარალი სესხების შესაძლო დანაკარგების მიხედვით</t>
  </si>
  <si>
    <t>ზარალი ინვესტიციების და ფასიანი ქაღალდების გაუფასურების შესაძლო დანაკარგების მიხედვით</t>
  </si>
  <si>
    <t>ზარალი სხვა აქტივების შესაძლო დანაკარგების მიხედვით</t>
  </si>
  <si>
    <t>მთლიანი ზარალი აქტივების შესაძლო დანაკარგების მიხედვით</t>
  </si>
  <si>
    <t>მოგების გადასახადი</t>
  </si>
  <si>
    <t>მოგება გადასახადის გადახდის შემდეგ</t>
  </si>
  <si>
    <t>გაუთვალისწინებელი შემოსავლები (ხარჯები)</t>
  </si>
  <si>
    <t>წმინდა მოგება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</si>
  <si>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</si>
  <si>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</si>
  <si>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</si>
  <si>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</si>
  <si>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</si>
  <si>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</si>
  <si>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</si>
  <si>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</si>
  <si>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საინვესტიციო ფასიანი ქაღალდები</t>
  </si>
  <si>
    <t>მთლიანი სესხები</t>
  </si>
  <si>
    <t>მინუს: სესხების შესაძლო დანაკარგების რეზერვი</t>
  </si>
  <si>
    <t>წმინდა სესხები</t>
  </si>
  <si>
    <t>დარიცხული მისაღები პროცენტები და დივიდენდები</t>
  </si>
  <si>
    <t>დასაკუთრებული უძრავი და მოძრავი ქონება</t>
  </si>
  <si>
    <t>ინვესტიციები საწესდებო კაპიტალში</t>
  </si>
  <si>
    <t>ძირითადი საშუალებები და არამატერიალური აქტივები</t>
  </si>
  <si>
    <t>სხვა აქტივები</t>
  </si>
  <si>
    <t>მთლიანი აქტივები</t>
  </si>
  <si>
    <t>ბანკების დეპოზიტები</t>
  </si>
  <si>
    <t>მიმდინარე დეპოზიტები (ანგარიშები)</t>
  </si>
  <si>
    <t>მოთხოვნამდე დეპოზიტები</t>
  </si>
  <si>
    <t>ვადიანი დეპოზიტები</t>
  </si>
  <si>
    <t>საკუთარი სავალო ფასიანი ქაღალდები</t>
  </si>
  <si>
    <t>ნასესხები სახსრები</t>
  </si>
  <si>
    <t>დარიცხული გადასახდელი პროცენტები და დივიდენდები</t>
  </si>
  <si>
    <t>სუბორდინირებული ვალდებულებები</t>
  </si>
  <si>
    <t>მთლიანი ვალდებულებები</t>
  </si>
  <si>
    <t>ჩვეულებრივი აქციები</t>
  </si>
  <si>
    <t>პრივილეგირებული აქციები</t>
  </si>
  <si>
    <t>მინუს: გამოსყიდული აქციები</t>
  </si>
  <si>
    <t>საემისიო კაპიტალი</t>
  </si>
  <si>
    <t>საერთო რეზერვები</t>
  </si>
  <si>
    <t>გაუნაწილებელი მოგება</t>
  </si>
  <si>
    <t>სულ სააქციო კაპიტალი</t>
  </si>
  <si>
    <t>ვალდებულებები</t>
  </si>
  <si>
    <t>სააქციო კაპიტალი</t>
  </si>
  <si>
    <t>ფასიანი ქაღალდები დილინგური ოპერაციებისათვის</t>
  </si>
  <si>
    <t>საზედამხედველო კაპიტალი (მოცულობა, ლარი)</t>
  </si>
  <si>
    <t>რისკის მიხედვით შეწონილი რისკის პოზიციები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</si>
  <si>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</si>
  <si>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</si>
  <si>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</si>
  <si>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</si>
  <si>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</si>
  <si>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</si>
  <si>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</si>
  <si>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</si>
  <si>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</si>
  <si>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აქტივების გადაფასების რეზერვები</t>
  </si>
  <si>
    <t>მთლიანი ვალდებულებები და სააქციო კაპიტალი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</si>
  <si>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</si>
  <si>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</si>
  <si>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</si>
  <si>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</si>
  <si>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</si>
  <si>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</si>
  <si>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</si>
  <si>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</si>
  <si>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</si>
  <si>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</si>
  <si>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</si>
  <si>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</si>
  <si>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</si>
  <si>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</si>
  <si>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</si>
  <si>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</si>
  <si>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</si>
  <si>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</si>
  <si>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</si>
  <si>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</si>
  <si>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</si>
  <si>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</si>
  <si>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საერთაშორისო ორგანიზაციების მიმართ</t>
  </si>
  <si>
    <t>უპირობო და პირობითი მოთხოვნები კომერციული ბანკების მიმართ</t>
  </si>
  <si>
    <t>მოგება - ზარალის ანგარიშგება</t>
  </si>
  <si>
    <t>ძირითადი მაჩვენებლები</t>
  </si>
  <si>
    <t>წმინდა საპროცენტო მარჟა</t>
  </si>
  <si>
    <t xml:space="preserve">   </t>
  </si>
  <si>
    <t xml:space="preserve">წმინდა სესხები </t>
  </si>
  <si>
    <t xml:space="preserve">ფულადი სახსრები სხვა ბანკებში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</si>
  <si>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</si>
  <si>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</si>
  <si>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საბალანსო ღირებულებები ადგილობრივი ბუღალტრული აღრიცხვის წესების მიხედვით (ინდივიდუალური ფინანსური ანგარიშგება)</t>
  </si>
  <si>
    <t xml:space="preserve">სტანდარტიზებული საზედამხედველო ანგარიშგების საბალანსო ელემენტები </t>
  </si>
  <si>
    <t xml:space="preserve">    მინუს: გამოსყიდული აქციები</t>
  </si>
  <si>
    <t>მათ შორის მეორად საზედამხედველო კაპიტალში ჩასათვლელი ინსტრუმენტები</t>
  </si>
  <si>
    <t>მათ შორის არამატერიალური აქტივები</t>
  </si>
  <si>
    <t>მათ შორის 10%-ზე ნაკლები  წილობრივი მფლობელობა, რომელიც შეზღუდულად აღიარდება</t>
  </si>
  <si>
    <t>მათ შორის მნიშვნელოვანი ინვესტიციები, რომლებიც შეზღუდულად აღიარდება</t>
  </si>
  <si>
    <t xml:space="preserve">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t>
  </si>
  <si>
    <t>g</t>
  </si>
  <si>
    <t>h</t>
  </si>
  <si>
    <t>i</t>
  </si>
  <si>
    <t>j</t>
  </si>
  <si>
    <t>k</t>
  </si>
  <si>
    <t>l</t>
  </si>
  <si>
    <t xml:space="preserve"> საბალანსო უწყისი</t>
  </si>
  <si>
    <t>ბალანსგარეშე ანგარიშგების უწყისი</t>
  </si>
  <si>
    <t xml:space="preserve">მათ შორის 10 %-იანი წილობრივი მფლობელობა ფინანსურ  დაწესებულებებში  </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</si>
  <si>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</si>
  <si>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</si>
  <si>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</si>
  <si>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</si>
  <si>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</si>
  <si>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</si>
  <si>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</si>
  <si>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</si>
  <si>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</si>
  <si>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</si>
  <si>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</si>
  <si>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</si>
  <si>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</si>
  <si>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</si>
  <si>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</si>
  <si>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</si>
  <si>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</si>
  <si>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</si>
  <si>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სხვა კორექტირებების ეფექტი (ასეთის არსებობის შემთხვევაში)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</si>
  <si>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</si>
  <si>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</si>
  <si>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</si>
  <si>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</si>
  <si>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</si>
  <si>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</si>
  <si>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ძირითადი საშუალებების საექსპლუატაციო ხარჯები</t>
  </si>
  <si>
    <t>მოგება გადასახადის გადახდამდე და გაუთვალისწინებელ შემოსავალ–ხარჯებამდე</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</si>
  <si>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</si>
  <si>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</si>
  <si>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</si>
  <si>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 xml:space="preserve">         გაცემული გარანტიები</t>
  </si>
  <si>
    <t xml:space="preserve">         აკრედიტივები</t>
  </si>
  <si>
    <t xml:space="preserve">         კლიენტების მიერ აუთვისებელი ნაშთები</t>
  </si>
  <si>
    <t xml:space="preserve">         სხვა პირობითი ვალდებულებები</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</si>
  <si>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</si>
  <si>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</si>
  <si>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 xml:space="preserve">         ბანკის ფინანსური აქტივები</t>
  </si>
  <si>
    <t xml:space="preserve">         ბანკის არაფინანსური აქტივები</t>
  </si>
  <si>
    <t>ბანკის მოთხოვნის უზრუნველყოფის მიზნით მიღებული გარანტიები</t>
  </si>
  <si>
    <t xml:space="preserve">         თავდებობა, სოლიდარული პასუხისმგებლობა </t>
  </si>
  <si>
    <t xml:space="preserve">         გარანტია </t>
  </si>
  <si>
    <t>მოთხოვნის უზრუნველყოფის მიზნით ბანკის სასარგებლოდ დატვირთული აქტივები</t>
  </si>
  <si>
    <t xml:space="preserve">         ფულადი სახსრები</t>
  </si>
  <si>
    <t xml:space="preserve">         ძვირფასი ლითონები და ქვები </t>
  </si>
  <si>
    <t xml:space="preserve">         უძრავი ქონება</t>
  </si>
  <si>
    <t>5.3.1</t>
  </si>
  <si>
    <t xml:space="preserve">                     საცხოვრებელი</t>
  </si>
  <si>
    <t>5.3.2</t>
  </si>
  <si>
    <t xml:space="preserve">                     კომერციული</t>
  </si>
  <si>
    <t>5.3.3</t>
  </si>
  <si>
    <t xml:space="preserve">                        კომპლექსური ტიპის უძრავი ქონება</t>
  </si>
  <si>
    <t>5.3.4</t>
  </si>
  <si>
    <t xml:space="preserve">                    მიწის ნაკვეთები (შენობა ნაგებობების გარეშე)</t>
  </si>
  <si>
    <t>5.3.5</t>
  </si>
  <si>
    <t xml:space="preserve">                    სხვა</t>
  </si>
  <si>
    <t xml:space="preserve">         მოძრავი ქონება</t>
  </si>
  <si>
    <t xml:space="preserve">         წილის გირავნობა</t>
  </si>
  <si>
    <t xml:space="preserve">         ფასიანი ქაღალდები</t>
  </si>
  <si>
    <t xml:space="preserve">         სხვა </t>
  </si>
  <si>
    <t>წარმოებული ფინანსური ინსტრუმენტები</t>
  </si>
  <si>
    <t xml:space="preserve">          სავალუტო კურსთან დაკავშირებული კონტრაქტების (გარდა ოფციონებისა) ფარგლებში გასაცები თანხები</t>
  </si>
  <si>
    <t xml:space="preserve">          საპროცენტო განაკვეთთან დაკავშირებული კონტრაქტების (გარდა ოფციონებისა) ძირითადი თანხა </t>
  </si>
  <si>
    <t xml:space="preserve">          გაყიდული ოფციონები</t>
  </si>
  <si>
    <t xml:space="preserve">          ნაყიდი ოფციონები</t>
  </si>
  <si>
    <t xml:space="preserve">          სხვა წარმოებული ინსტრუმენტების ფარგლებში ბანკის პოტენციური მოთხოვნის ნომინალური ღირებულება</t>
  </si>
  <si>
    <t xml:space="preserve">          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</si>
  <si>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ბანკის ბალანსზე აუღიარებელი საკრედიტო მოთხოვნები</t>
  </si>
  <si>
    <t xml:space="preserve">          ბოლო 3 თვის განმავალობაში ბალანსიდან ჩამოწერილი საკრედიტო მოთხოვნების ძირი თანხა</t>
  </si>
  <si>
    <t xml:space="preserve">          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</si>
  <si>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 xml:space="preserve">          ბოლო 5 წლის განმავლობაში (ბოლო 3 თვის ჩათვლით) ბალანსიდან ჩამოწერილი საკრედიტო მოთხოვნების ძირი თანხა</t>
  </si>
  <si>
    <t xml:space="preserve">          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</si>
  <si>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შეუქცევადი საოპერაციო იჯარა</t>
  </si>
  <si>
    <t xml:space="preserve">          ვადის გარეშე ხელშეკრულების ფარგლებში</t>
  </si>
  <si>
    <t xml:space="preserve">          1 წლამდე ვადით</t>
  </si>
  <si>
    <t xml:space="preserve">          1-დან 2 წლამდე ვადით</t>
  </si>
  <si>
    <t xml:space="preserve">          2-დან 3 წლამდე ვადით</t>
  </si>
  <si>
    <t xml:space="preserve">          3-დან 4 წლამდე ვადით</t>
  </si>
  <si>
    <t xml:space="preserve">          4-დან 5 წლამდე ვადით</t>
  </si>
  <si>
    <t xml:space="preserve">          5 წელზე მეტი ვადით</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</si>
  <si>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</si>
  <si>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</si>
  <si>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</si>
  <si>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</si>
  <si>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</si>
  <si>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</si>
  <si>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</si>
  <si>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</si>
  <si>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</si>
  <si>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</si>
  <si>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</si>
  <si>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</si>
  <si>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</si>
  <si>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</si>
  <si>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</si>
  <si>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</si>
  <si>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</si>
  <si>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</si>
  <si>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</si>
  <si>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</si>
  <si>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</si>
  <si>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</si>
  <si>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</si>
  <si>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</si>
  <si>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</si>
  <si>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</si>
  <si>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ცხრილებში მოთხოვნილი ინფორმაცია მჟღავნდება ეროვნული ბანკის ანგარიშთა გეგმის მიხედვით</t>
  </si>
  <si>
    <t>1.1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</si>
  <si>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</si>
  <si>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სტრიქონში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</si>
  <si>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</si>
  <si>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სტრიქონში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</si>
  <si>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</si>
  <si>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სტრიქონში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სტრიქონებში.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</si>
  <si>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</si>
  <si>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</si>
  <si>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მე-2 მწკრივში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</si>
  <si>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</si>
  <si>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</si>
  <si>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სტრიქონებში უნდა ჩაიწეროს უზრუნველყოფის შესაბამისი ტიპის ჯამური ნომინალური ღირებულება</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</si>
  <si>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</si>
  <si>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</si>
  <si>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</si>
  <si>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სტრიქონის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</si>
  <si>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</si>
  <si>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</si>
  <si>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მე-8 მწკრივში უნდა მიეთითოს შეუქცევადი საოპერაციო იჯარის ფარგლებში ბანკის მიერ გადასახდელი თანხების ჯამური ოდენობა, რაც უნდა ედრებოდეს 8.1-დან 8.7 მწკრივის ჩათვლით ველების ჯამს. შეუქცევადი საოპერაციო იჯარის ფარგლებში ბანკის მიერ გადასახდელი თანხების ჯამური ოდენობა მითითებული პერიოდების ჭრილში უნდა ჩაიწეროს 8.1-დან 8.7 მწკრივის ჩათვლით შესაბამის ველში. ამასთან 8.1 მწკრივში უნდა ჩაიწეროს საოპერაციო იჯარის ფარგლებში მხოლოდ მომავალი 12 თვის განმავლობაში გადასახდელი თანხების ჯამი.</t>
  </si>
  <si>
    <t>მე-9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</si>
  <si>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მე-9 მწკრივში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</si>
  <si>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1.4, 5.3.5, 5.7, 6.6- და 6.7-ე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</si>
  <si>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1.4, 5.3.5, 5.7, 6.6- და 6.7-ე მწკრივების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მწკრივს დაურთოს განმარტებები.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</si>
  <si>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</si>
  <si>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</si>
  <si>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</si>
  <si>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</si>
  <si>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</si>
  <si>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</si>
  <si>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</si>
  <si>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</si>
  <si>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</si>
  <si>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</si>
  <si>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</si>
  <si>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</si>
  <si>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</si>
  <si>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</si>
  <si>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</si>
  <si>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</si>
  <si>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</si>
  <si>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</si>
  <si>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</si>
  <si>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</si>
  <si>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</si>
  <si>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</si>
  <si>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</si>
  <si>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</si>
  <si>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</si>
  <si>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</si>
  <si>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I</t>
  </si>
  <si>
    <t>მონაცემები ივსება ანგარიშგების თარიღისთვის, ამასთან, ყველა მაჩვენებელი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</si>
  <si>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II</t>
  </si>
  <si>
    <t>კორპორატიულ, მცირე და საშუალო, მიკრო და საცალო სეგმენტებად სესხების დაყოფა უნდა მოხდეს ბანკში არსებული მეთოდოლოგიის მიხედვით</t>
  </si>
  <si>
    <t>III</t>
  </si>
  <si>
    <t>კორპორატიული და მცირე და საშუალო მსესხებლების შემთხვევაში სასესხო დავალიანების ნაშთი უნდა აისახოს იმ სექტორში (3-დან 29-მდე ველები), საიდანაც მას გააჩნია ძირითადი ბიზნეს შემოსავლები, რითიც დაგეგმილია ვალდებულების მომსახურება (დაფარვის წყაროს მიხედვით)</t>
  </si>
  <si>
    <t>IV</t>
  </si>
  <si>
    <t>საცალო პროდუქტების შემთხვევაში სასესხო დავალიანების ნაშთი უნდა აისახოს შესაბამის პროდუქტში მიზნობრიობის მიხედვით (30-დან 38-მდე ველები)</t>
  </si>
  <si>
    <t>V</t>
  </si>
  <si>
    <t>მიკრო სეგმენტის სესხები უნდა აისახოს მხოლოდ 38-ე და 39-ე ველებში. მიკრო სეგმენტის სესხები არ უნდა აღირიცხოს ბიზნეს სეგმენტებსა და საცალო პროდუქტებში. ამასთან, ამ სეგმენტში სესხების აღრიცხვა უნდა მოხდეს არა სესხის მიზნობრიობის, არამედ მსესხებლის შემოსავლის წყაროს მიხედვით.</t>
  </si>
  <si>
    <t>სტრიქონები</t>
  </si>
  <si>
    <t>სესხი, სავალო ფასიანი ქაღალდი და სხვა მოთხოვნები კომერციული ბანკის მიმართ (არ შედის რეპო ოპერაციების ფარგლებში გაცემული სესხები)</t>
  </si>
  <si>
    <t>სახელმწიფოს კონტროლს დაქვემდებარებული საწარმოები და ორგანიზაციები</t>
  </si>
  <si>
    <t>სესხები გაცემული ოქროსა და სხვა ძვირფასი ლითონების უზრუნველყოფით</t>
  </si>
  <si>
    <t xml:space="preserve">     ლომბარდული სესხები საცალო</t>
  </si>
  <si>
    <t>სამომხმარებლო მიზნობრიობით გაცემული ლომბარდული სესხების პორტფელი</t>
  </si>
  <si>
    <t xml:space="preserve">     ლომბარდული სესხები საბითუმო</t>
  </si>
  <si>
    <t>ბიზნეს საქმიანობისთვის გაცემული ლომბარდული სესხების პორტფელი</t>
  </si>
  <si>
    <t>უძრავი ქონების დეველოპმენტი (უძრავი ქონების რეალიზაცია ან/და მშენებლობა, რეალიზაცია)</t>
  </si>
  <si>
    <t>უძრავი ქონების გაქირავება</t>
  </si>
  <si>
    <t>სამშენებლო და სარემონტო კომპანიები, ასევე გზების, პარკებისა და სარეკრეაციო ზონების მშენებლობა -  განვითარებაში მონაწილე კომპანიები (რომლებიც არ არიან დაკავშირებული დეველოპერებთან ან დეველოპერულ საქმიანობასთან)</t>
  </si>
  <si>
    <t>სამშენებლო მასალების მოპოვება, წარმოება, იმპორტი, ექსპორტი, ვაჭრობა (საცალო და საბითუმო)</t>
  </si>
  <si>
    <t>სამომხმარებლო საქონლით ვაჭრობა</t>
  </si>
  <si>
    <t>დისტრიბუცია, საბითუმო და საცალო ვაჭრობა, ექსპორტი და იმპორტი: საკვები პროდუქტები, წყალი, ალკოჰოლური და არაალკოჰოლური სასმელები, ხორბლეული და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</si>
  <si>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წარმოება: საკვები პროდუქტები, წყალი,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</si>
  <si>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ავეჯი, ელექტრო ტექნიკა, კომპიუტერული ტექნიკა, ციფრული ტექნიკა და სხვა</t>
  </si>
  <si>
    <t>ფეხსაცმლის, ტანსაცმლისა და ტექსტილის წარმოება და ვაჭრობა</t>
  </si>
  <si>
    <t>საბითუმო ვაჭრობა, საცალო ვაჭრობა, ექსპორტი და იმპორტი:  ფეხსაცმელი, ტანსაცმელი, ტექსტილის ნაწარმი და სხვა</t>
  </si>
  <si>
    <t>საბითუმო ვაჭრობა,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</si>
  <si>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</si>
  <si>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და ტურისტული კომპანიები</t>
  </si>
  <si>
    <t>რესტორნები, ბარები, კაფეები, სწრაფი კვების ობიექტები და სხვა</t>
  </si>
  <si>
    <t>ავტომობილების იმპორტიორები</t>
  </si>
  <si>
    <t>დისტრიბუცია, აფთიაქები და სააფთიაქო ქსელები, წამლების წარმოება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</si>
  <si>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</si>
  <si>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გართობა, საბაჟო ტერმინალები, განათლება, საინფორმაციო ცენტრები, საშუამავლო მომსახურეობა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</si>
  <si>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 (გარდა მიკრო-აგრო სეგმენტისა იხ. 38.1 პუნქტი)</t>
  </si>
  <si>
    <t>სხვა (ჯართის ბიზნესის ჩათვლით)</t>
  </si>
  <si>
    <t>ჯართის ბიზნესი, ყველა სახის სერვისი, ვაჭრობა, თუ წარმოება  რომელიც არ არის წარმოდგენილი ზემოთ აღნიშნულ სექტორებში</t>
  </si>
  <si>
    <t>ყველა მსესხებელი, რომელთა შემოსავლები ძირითადად მიღებულია ექსპორტიდან. სესხები ექსპორტიორ ფირმებზე ჯამურად უნდა აღირიცხოს 28-ე ველში, თუმცა ეს სესხები ასევე უნდა აღირიცხოს ზემოთ წარმოდგენილ  სექტორებშიც</t>
  </si>
  <si>
    <t xml:space="preserve">მოიცავს 30-დან 38–მდე არსებულ  პროდუქტებს </t>
  </si>
  <si>
    <t>ავტომანქანის უზრუნველყოფით გაცემული სესხები</t>
  </si>
  <si>
    <t>სამომხმარებლო სესხები</t>
  </si>
  <si>
    <t>სამომხმარებლო მიზნობრიობით გაცემული სესხები</t>
  </si>
  <si>
    <t xml:space="preserve">        უძრავი ქონებით უზრუნველყოფილი</t>
  </si>
  <si>
    <t>უძრავი ქონებით უზრუნველყოფილი სამომხმარებლო სესხები</t>
  </si>
  <si>
    <t>31.1.1</t>
  </si>
  <si>
    <t xml:space="preserve">        უძრავი ქონებით არაუზრუნველყოფილი</t>
  </si>
  <si>
    <t>უძრავი ქონებით არაუზრუნველყოფილი სამომხმარებლო სესხები</t>
  </si>
  <si>
    <t>31.2.1</t>
  </si>
  <si>
    <t>სწრაფი სესხები (Pay Day Loans)</t>
  </si>
  <si>
    <t>საყოფაცხოვრებო ნივთების და ტექნიკის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</si>
  <si>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t>
  </si>
  <si>
    <t>ბარათზე დაშვებული რევოლვირებადი საკრედიტო ლიმიტი</t>
  </si>
  <si>
    <t xml:space="preserve">      დამთავრებული უძრავი ქონება და მიწა</t>
  </si>
  <si>
    <t>დამთავრებული უძრავი ქონების და მიწის შეძენის მიზნობრიობით გაცემული უძრავი ქონებით უზრუნველყოფილი სესხები</t>
  </si>
  <si>
    <t>37.1.1</t>
  </si>
  <si>
    <t>37.2.1</t>
  </si>
  <si>
    <t>მიკრო</t>
  </si>
  <si>
    <t>მცირე ზომის სესხები, რომლის გაცემისას გაითვალისწინება ბიზნესიდან მიღებული შემოსავლები</t>
  </si>
  <si>
    <t xml:space="preserve">      მიკრო აგრო</t>
  </si>
  <si>
    <t>მცირე ზომის სესხები, რომლის გაცემისას გაითვალისწინება აგრო საქმიანობიდან მიღებული შემოსავლები</t>
  </si>
  <si>
    <t>38.1.1</t>
  </si>
  <si>
    <t xml:space="preserve">      მიკრო სხვა (აგროს გარდა)</t>
  </si>
  <si>
    <t>მცირე ზომის სესხები, რომლის გაცემისას გაითვალისწინება ბიზნესიდან მიღებული შემოსავლები და რომელიც არ არის დაკავშირებული აგრო საქმიანობასთან</t>
  </si>
  <si>
    <t>38.2.1</t>
  </si>
  <si>
    <t>მოიცავს კორპორატიულ, მცირე და საშუალო, მიკრო და საცალო სესხებს</t>
  </si>
  <si>
    <t>&lt;500.000 ლარი</t>
  </si>
  <si>
    <t xml:space="preserve">ლიმიტებად ჩაშლილი კორპორატიული სესხები. ლიმიტი უნდა განისაზღვროს მსესხებლის მიმდინარე ჯამური სასესხო დავალიანების მიხედვით
</t>
  </si>
  <si>
    <t>500.000-3.000.000 ლარი</t>
  </si>
  <si>
    <t>3.000.000-5.000.000 ლარი</t>
  </si>
  <si>
    <t>5.000.000-10.000.000 ლარი</t>
  </si>
  <si>
    <t>10.000.000-30.000.000 ლარი</t>
  </si>
  <si>
    <t>&gt;30.000.000 ლარი</t>
  </si>
  <si>
    <t>&lt;300.000 ლარი</t>
  </si>
  <si>
    <t xml:space="preserve">ლიმიტებად ჩაშლილი მცირე და საშუალო სესხები. ლიმიტი უნდა განისაზღვროს მსესხებლის მიმდინარე ჯამური სასესხო დავალიანების მიხედვით
</t>
  </si>
  <si>
    <t>300.000-500.000 ლარი</t>
  </si>
  <si>
    <t>500.000-1.000.000 ლარი</t>
  </si>
  <si>
    <t>1.000.000-2.000.000 ლარი</t>
  </si>
  <si>
    <t>2.000.000-3.000.000 ლარი</t>
  </si>
  <si>
    <t>&gt;3.000.000-5.000.000 ლარი</t>
  </si>
  <si>
    <t>&gt;5.000.000 ლარი</t>
  </si>
  <si>
    <t>მოიცავს საცალო პროდუქტებს და საცალო ლომბარდს</t>
  </si>
  <si>
    <t>&lt;10.000 ლარი</t>
  </si>
  <si>
    <t xml:space="preserve">ლიმიტებად ჩაშლილი საცალო სესხები. ლიმიტი უნდა განისაზღვროს მსესხებლის მიმდინარე ჯამური სასესხო დავალიანების მიხედვით
</t>
  </si>
  <si>
    <t>10.000-20.000 ლარი</t>
  </si>
  <si>
    <t>20.000-50.000 ლარი</t>
  </si>
  <si>
    <t>50.000-100.000 ლარი</t>
  </si>
  <si>
    <t>100.000-500.000 ლარი</t>
  </si>
  <si>
    <t>&gt;500.000 ლარი</t>
  </si>
  <si>
    <t xml:space="preserve">ლიმიტებად ჩაშლილი მიკრო სესხები. ლიმიტი უნდა განისაზღვროს მსესხებლის მიმდინარე ჯამური სასესხო დავალიანების მიხედვით
</t>
  </si>
  <si>
    <t>&gt;100.000 ლარი</t>
  </si>
  <si>
    <t>სვეტები</t>
  </si>
  <si>
    <t>ა. სესხის ნაშთი</t>
  </si>
  <si>
    <t>სესხების პორტფელის მიმდინარე ნაშთი</t>
  </si>
  <si>
    <t xml:space="preserve">ბ. სესხების რაოდენობა </t>
  </si>
  <si>
    <t>პორტფელში არსებული სესხების რაოდენობა. თუ სესხის თანხის ნახევარი ან მეტი უზრუნველყოფილია, ის მიეკუთვნება უზრუნველყოფილი სესხების კატეგორიას</t>
  </si>
  <si>
    <t xml:space="preserve">გ. მსესხებლების რაოდენობა </t>
  </si>
  <si>
    <t>პორტფელში არსებული მსესხებლების უნიკალური რაოდენობა. თუ სესხის თანხის ნახევარი ან მეტი უზრუნველყოფილია, ის მიეკუთვნება უზრუნველყოფილი სესხების კატეგორიას</t>
  </si>
  <si>
    <t xml:space="preserve">დ. ფულადი სახსრებით უზრუნველყოფილი სესხები </t>
  </si>
  <si>
    <t>ფულადი სახსრებით უზრუნველყოფილი სესხების პორტფელის მიმდინარე ნაშთი. ნაწილობრივი უზრუნველყოფის შემთხვევაში უნდა ჩაიწეროს მხოლოდ სესხის ის ნაწილი, რომელიც სრულად არის უზრუნველყოფილი და დანარჩენი გადავიდეს შესაბამის კატეგორიაში</t>
  </si>
  <si>
    <t xml:space="preserve">ე. უძრავი ქონებით უზრუნველყოფილი სესხები </t>
  </si>
  <si>
    <t>უძრავი ქონებით უზრუნველყოფილი სესხების პორტფელის მიმდინარე ნაშთი. ნაწილობრივი უზრუნველყოფის შემთხვევაში უნდა ჩაიწეროს მხოლოდ სესხის ის ნაწილი, რომელიც სრულად არის უზრუნველყოფილი და დანარჩენი გადავიდეს შესაბამის კატეგორიაში</t>
  </si>
  <si>
    <t>ვ. სახელფასო პროექტის ფარგლებში გაცემული სესხები</t>
  </si>
  <si>
    <t>სახელფასო პროექტის ფარგლებში გაცემული სესხების პორტფელის მიმდინარე ნაშთი</t>
  </si>
  <si>
    <t>ი. სესხის რეზერვი 2%/10%/30%/50%/100%</t>
  </si>
  <si>
    <t>პორტფელის ჯამური რეზერვის თანხა</t>
  </si>
  <si>
    <t>კ. სესხის რეზერვი - დამატებითი</t>
  </si>
  <si>
    <t>ბანკის ან სებ–ის მიერ შექმნილი დამატებითი რეზერვის თანხა</t>
  </si>
  <si>
    <t>ლ. სესხის რეზერვი სულ</t>
  </si>
  <si>
    <t xml:space="preserve">პორტფელის ჯამური რეზერვი ("ი" და "კ" ველების ჯამი) </t>
  </si>
  <si>
    <t>მ. თვის შიგნით გაცემები</t>
  </si>
  <si>
    <t>თვის შიგნით გაცემული სესხების მოცულობა</t>
  </si>
  <si>
    <t>ნ. თვის შიგნით დაფარვები</t>
  </si>
  <si>
    <t>თვის შიგნით დაფარული სესხების მოცულობა</t>
  </si>
  <si>
    <t>ო.ა. მათ შორის: არსებული სესხის ძირის გადაფარვა</t>
  </si>
  <si>
    <t>თვის შიგნით გაცემების ის ნაწილი რომლითაც მოხდა  არსებული სესხების გადაფარვა</t>
  </si>
  <si>
    <t>ო.ბ. მათ შორის: პროცენტის, ჯარიმისა და სხვა ვალდებულებების გადაფარვა</t>
  </si>
  <si>
    <t>თვის შიგნით გაცემების ის ნაწილი რომლითაც მოხდა  არსებული პროცენტის, ჯარიმისა და სხვა ვალდებულებების გადაფარვა</t>
  </si>
  <si>
    <t>პ. დარიცხული მისაღები პროცენტები (ბალანსით)</t>
  </si>
  <si>
    <t>პორტფელზე დარიცხული პროცენტის ჯამური მისაღები თანხა (ბალანსით)</t>
  </si>
  <si>
    <t>ჟ. დარიცხული მისაღები ჯარიმები (ბალანსით)</t>
  </si>
  <si>
    <t>პორტფელზე დარიცხული ჯარიმების ჯამური მისაღები თანხა (ბალანსით)</t>
  </si>
  <si>
    <t>რ. არსებული სესხების ნაშთზე ჩამოწერილი პროცენტების გარესაბალანსო ნაშთი</t>
  </si>
  <si>
    <t>ს. არსებული სესხების ნაშთზე ჩამოწერილი ჯარიმების გარესაბალანსო ნაშთი</t>
  </si>
  <si>
    <t>ტ. საშუალო შეწონილი საპროცენტო განაკვეთი (სესხის ნაშთზე)</t>
  </si>
  <si>
    <t>სესხის ნაშთის მიხედვით გადათვლილი საშუალო შეწონილი საპროცენტო განაკვეთი</t>
  </si>
  <si>
    <t>უ. საშუალო შეწონილი საპროცენტო განაკვეთი (თვის შიგნით გაცემულ სესხებზე)</t>
  </si>
  <si>
    <t>თვის შიგნით გაცემული სესხების ნაშთის მიხედვით გადათვლილი საშუალო შეწონილი საპროცენტო განაკვეთი</t>
  </si>
  <si>
    <t>ფ. საშუალო შეწონილი საკონტრაქტო ვადიანობა (თვეებში)</t>
  </si>
  <si>
    <t>სესხების გაცემისას სასესხო ხელშეკრულებაში მითითებული თვეების რაოდენობა (პორტფელის საშუალო შეწონილი)</t>
  </si>
  <si>
    <t>ქ. საშუალო შეწონილი  ვადიანობა დარჩენილი ვადის მიხედვით (თვეებში)</t>
  </si>
  <si>
    <t>სესხების გრაფიკით განსაზღვრული ვადის ბოლომდე დარჩენილი თვეების რაოდენობა (პორტფელის საშუალო შეწონილი)</t>
  </si>
  <si>
    <t>ღ. ცვლადგანაკვეთიანი სესხების ნაშთი</t>
  </si>
  <si>
    <t>ცვლადგანაკვეთიანი სესხების ნაშთი</t>
  </si>
  <si>
    <t>12.1</t>
  </si>
  <si>
    <t>ა. სტანდარტული სესხები</t>
  </si>
  <si>
    <t>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t>
  </si>
  <si>
    <t>12.2</t>
  </si>
  <si>
    <t>ბ. საყურადღებო სესხები</t>
  </si>
  <si>
    <t>12.3</t>
  </si>
  <si>
    <t>გ. არასტანდარტული სესხები</t>
  </si>
  <si>
    <t>12.4</t>
  </si>
  <si>
    <t>დ. საეჭვო სესხები</t>
  </si>
  <si>
    <t>12.5</t>
  </si>
  <si>
    <t>ე. უიმედო სესხები</t>
  </si>
  <si>
    <t>12.6</t>
  </si>
  <si>
    <t>ვ. წლის დასაწყისიდან ჩამოწერილი სესხები (კუმულატიური)</t>
  </si>
  <si>
    <t>წლის დასაწყისიდან ჩამოწერილი სესხები (კუმულატიური)</t>
  </si>
  <si>
    <t>12.7</t>
  </si>
  <si>
    <t>ზ. წლის დასაწყისიდან ჩამოწერილი სესხების ამოღება (კუმულატიური)</t>
  </si>
  <si>
    <t>წლის დასაწყისიდან ჩამოწერილი სესხების ამოღება (კუმულატიური), რომელშიც გაითვალისწინება სესხების ფულადი სახით ამოღება, მათ შორის დასაკუთრებული უძრავი ქონების რეალიზაცია (არ გაითვალისწინება თ. პუნქტში გათვალისწინებული სესხების ბალანსზე აღდგენა)</t>
  </si>
  <si>
    <t>12.8</t>
  </si>
  <si>
    <t>თ. ჩამოწერილი სესხების ბალანსზე აღდგენა წლის დასაწყისიდან (კუმულატიური)</t>
  </si>
  <si>
    <t>ჩამოწერილი სესხების ბალანსზე აღდგენა წლის დასაწყისიდან (კუმულატიური)</t>
  </si>
  <si>
    <t>12.9</t>
  </si>
  <si>
    <t>ი. 30 დღემდე ვადაგადაცილებული სესხები</t>
  </si>
  <si>
    <t xml:space="preserve">ვადაგადაცილებული სესხი – სესხი, რომლის ძირითადი თანხის (მისი ნაწილის) ან პროცენტის განვადებით გათვალისწინებული თანხის გადახდა არ მომხდარა  შეთანხმებული თარიღისათვის, რომელიც მოცემულია სესხთან დაკავშირებულ შესაბამის დოკუმენტაციაში.
ვადაგადაცილებული სესხის მთლიანი ძირი. ანუ, იმ შემთხვევაში თუ ვადაგადაცილებული სესხის ძირი არის 100 ლარი, ხოლო ვადაგაცილებული თანხა 10 ლარი, ამ მიზნებისათვის ვადაგადაცილებულ სესხად ჩაითვლება მთლიანი სესხის ძირი 100 ლარი, და არა ვადაგადაცილებული ნაწილი. </t>
  </si>
  <si>
    <t>12.10</t>
  </si>
  <si>
    <t>კ. 30-დან  90 დღემდე ვადაგადაცილებული სესხები</t>
  </si>
  <si>
    <t>12.11</t>
  </si>
  <si>
    <t>ლ. 90 და მეტი დღით ვადაგადაცილებული სესხები</t>
  </si>
  <si>
    <t>12.12</t>
  </si>
  <si>
    <t>მ. რესტრუქტურიზებული სესხების ნაშთი</t>
  </si>
  <si>
    <t>12.13</t>
  </si>
  <si>
    <t xml:space="preserve">ნ. რესტრუქტურიზებული სესხების რაოდენობა </t>
  </si>
  <si>
    <t>12.14</t>
  </si>
  <si>
    <t>ო. რეფინანსირებული სესხების ნაშთი</t>
  </si>
  <si>
    <t>12.15</t>
  </si>
  <si>
    <t>პ. რეფინანსირებული სესხების რაოდენობა</t>
  </si>
  <si>
    <t>12.16</t>
  </si>
  <si>
    <t>ჟ. თვის შიგნით რესტრუქტურიზებული სესხების ნაშთი</t>
  </si>
  <si>
    <t>12.17</t>
  </si>
  <si>
    <t xml:space="preserve">რ. თვის შიგნით რესტრუქტურიზებული სესხების რაოდენობა </t>
  </si>
  <si>
    <t>12.18</t>
  </si>
  <si>
    <t>ს. თვის შიგნით რეფინანსირებული სესხების ნაშთი</t>
  </si>
  <si>
    <t>12.19</t>
  </si>
  <si>
    <t>ტ. თვის შიგნით რეფინანსირებული სესხების რაოდენობა</t>
  </si>
  <si>
    <t>ზოგადი განმარტებები/მითითებები</t>
  </si>
  <si>
    <t>ფორმაში სესხის ნაშთები უნდა გადანაწილდეს PTI და LTVკოეფიციენტების და სახელფასო ზღვრების მიხედვით.</t>
  </si>
  <si>
    <t>13.2</t>
  </si>
  <si>
    <t>სესხის მომსახურების კოეფიციენტი (PTI)</t>
  </si>
  <si>
    <t>მსესხებლის, თანამსესხებლისა და მათი საოჯახო მეურნეობის ჯამური ყოველთვიური გადასახდელებისა და ყოველთვიური წმინდა შემოსავლების თანაფარდობა. ვალდებულებების ნაწილი (მთელი სისტემის დონეზე) უნდა განახლდეს ანგარიშგების თარიღისთვის, ხოლო შემოსავლის ნაწილში ბანკმა უნდა იხელმძღვანელოს მის ხელთ არსებული უახლესი მონაცემებით.</t>
  </si>
  <si>
    <t>13.3</t>
  </si>
  <si>
    <t>სესხის უზრუნველყოფის კოეფიციენტი (LTV)</t>
  </si>
  <si>
    <t>უძრავი ქონებით უზრუნველყოფილი სესხის და უძრავი ქონების სახით არსებული უზრუნველყოფის საშუალების საბაზრო ღირებულების თანაფარდობა. იმ შემთხვევაში, თუ არსებული უზრუნველყოფის ქვეშ ბანკს გაცემული აქვს რამდენიმე სესხი, სესხის უზრუნველყოფის კოეფიციენტი უნდა დაითვალოს ყველა ამ ვალდებულების გათვალისწინებით. იმ შემთხვევაში, თუ მსესხებლის სხვადასხვა სესხი უზრუნველყოფილია სხვადასხვა უძრავი ქონებით, სესხის უზრუნველყოფის კოეფიციენტი უნდა დაითვალოს ცალ–ცალკე. ხოლო იმ შემთხვევაში, თუ სესხზე არის რამდენიმე უზრუნველყოფა, რომელთაგან ნაწილი უზრუნველყოფს ასევე სხვა სესხს/სესხებს, სესხის უზრუნველყოფის კოეფიციენტის დათვლისას, უძრავი ქონების ის ნაწილი, რომელიც უზრუნველყოფს სხვადასხვა სესხებს, უნდა გადანაწილდეს შესაბამისი სესხების მიმდინარე ნაშთების პროპორციულად. ვალდებულებების ნაწილი (ბანკის დონეზე) უნდა განახლდეს ანგარიშგების თარიღისთვის, ხოლო უძრავი ქონების ღირებულების ნაწილში ბანკმა უნდა იხელმძღვანელოს ბოლო შეფასებით. თუ უზრუნველყოფა შეფასებულია უცხოურ ვალუტაში, ანგარიშგების თარიღისთვის ბანკმა უნდა გადაითვალოს უძრავი ქონების ღირებულება (ექვივალენტი  ლარში ანგარიშგების თარიღისთვის არსებული სებ–ის ოფიციალური კურსით).</t>
  </si>
  <si>
    <t>ფორმაში სესხის ნაშთები უნდა გადანაწილდეს კოეფიციენტების ზღვრების მიხედვით</t>
  </si>
  <si>
    <t>14.2</t>
  </si>
  <si>
    <t>მთლიანი აქტივები (Assets)</t>
  </si>
  <si>
    <t xml:space="preserve">რესურსი, რომელსაც საწარმო აკონტროლებს წარსულში მომხდარი მოვლენების შედეგად და რის საფუძველზეც საწარმო მომავალში მოელის ეკონომიკური სარგებლის მიღებას. </t>
  </si>
  <si>
    <t>14.3</t>
  </si>
  <si>
    <t>მთლიანი ვალდებულებები (Debt)</t>
  </si>
  <si>
    <t>საწარმოს სესხები, ფასიანი ქაღალდები, ფინანსური ლიზინგი, ფაქტორინგი და სხვა ვალდებულებები, კრედიტორული და მსგავსი მოთხოვნების გარდა. ვალდებულებებში ასევე გაითვალისწინება ბანკის მიერ მსესხებლისათვის დამტკიცებული და აუთვისებელი გარესაბალანსო ვალდებულებები, რომელთა ათვისება-გამოყენებაც ბანკის მხრიდან დამატებით სტანდარტული ტიპის განხილვასა და დამტკიცებას აღარ მოითხოვს, ასევე კრედიტის პირდაპირი შემცვლელი ტიპის გარესაბალანსო ვალდებულება, რომელიც ასახული არ არის ბალანსში წარმოდგენილ ვალდებულებებში.</t>
  </si>
  <si>
    <t>14.4</t>
  </si>
  <si>
    <t>საკუთარი კაპიტალი (Equity)</t>
  </si>
  <si>
    <t>საწარმოს აქტივების ის ნაწილი, რომელიც რჩება ყველა ვალდებულების გამოკლების შემდეგ.</t>
  </si>
  <si>
    <t>14.5</t>
  </si>
  <si>
    <t>საოპერაციო მოგება საპროცენტო ხარჯების, ცვეთა-ამორტიზაციისა და გადასახადების გადახდამდე (EBITDA)</t>
  </si>
  <si>
    <t xml:space="preserve">საწარმოს საანგარიშო, როგორც წესი, უახლესი თორმეტი თვის მოგება, საპროცენტო ხარჯების, ცვეთის, ამორტიზაციისა და საგადასახადო ვალდებულებების გათვალისწინების გარეშე. აღნიშნული მაჩვენებელი არ უნდა მოიცავდეს ერთჯერად და არაძირითადი ბიზნეს საქმიანობით წარმოშობილ შემოსავლებსა და ხარჯებს. </t>
  </si>
  <si>
    <t>14.6</t>
  </si>
  <si>
    <t>საოპერაციო მოგება საპროცენტო ხარჯების და გადასახადების გადახდამდე (EBIT)</t>
  </si>
  <si>
    <t>საწარმოს საანგარიშო, როგორც წესი უახლესი თორმეტი თვის მოგება, საპროცენტო ხარჯებისა და საგადასახადო ვალდებულებების გათვალისწინების გარეშე. აღნიშნული მაჩვენებელი არ უნდა მოიცავდეს ერთჯერად და არაძირითადი ბიზნეს საქმიანობით წარმოშობილ შემოსავლებსა და ხარჯებს. აღნიშნული მაჩვენებელის გაანგარიშებისას გათვალისწინებულ უნდა იყოს სამართლიანი მოცულობის ცვეთა-ამორტიზაციის ხარჯები, რომელთა განსაზღვრის მიზნებისათვის გათვალისწინება სხვადასხვა მნიშვნელოვანი საკითხები, მათ შორის: რამდენად კაპიტალტევადია მსესხებლის საქმიანობის სექტორი, როგორია აქტივების მიმდინარე მდგომარეობა, როგორ ზეგავლენას ახდენს ტექნოლოგიური პროგრესი აქტივებზე და სხვა.</t>
  </si>
  <si>
    <t>14.7</t>
  </si>
  <si>
    <t>საპროცენტო ხარჯები (Interest Expenses)</t>
  </si>
  <si>
    <t xml:space="preserve">საწარმოს საანგარიშო, როგორც წესი უახლესი თორმეტი თვის მანძილზე, სხვისი კუთვნილი ფულადი სახსრების ან/და მათი ექვივალენტების გამოყენების სანაცვლოდ გაწეული და სხვის მიმართ წარმოშობილი ვალდებულებების შედეგად წარმოქმნილი ხარჯი, რომელიც გამოითვლება ეფექტური საპროცენტო განაკვეთის მეშვეობით, რაც წარმოადგენს ისეთ განაკვეთს, რომელიც ზუსტად ადისკონტირებს მომავალში გადასახდელ სავარაუდო ფულად სახსრებს ფინანსური ინსტრუმენტის მოსალოდნელი მომსახურების ვადის (ან სადაც შესაძლებელია უფრო მოკლე ვადის) განმავლობაში მის საბალანსო ღირებულებამდე. საპროცენტო ხარჯის გამოთვლისას გასათვალისწინებელია არსებითობის პრინციპი ფინანსური ანგარიშგების საერთაშორისო სტანდარტების მიხედვით. </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</si>
  <si>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</si>
  <si>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</si>
  <si>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</si>
  <si>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2</t>
  </si>
  <si>
    <t>ცხრილი 3</t>
  </si>
  <si>
    <t>ცხრილი 4</t>
  </si>
  <si>
    <t>ცხრილი 5</t>
  </si>
  <si>
    <t>ცხრილი 6</t>
  </si>
  <si>
    <t>ცხრილი 7</t>
  </si>
  <si>
    <t>ცხრილი 8</t>
  </si>
  <si>
    <t>ცხრილი 9</t>
  </si>
  <si>
    <t>ცხრილი 10</t>
  </si>
  <si>
    <t>ცხრილი 11</t>
  </si>
  <si>
    <t>ცხრილი 12</t>
  </si>
  <si>
    <t>ცხრილი 13</t>
  </si>
  <si>
    <t>ცხრილი 15</t>
  </si>
  <si>
    <t>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(ამ სექტორში არ შედის კომერციულ ბანკებზე გაცემული სესხები, რეპო ოპერაციების ფარგლებში გაცემული სესხები</t>
  </si>
  <si>
    <t>სამთო–მომპოვებელი საწარმოები (გარდა სამშენებლო მასალისა), მეტალურგია, მანქანათმშენებლობა, ჩარხთმშენებლობა, და სხვა მძიმე მრეწველობა</t>
  </si>
  <si>
    <t>ბენზინგასამართ სადგურებსა და ბენზინის იმპორტიორებზე და ექსპორტიორებზე გაცემული სესხები</t>
  </si>
  <si>
    <t xml:space="preserve">ბენზინის დისტრიბუცია, წარმოება, იმპორტი და ექსპორტი </t>
  </si>
  <si>
    <r>
      <t>დისტრიბუცია, წარმოება, იმპორტი და ექსპორტი, გაზის და ელექტრო ენერგიის, ასევე ყველა კომპანია რომელიც  ჩართული ენერგეტიკის სექტორში (</t>
    </r>
    <r>
      <rPr>
        <b/>
        <sz val="8"/>
        <rFont val="Sylfaen"/>
        <family val="1"/>
      </rPr>
      <t>გარდა მე–19 პუნქტისა</t>
    </r>
    <r>
      <rPr>
        <sz val="8"/>
        <rFont val="Sylfaen"/>
        <family val="1"/>
      </rPr>
      <t>)</t>
    </r>
  </si>
  <si>
    <t>საავადმყოფოების, კლინიკების და სხვა გამაჯანსაღებელი კომპლექსები</t>
  </si>
  <si>
    <t>მოცემული სესხების ნაშთზე იმ  პროცენტების გარესაბალანსო ნაშთი, რომელიც არ ერიცხება ბალანსზე ან ბალანსიდან ჩამოიწერა გარესაბალანსო ანგარიშზე, და შესაბამისად აღნიშნული პროცენტები ასახვას პოვებს შესაბამის იმ თვის გარესაბალანსო ანგარიშზე</t>
  </si>
  <si>
    <t>მოცემული სესხების ნაშთზე იმ  ჯარიმების გარესაბალანსო ნაშთი, რომელიც არ ირიცხება ბალანსზე ან ბალანსიდან ჩამოიწერა გარესაბალანსო ანგარიშზე, და შესაბამისად აღნიშნული ჯარიმები ასახვას პოვებს შესაბამის იმ თვის გარესაბალანსო ანგარიშზე</t>
  </si>
  <si>
    <t>რისკის მიხედვით შეწონილი რისკის პოზიციები (ბაზელ III-ზე დაფუძნებული ჩარჩოს მიხედვით)</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</si>
  <si>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</si>
  <si>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</si>
  <si>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</si>
  <si>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</si>
  <si>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</si>
  <si>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</si>
  <si>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მე-7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სტრიქონის ჩათვლით შესაბამის ველში</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</si>
  <si>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</si>
  <si>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</si>
  <si>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</si>
  <si>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</si>
  <si>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</si>
  <si>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</si>
  <si>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</si>
  <si>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განმარტებები გვერდისთვის 2. RC, 3. PL, ცხრილები 2 და 3</t>
  </si>
  <si>
    <t>განმარტებები გვერდებისთვის  "16. CR-General"; "17. CR-Quality"; "18. CR-PTI,LTV"; "19. CR (ratios)", ცხრილები 16-19</t>
  </si>
  <si>
    <t>განმარტებები გვერდისათვის "16. CR-General", ცხრილი 16</t>
  </si>
  <si>
    <t>განმარტებები გვერდისათვის "17. CR-Quality", ცხრილი 17</t>
  </si>
  <si>
    <t>განმარტებები გვერდისათვის "18. CR-PTI,LTV", ცხრილი 18</t>
  </si>
  <si>
    <t>განმარტებები გვერდისათვის "19. CR (ratios)", ცხრილი 19</t>
  </si>
  <si>
    <t>საბალანსე ელემენტების ჯამური ნომინალური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</si>
  <si>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ნომინალური ღირებულება საკრედიტო რისკის მიხედვით შეწონვის მიზნებისთვის კორექტირებებამდე</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</si>
  <si>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</si>
  <si>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</si>
  <si>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ა) CC2 ცხრილის საბალანსო უწყისის ელემენტების შესაბამისი ოდენობები გავრცობამდე უნდა ემთხვეოდეს RC ცხრილის საანგარიშგებო პერიოდის ჯამურ ოდენობებს</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</si>
  <si>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</si>
  <si>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მე-8 სტრიქონში უნდა მიეთითოს შეუქცევადი საოპერაციო იჯარის ფარგლებში ბანკის მიერ გადასახდელი თანხების ჯამური ოდენობა, რაც უნდა ედრებოდეს 8.1-დან 8.7 სტრიქონის ჩათვლით ველების ჯამს. შეუქცევადი საოპერაციო იჯარის ფარგლებში ბანკის მიერ გადასახდელი თანხების ჯამური ოდენობა მითითებული პერიოდების ჭრილში უნდა ჩაიწეროს 8.1-დან 8.7 სტრიქონის ჩათვლით შესაბამის ველში. ამასთან 8.1 სტრიქონში უნდა ჩაიწეროს საოპერაციო იჯარის ფარგლებში მხოლოდ მომავალი 12 თვის განმავლობაში გადასახდელი თანხების ჯამი. შეუქცევადი იჯარის ("non-cancellable lease") განმარტებისთვის იხელმღვანელეთ ფინანსური ანგარიშგების საერთაშორისო სტანდატებით (კერძოდ ბასს 17-ით).</t>
  </si>
  <si>
    <t>ცხრილი 9 (Capital), N10</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</si>
  <si>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</si>
  <si>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 xml:space="preserve">             გადამხდელუნარიანობის ანალიზის გარეშე</t>
  </si>
  <si>
    <t>გადამხდელუნარიანობის ანალიზის გარეშე გაცემული უძრავი ქონებით არაუზრუნველყოფილი სამომხმარებლო სესხები</t>
  </si>
  <si>
    <t xml:space="preserve">გადამხდელუნარიანობის ანალიზის გარეშე გაცემული მცირე ზომის, მოკლევადიანი სამომხმარებლო სესხები ყოველთვიური შენატანის გარეშე, რომელზეც ხდება საკომისიოს გადახდა. ვადა განისაზღვრება ერთი პერიოდით. (ე.წ. Pay Day Loans)
</t>
  </si>
  <si>
    <t>გადამხდელუნარიანობის ანალიზის გარეშე, დამთავრებული უძრავი ქონების და მიწის შეძენის მიზნობრიობით გაცემული უძრავი ქონებით უზრუნველყოფილი სესხები</t>
  </si>
  <si>
    <t>გადამხდელუნარიანობის ანალიზის გარეშე არსებული მცირე ზომის სესხები, რომლის გაცემისას გაითვალისწინება აგრო საქმიანობიდან მიღებული შემოსავლები</t>
  </si>
  <si>
    <t>გადამხდელუნარიანობის ანალიზის გარეშე არსებული მცირე ზომის სესხები, რომლის გაცემისას გაითვალისწინება ბიზნესიდან მიღებული შემოსავლები და რომელიც არ არის დაკავშირებული აგრო საქმიანობასთან</t>
  </si>
  <si>
    <t xml:space="preserve">ზ. უზრუნველყოფილი, გადამხდელუნარიანობის ანალიზის გარეშე გაცემული სესხები  </t>
  </si>
  <si>
    <t>გადამხდელუნარიანობის ანალიზის გარეშე გაცემული უძრავი ქონებით უზრუნველყოფილი სესხების პორტფელის მიმდინარე ნაშთი</t>
  </si>
  <si>
    <t xml:space="preserve">თ. არაუზრუნველყოფილი, გადამხდელუნარიანობის ანალიზის გარეშე გაცემული სესხები  </t>
  </si>
  <si>
    <t>გადამხდელუნარიანობის ანალიზის გარეშე გაცემული უძრავი ქონებით არაუზრუნველყოფილი სესხების პორტფელის მიმდინარე ნაშთი</t>
  </si>
  <si>
    <t>გადამხდელუნარიანობის ანალიზის გარეშე გაცემული უძრავი ქონებით უზრუნველყოფილი სამომხმარებლო სესხები. გადამხდელუნარიანობის ანალიზი გულისხმობს, სესხის გაცემაზე გადაწყვეტილების მიღებისას, ბანკის მიერ მსესხებლის/თანამსესხებლის, როგორც ვალდებულებების, ასევე შემოსავლების დოკუმენტალურად დადასტურებას.</t>
  </si>
  <si>
    <t>36</t>
  </si>
  <si>
    <t>36.1.1</t>
  </si>
  <si>
    <t>36.2.1</t>
  </si>
  <si>
    <t>36.3.1</t>
  </si>
  <si>
    <t>36.4</t>
  </si>
  <si>
    <t>36.4.1</t>
  </si>
  <si>
    <t>38.1.2</t>
  </si>
  <si>
    <t>38.1.3</t>
  </si>
  <si>
    <t>38.1.4</t>
  </si>
  <si>
    <t>38.1.5</t>
  </si>
  <si>
    <t>38.1.6</t>
  </si>
  <si>
    <t>38.2.2</t>
  </si>
  <si>
    <t>38.2.3</t>
  </si>
  <si>
    <t>38.2.4</t>
  </si>
  <si>
    <t>38.2.5</t>
  </si>
  <si>
    <t>38.2.6</t>
  </si>
  <si>
    <t>38.2.7</t>
  </si>
  <si>
    <t>38.3.1</t>
  </si>
  <si>
    <t>38.3.2</t>
  </si>
  <si>
    <t>38.3.3</t>
  </si>
  <si>
    <t>38.3.4</t>
  </si>
  <si>
    <t>38.3.5</t>
  </si>
  <si>
    <t>38.3.6</t>
  </si>
  <si>
    <t>38.4.1</t>
  </si>
  <si>
    <t>38.4.2</t>
  </si>
  <si>
    <t>38.4.3</t>
  </si>
  <si>
    <t>38.4.4</t>
  </si>
  <si>
    <t>38.4.5</t>
  </si>
  <si>
    <t>უძრავი ქონების შეძენა/მშენებლობა/რემონტის მიზნობრიობით გაცემული უძრავი ქონებით უზრუნველყოფილი სესხები. 36.1-36.4 ველების ჯამი</t>
  </si>
  <si>
    <t>მშენებლობის პროცესში მყოფი უძრავი ქონების შეძენის ან მშენებლობის მიზნობრიობით გაცემული უძრავი ქონებით და ფულადი სახსრებით უზრუნველყოფილი სესხები</t>
  </si>
  <si>
    <t>გადამხდელუნარიანობის ანალიზის გარეშე, მშენებლობის პროცესში მყოფი უძრავი ქონების შეძენის ან მშენებლობის მიზნობრიობით გაცემული უძრავი ქონებით ან/და ფულადი სახსრებით უზრუნველყოფილი სესხები</t>
  </si>
  <si>
    <t>მშენებლობის პროცესში მყოფი უძრავი ქონების შეძენის ან მშენებლობის მიზნობრიობით გაცემული სესხები (უძრავი ქონებით და ფულადი სახსრებით უზრუნველყოფილი სესხების გარდა)</t>
  </si>
  <si>
    <t>გადამხდელუნარიანობის ანალიზის გარეშე, მშენებლობის პროცესში მყოფი უძრავი ქონების შეძენის ან მშენებლობის მიზნობრიობით გაცემული სესხები (უძრავი ქონებით და ფულადი სახსრებით უზრუნველყოფილი სესხების გარდა)</t>
  </si>
  <si>
    <t>რემონტის მიზნობრიობით გაცემული უძრავი ქონებით უზრუნველყოფილი სესხები</t>
  </si>
  <si>
    <t>გადამხდელუნარიანობის ანალიზის გარეშე, რემონტის მიზნობრიობით გაცემული უძრავი ქონებით უზრუნველყოფილი სესხები</t>
  </si>
  <si>
    <t>ო. თვის შიგნით გაცემების ის ნაწილი, რომლითაც მოხდა  არსებული ვალდებულებების გადაფარვა</t>
  </si>
  <si>
    <t xml:space="preserve">("ო.ა" და "ო.ბ" ველების ჯამი) </t>
  </si>
  <si>
    <t xml:space="preserve">      მშენებლობა, მშენებლობის პროცესში მყოფი უძრავი ქონების შეძენა (უძრავი ქონებით და დეპოზიტით უზრუნველყოფილი)</t>
  </si>
  <si>
    <t xml:space="preserve">     მშენებლობა, მშენებლობის პროცესში მყოფი უძრავი ქონების შეძენა (უძრავი ქონებით და დეპოზიტით უზრუნველყოფილის გარდა)</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</si>
  <si>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</si>
  <si>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</si>
  <si>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</si>
  <si>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</si>
  <si>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</si>
  <si>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</si>
  <si>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</si>
  <si>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</si>
  <si>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</si>
  <si>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</si>
  <si>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</si>
  <si>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</si>
  <si>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</si>
  <si>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</si>
  <si>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</si>
  <si>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</si>
  <si>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</si>
  <si>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</si>
  <si>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</si>
  <si>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</si>
  <si>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</si>
  <si>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</si>
  <si>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</si>
  <si>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</si>
  <si>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</si>
  <si>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</si>
  <si>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</si>
  <si>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</si>
  <si>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</si>
  <si>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</si>
  <si>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</si>
  <si>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</si>
  <si>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</si>
  <si>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</si>
  <si>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</si>
  <si>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</si>
  <si>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</si>
  <si>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</si>
  <si>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</si>
  <si>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</si>
  <si>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</si>
  <si>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პირობითი და სახელშეკრულებო ვალდებულებები</t>
  </si>
  <si>
    <t xml:space="preserve">          სავალუტო კურსთან დაკავშირებული კონტრაქტების (გარდა ოფციონებისა) ფარგლებში მისაღები თანხები</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</si>
  <si>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</si>
  <si>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მათ შორის გარესაბალანსო ელემენტების საერთო რეზერვი</t>
  </si>
  <si>
    <t>6.2.1</t>
  </si>
  <si>
    <t>მათ შორის სესხების შესაძლო დანაკარგების საერთო რეზერვი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</si>
  <si>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ბალანსო ღირებულებებს. </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</si>
  <si>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</si>
  <si>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</si>
  <si>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</si>
  <si>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</si>
  <si>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</si>
  <si>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</si>
  <si>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</si>
  <si>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</si>
  <si>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</si>
  <si>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</si>
  <si>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</si>
  <si>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</si>
  <si>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</si>
  <si>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</si>
  <si>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</si>
  <si>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</si>
  <si>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</si>
  <si>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</si>
  <si>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</si>
  <si>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</si>
  <si>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</si>
  <si>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</si>
  <si>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</si>
  <si>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</si>
  <si>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</si>
  <si>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</si>
  <si>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</si>
  <si>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</si>
  <si>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</si>
  <si>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</si>
  <si>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</si>
  <si>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</si>
  <si>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</si>
  <si>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</si>
  <si>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</si>
  <si>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</si>
  <si>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 xml:space="preserve">ბაზელ III-ზე დაფუძნებული ჩარჩოს მიხედვით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</si>
  <si>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</si>
  <si>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</si>
  <si>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</si>
  <si>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</si>
  <si>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</si>
  <si>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</si>
  <si>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</si>
  <si>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</si>
  <si>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</si>
  <si>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</si>
  <si>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</si>
  <si>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</si>
  <si>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</si>
  <si>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</si>
  <si>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</si>
  <si>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კაპიტალის კონსერვაციის ბუფერი</t>
  </si>
  <si>
    <t>2.2</t>
  </si>
  <si>
    <t>კონტრციკლური ბუფერი</t>
  </si>
  <si>
    <t>2.3</t>
  </si>
  <si>
    <t>სისტემური რისკის ბუფერი</t>
  </si>
  <si>
    <t>3</t>
  </si>
  <si>
    <t>პილარ 2-ის მოთხოვნა*</t>
  </si>
  <si>
    <t>არსებული მაჩვენებლები</t>
  </si>
  <si>
    <t>6</t>
  </si>
  <si>
    <t>9.1</t>
  </si>
  <si>
    <t>3.1</t>
  </si>
  <si>
    <t>3.2</t>
  </si>
  <si>
    <t>3.3</t>
  </si>
  <si>
    <t>პილარ 2-ის მოთხოვნა ძირითად პირველად კაპიტალზე</t>
  </si>
  <si>
    <t>პილარ 2-ის მოთხოვნა პირველად კაპიტალზე</t>
  </si>
  <si>
    <t>პილარ 2-ის საზედამხედველო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</si>
  <si>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</si>
  <si>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</si>
  <si>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</si>
  <si>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</si>
  <si>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სს იშბანკი საქართველო</t>
  </si>
  <si>
    <t>მურათ ბილგიჩ</t>
  </si>
  <si>
    <t>ოზან გური</t>
  </si>
  <si>
    <t>www.isbank.ge</t>
  </si>
  <si>
    <t xml:space="preserve"> 1Q 2018</t>
  </si>
  <si>
    <t>იავუზ ერგინ</t>
  </si>
  <si>
    <t>ჯან იუჯელ</t>
  </si>
  <si>
    <t>ოზან გურ</t>
  </si>
  <si>
    <t>მეჰმეთ იჰსან აქჰუნ</t>
  </si>
  <si>
    <t>თეიმურაზ პირმისაშვილი</t>
  </si>
  <si>
    <t>სს თურქეთის იშ ბანკი</t>
  </si>
  <si>
    <t>თურქეთის იშ ბანკის საპენსიო ფონდი</t>
  </si>
  <si>
    <t>თურქეთის რესპუბლიკური სახალხო პარტია</t>
  </si>
  <si>
    <t>table 9 (Capital), N37</t>
  </si>
  <si>
    <t>table 9 (Capital), N2</t>
  </si>
  <si>
    <t>table 9 (Capital), N6</t>
  </si>
  <si>
    <t xml:space="preserve"> 2Q 2018</t>
  </si>
  <si>
    <t>მეჰმეთ შენჯან</t>
  </si>
  <si>
    <t>სეზგინ ლულე</t>
  </si>
  <si>
    <t>ონურ ქუთუქ</t>
  </si>
  <si>
    <t xml:space="preserve"> 3Q 2018</t>
  </si>
  <si>
    <t xml:space="preserve"> 4Q 2018</t>
  </si>
  <si>
    <t>ჰუსეინ სერდარ იუჯელ</t>
  </si>
  <si>
    <t>ცხრილი 15.1</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</si>
  <si>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</si>
  <si>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</si>
  <si>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</si>
  <si>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</si>
  <si>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</si>
  <si>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</si>
  <si>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</si>
  <si>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EU-5a</t>
  </si>
  <si>
    <t>კაპიტალის ადეკვატურობის 50-ე მუხლით განსაზღვრული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</si>
  <si>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</si>
  <si>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(მოთხოვნად აღიარებული გადახდილი ვარიაციის მარჟის თანხის დაქვითვა)</t>
  </si>
  <si>
    <t>(ფინანსურ შუამავლობასთან დაკავშირებული რისკის პოზიციების დაქვითვა)</t>
  </si>
  <si>
    <t>გაყიდული კრედიტის წარმოებული ინსტრუმენტების კორექტირებული ეფექტური ნომინალური ღირებულება</t>
  </si>
  <si>
    <t>(ეფექტური ნომინალური ღირებულების დაქვითვები)</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</si>
  <si>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</si>
  <si>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</si>
  <si>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</si>
  <si>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</si>
  <si>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</si>
  <si>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EU-14a</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</si>
  <si>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</si>
  <si>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</si>
  <si>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EU-15a</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</si>
  <si>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</si>
  <si>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</si>
  <si>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</si>
  <si>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</si>
  <si>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</si>
  <si>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</si>
  <si>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</si>
  <si>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EU-19a</t>
  </si>
  <si>
    <t>(შიდაჯგუფური რისკის პოზიციების დაქვითვა)</t>
  </si>
  <si>
    <t>EU-19b</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</si>
  <si>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</si>
  <si>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</si>
  <si>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</si>
  <si>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</si>
  <si>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</si>
  <si>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</si>
  <si>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</si>
  <si>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</si>
  <si>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 xml:space="preserve"> 1Q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</si>
</sst>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36">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_-;\-* #,##0_-;_-* &quot;-&quot;??_-;_-@_-"/>
  </numFmts>
  <fonts count="127">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color rgb="FF333333"/>
      <name val="Sylfaen"/>
      <family val="1"/>
    </font>
    <font>
      <i/>
      <sz val="10"/>
      <name val="Sylfaen"/>
      <family val="1"/>
    </font>
    <font>
      <i/>
      <sz val="10"/>
      <color theme="1"/>
      <name val="Sylfaen"/>
      <family val="1"/>
    </font>
    <font>
      <sz val="10"/>
      <name val="Calibri"/>
      <family val="2"/>
      <charset val="204"/>
      <scheme val="minor"/>
    </font>
    <font>
      <b/>
      <sz val="10"/>
      <name val="Calibri"/>
      <family val="2"/>
      <charset val="204"/>
      <scheme val="minor"/>
    </font>
    <font>
      <sz val="10"/>
      <color theme="1"/>
      <name val="Segoe UI"/>
      <family val="2"/>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sz val="8"/>
      <color theme="1"/>
      <name val="Sylfaen"/>
      <family val="1"/>
    </font>
    <font>
      <b/>
      <i/>
      <u/>
      <sz val="8"/>
      <name val="Sylfaen"/>
      <family val="1"/>
    </font>
    <font>
      <sz val="10"/>
      <color theme="1"/>
      <name val="Calibri"/>
      <family val="1"/>
      <scheme val="minor"/>
    </font>
    <font>
      <b/>
      <sz val="10"/>
      <name val="Calibri"/>
      <family val="1"/>
      <scheme val="minor"/>
    </font>
    <font>
      <sz val="10"/>
      <name val="Calibri"/>
      <family val="1"/>
      <scheme val="minor"/>
    </font>
    <font>
      <b/>
      <sz val="11"/>
      <color theme="1"/>
      <name val="Sylfaen"/>
      <family val="1"/>
    </font>
    <font>
      <b/>
      <u/>
      <sz val="10"/>
      <color indexed="12"/>
      <name val="Arial"/>
      <family val="2"/>
    </font>
    <font>
      <b/>
      <sz val="10"/>
      <color theme="1"/>
      <name val="Lucida Bright"/>
      <family val="1"/>
    </font>
    <font>
      <sz val="10"/>
      <color theme="1"/>
      <name val="Arial"/>
      <family val="2"/>
    </font>
    <font>
      <b/>
      <sz val="10"/>
      <color theme="1"/>
      <name val="Segoe UI"/>
      <family val="2"/>
    </font>
    <font>
      <i/>
      <sz val="10"/>
      <color theme="1"/>
      <name val="Arial"/>
      <family val="2"/>
    </font>
    <font>
      <b/>
      <sz val="10"/>
      <color theme="1"/>
      <name val="Arial"/>
      <family val="2"/>
    </font>
    <font>
      <sz val="10"/>
      <color theme="1"/>
      <name val="Calibri"/>
      <family val="2"/>
      <charset val="162"/>
      <scheme val="minor"/>
    </font>
    <font>
      <sz val="10"/>
      <name val="Calibri"/>
      <family val="2"/>
      <charset val="162"/>
      <scheme val="minor"/>
    </font>
    <font>
      <b/>
      <sz val="9"/>
      <name val="Arial"/>
      <family val="2"/>
    </font>
    <font>
      <sz val="9"/>
      <name val="Arial"/>
      <family val="2"/>
    </font>
    <font>
      <sz val="9"/>
      <name val="Calibri"/>
      <family val="2"/>
    </font>
    <font>
      <b/>
      <sz val="9"/>
      <name val="Calibri"/>
      <family val="2"/>
    </font>
    <font>
      <b/>
      <sz val="9"/>
      <name val="Arial"/>
      <family val="2"/>
      <charset val="162"/>
    </font>
  </fonts>
  <fills count="81">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rgb="FFFF0000"/>
        <bgColor indexed="64"/>
      </patternFill>
    </fill>
    <fill>
      <patternFill patternType="solid">
        <fgColor theme="0" tint="-4.9989318521683403E-2"/>
        <bgColor indexed="64"/>
      </patternFill>
    </fill>
    <fill>
      <patternFill patternType="solid">
        <fgColor theme="0" tint="-0.249977111117893"/>
        <bgColor indexed="64"/>
      </patternFill>
    </fill>
  </fills>
  <borders count="143">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theme="6" tint="-0.499984740745262"/>
      </right>
      <top style="thin">
        <color theme="6" tint="-0.499984740745262"/>
      </top>
      <bottom style="thin">
        <color theme="6" tint="-0.499984740745262"/>
      </bottom>
      <diagonal/>
    </border>
    <border>
      <left/>
      <right style="thin">
        <color theme="6" tint="-0.499984740745262"/>
      </right>
      <top style="thin">
        <color theme="6" tint="-0.499984740745262"/>
      </top>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indexed="64"/>
      </left>
      <right style="thin">
        <color theme="6" tint="-0.499984740745262"/>
      </right>
      <top style="thin">
        <color indexed="64"/>
      </top>
      <bottom style="thin">
        <color indexed="64"/>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indexed="64"/>
      </left>
      <right style="thin">
        <color theme="6" tint="-0.499984740745262"/>
      </right>
      <top style="thin">
        <color indexed="64"/>
      </top>
      <bottom style="medium">
        <color indexed="64"/>
      </bottom>
      <diagonal/>
    </border>
    <border>
      <left style="thin">
        <color theme="6" tint="-0.499984740745262"/>
      </left>
      <right style="thin">
        <color theme="6" tint="-0.499984740745262"/>
      </right>
      <top style="thin">
        <color indexed="64"/>
      </top>
      <bottom style="medium">
        <color indexed="64"/>
      </bottom>
      <diagonal/>
    </border>
    <border>
      <left style="thin">
        <color theme="6" tint="-0.499984740745262"/>
      </left>
      <right style="medium">
        <color indexed="64"/>
      </right>
      <top style="thin">
        <color indexed="64"/>
      </top>
      <bottom style="medium">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top/>
      <bottom style="double">
        <color theme="1" tint="0.34998626667073579"/>
      </bottom>
      <diagonal/>
    </border>
    <border>
      <left/>
      <right/>
      <top/>
      <bottom style="double">
        <color theme="1" tint="0.34998626667073579"/>
      </bottom>
      <diagonal/>
    </border>
    <border>
      <left/>
      <right style="thin">
        <color theme="1" tint="0.34998626667073579"/>
      </right>
      <top/>
      <bottom style="double">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medium">
        <color theme="1" tint="0.34998626667073579"/>
      </top>
      <bottom style="thin">
        <color theme="1" tint="0.34998626667073579"/>
      </bottom>
      <diagonal/>
    </border>
    <border>
      <left/>
      <right style="thin">
        <color theme="1" tint="0.34998626667073579"/>
      </right>
      <top style="medium">
        <color theme="1" tint="0.34998626667073579"/>
      </top>
      <bottom style="thin">
        <color theme="1" tint="0.34998626667073579"/>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style="double">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style="medium">
        <color indexed="64"/>
      </bottom>
      <diagonal/>
    </border>
    <border>
      <left style="thin">
        <color theme="1" tint="0.34998626667073579"/>
      </left>
      <right style="thin">
        <color theme="1" tint="0.34998626667073579"/>
      </right>
      <top/>
      <bottom style="medium">
        <color theme="1" tint="0.34998626667073579"/>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theme="1" tint="0.34998626667073579"/>
      </left>
      <right/>
      <top style="thin">
        <color indexed="64"/>
      </top>
      <bottom style="double">
        <color theme="1" tint="0.34998626667073579"/>
      </bottom>
      <diagonal/>
    </border>
    <border>
      <left/>
      <right/>
      <top style="thin">
        <color indexed="64"/>
      </top>
      <bottom style="double">
        <color theme="1" tint="0.34998626667073579"/>
      </bottom>
      <diagonal/>
    </border>
    <border>
      <left/>
      <right style="thin">
        <color theme="1" tint="0.34998626667073579"/>
      </right>
      <top style="thin">
        <color indexed="64"/>
      </top>
      <bottom style="double">
        <color theme="1" tint="0.34998626667073579"/>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style="thin">
        <color theme="6" tint="-0.499984740745262"/>
      </left>
      <right style="thin">
        <color theme="6" tint="-0.499984740745262"/>
      </right>
      <top style="thin">
        <color indexed="64"/>
      </top>
      <bottom style="thin">
        <color theme="6" tint="-0.499984740745262"/>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s>
  <cellStyleXfs count="21413">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166"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6" fillId="0" borderId="0"/>
    <xf numFmtId="168" fontId="27" fillId="37" borderId="0"/>
    <xf numFmtId="169" fontId="27" fillId="37" borderId="0"/>
    <xf numFmtId="168" fontId="27" fillId="37" borderId="0"/>
    <xf numFmtId="0" fontId="28" fillId="38" borderId="0" applyNumberFormat="0" applyBorder="0" applyAlignment="0" applyProtection="0"/>
    <xf numFmtId="0" fontId="4" fillId="13" borderId="0" applyNumberFormat="0" applyBorder="0" applyAlignment="0" applyProtection="0"/>
    <xf numFmtId="168" fontId="29" fillId="38" borderId="0" applyNumberFormat="0" applyBorder="0" applyAlignment="0" applyProtection="0"/>
    <xf numFmtId="168" fontId="29" fillId="38" borderId="0" applyNumberFormat="0" applyBorder="0" applyAlignment="0" applyProtection="0"/>
    <xf numFmtId="169" fontId="29" fillId="38" borderId="0" applyNumberFormat="0" applyBorder="0" applyAlignment="0" applyProtection="0"/>
    <xf numFmtId="0" fontId="28" fillId="38"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29" fillId="38" borderId="0" applyNumberFormat="0" applyBorder="0" applyAlignment="0" applyProtection="0"/>
    <xf numFmtId="169" fontId="29" fillId="38" borderId="0" applyNumberFormat="0" applyBorder="0" applyAlignment="0" applyProtection="0"/>
    <xf numFmtId="168" fontId="29" fillId="38" borderId="0" applyNumberFormat="0" applyBorder="0" applyAlignment="0" applyProtection="0"/>
    <xf numFmtId="168" fontId="29" fillId="38" borderId="0" applyNumberFormat="0" applyBorder="0" applyAlignment="0" applyProtection="0"/>
    <xf numFmtId="169" fontId="29" fillId="38" borderId="0" applyNumberFormat="0" applyBorder="0" applyAlignment="0" applyProtection="0"/>
    <xf numFmtId="168" fontId="29" fillId="38" borderId="0" applyNumberFormat="0" applyBorder="0" applyAlignment="0" applyProtection="0"/>
    <xf numFmtId="168" fontId="29" fillId="38" borderId="0" applyNumberFormat="0" applyBorder="0" applyAlignment="0" applyProtection="0"/>
    <xf numFmtId="169" fontId="29" fillId="38" borderId="0" applyNumberFormat="0" applyBorder="0" applyAlignment="0" applyProtection="0"/>
    <xf numFmtId="168" fontId="29" fillId="38" borderId="0" applyNumberFormat="0" applyBorder="0" applyAlignment="0" applyProtection="0"/>
    <xf numFmtId="168" fontId="29" fillId="38" borderId="0" applyNumberFormat="0" applyBorder="0" applyAlignment="0" applyProtection="0"/>
    <xf numFmtId="169" fontId="29" fillId="38" borderId="0" applyNumberFormat="0" applyBorder="0" applyAlignment="0" applyProtection="0"/>
    <xf numFmtId="168" fontId="29" fillId="38" borderId="0" applyNumberFormat="0" applyBorder="0" applyAlignment="0" applyProtection="0"/>
    <xf numFmtId="0" fontId="28" fillId="38" borderId="0" applyNumberFormat="0" applyBorder="0" applyAlignment="0" applyProtection="0"/>
    <xf numFmtId="0" fontId="28" fillId="39" borderId="0" applyNumberFormat="0" applyBorder="0" applyAlignment="0" applyProtection="0"/>
    <xf numFmtId="0" fontId="4" fillId="17" borderId="0" applyNumberFormat="0" applyBorder="0" applyAlignment="0" applyProtection="0"/>
    <xf numFmtId="168" fontId="29" fillId="39" borderId="0" applyNumberFormat="0" applyBorder="0" applyAlignment="0" applyProtection="0"/>
    <xf numFmtId="168" fontId="29" fillId="39" borderId="0" applyNumberFormat="0" applyBorder="0" applyAlignment="0" applyProtection="0"/>
    <xf numFmtId="169" fontId="29" fillId="39" borderId="0" applyNumberFormat="0" applyBorder="0" applyAlignment="0" applyProtection="0"/>
    <xf numFmtId="0" fontId="28" fillId="39"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29" fillId="39" borderId="0" applyNumberFormat="0" applyBorder="0" applyAlignment="0" applyProtection="0"/>
    <xf numFmtId="169" fontId="29" fillId="39" borderId="0" applyNumberFormat="0" applyBorder="0" applyAlignment="0" applyProtection="0"/>
    <xf numFmtId="168" fontId="29" fillId="39" borderId="0" applyNumberFormat="0" applyBorder="0" applyAlignment="0" applyProtection="0"/>
    <xf numFmtId="168" fontId="29" fillId="39" borderId="0" applyNumberFormat="0" applyBorder="0" applyAlignment="0" applyProtection="0"/>
    <xf numFmtId="169" fontId="29" fillId="39" borderId="0" applyNumberFormat="0" applyBorder="0" applyAlignment="0" applyProtection="0"/>
    <xf numFmtId="168" fontId="29" fillId="39" borderId="0" applyNumberFormat="0" applyBorder="0" applyAlignment="0" applyProtection="0"/>
    <xf numFmtId="168" fontId="29" fillId="39" borderId="0" applyNumberFormat="0" applyBorder="0" applyAlignment="0" applyProtection="0"/>
    <xf numFmtId="169" fontId="29" fillId="39" borderId="0" applyNumberFormat="0" applyBorder="0" applyAlignment="0" applyProtection="0"/>
    <xf numFmtId="168" fontId="29" fillId="39" borderId="0" applyNumberFormat="0" applyBorder="0" applyAlignment="0" applyProtection="0"/>
    <xf numFmtId="168" fontId="29" fillId="39" borderId="0" applyNumberFormat="0" applyBorder="0" applyAlignment="0" applyProtection="0"/>
    <xf numFmtId="169" fontId="29" fillId="39" borderId="0" applyNumberFormat="0" applyBorder="0" applyAlignment="0" applyProtection="0"/>
    <xf numFmtId="168" fontId="29" fillId="39" borderId="0" applyNumberFormat="0" applyBorder="0" applyAlignment="0" applyProtection="0"/>
    <xf numFmtId="0" fontId="28" fillId="39" borderId="0" applyNumberFormat="0" applyBorder="0" applyAlignment="0" applyProtection="0"/>
    <xf numFmtId="0" fontId="28" fillId="40" borderId="0" applyNumberFormat="0" applyBorder="0" applyAlignment="0" applyProtection="0"/>
    <xf numFmtId="0" fontId="4" fillId="21" borderId="0" applyNumberFormat="0" applyBorder="0" applyAlignment="0" applyProtection="0"/>
    <xf numFmtId="168" fontId="29" fillId="40" borderId="0" applyNumberFormat="0" applyBorder="0" applyAlignment="0" applyProtection="0"/>
    <xf numFmtId="168" fontId="29" fillId="40" borderId="0" applyNumberFormat="0" applyBorder="0" applyAlignment="0" applyProtection="0"/>
    <xf numFmtId="169" fontId="29" fillId="40" borderId="0" applyNumberFormat="0" applyBorder="0" applyAlignment="0" applyProtection="0"/>
    <xf numFmtId="0" fontId="28" fillId="40"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29" fillId="40" borderId="0" applyNumberFormat="0" applyBorder="0" applyAlignment="0" applyProtection="0"/>
    <xf numFmtId="169" fontId="29" fillId="40" borderId="0" applyNumberFormat="0" applyBorder="0" applyAlignment="0" applyProtection="0"/>
    <xf numFmtId="168" fontId="29" fillId="40" borderId="0" applyNumberFormat="0" applyBorder="0" applyAlignment="0" applyProtection="0"/>
    <xf numFmtId="168" fontId="29" fillId="40" borderId="0" applyNumberFormat="0" applyBorder="0" applyAlignment="0" applyProtection="0"/>
    <xf numFmtId="169" fontId="29" fillId="40" borderId="0" applyNumberFormat="0" applyBorder="0" applyAlignment="0" applyProtection="0"/>
    <xf numFmtId="168" fontId="29" fillId="40" borderId="0" applyNumberFormat="0" applyBorder="0" applyAlignment="0" applyProtection="0"/>
    <xf numFmtId="168" fontId="29" fillId="40" borderId="0" applyNumberFormat="0" applyBorder="0" applyAlignment="0" applyProtection="0"/>
    <xf numFmtId="169" fontId="29" fillId="40" borderId="0" applyNumberFormat="0" applyBorder="0" applyAlignment="0" applyProtection="0"/>
    <xf numFmtId="168" fontId="29" fillId="40" borderId="0" applyNumberFormat="0" applyBorder="0" applyAlignment="0" applyProtection="0"/>
    <xf numFmtId="168" fontId="29" fillId="40" borderId="0" applyNumberFormat="0" applyBorder="0" applyAlignment="0" applyProtection="0"/>
    <xf numFmtId="169" fontId="29" fillId="40" borderId="0" applyNumberFormat="0" applyBorder="0" applyAlignment="0" applyProtection="0"/>
    <xf numFmtId="168" fontId="29" fillId="40" borderId="0" applyNumberFormat="0" applyBorder="0" applyAlignment="0" applyProtection="0"/>
    <xf numFmtId="0" fontId="28" fillId="40" borderId="0" applyNumberFormat="0" applyBorder="0" applyAlignment="0" applyProtection="0"/>
    <xf numFmtId="0" fontId="28" fillId="41" borderId="0" applyNumberFormat="0" applyBorder="0" applyAlignment="0" applyProtection="0"/>
    <xf numFmtId="0" fontId="4" fillId="25" borderId="0" applyNumberFormat="0" applyBorder="0" applyAlignment="0" applyProtection="0"/>
    <xf numFmtId="168" fontId="29" fillId="41" borderId="0" applyNumberFormat="0" applyBorder="0" applyAlignment="0" applyProtection="0"/>
    <xf numFmtId="168" fontId="29" fillId="41" borderId="0" applyNumberFormat="0" applyBorder="0" applyAlignment="0" applyProtection="0"/>
    <xf numFmtId="169" fontId="29" fillId="41" borderId="0" applyNumberFormat="0" applyBorder="0" applyAlignment="0" applyProtection="0"/>
    <xf numFmtId="0" fontId="28" fillId="4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29" fillId="41" borderId="0" applyNumberFormat="0" applyBorder="0" applyAlignment="0" applyProtection="0"/>
    <xf numFmtId="169" fontId="29" fillId="41" borderId="0" applyNumberFormat="0" applyBorder="0" applyAlignment="0" applyProtection="0"/>
    <xf numFmtId="168" fontId="29" fillId="41" borderId="0" applyNumberFormat="0" applyBorder="0" applyAlignment="0" applyProtection="0"/>
    <xf numFmtId="168" fontId="29" fillId="41" borderId="0" applyNumberFormat="0" applyBorder="0" applyAlignment="0" applyProtection="0"/>
    <xf numFmtId="169" fontId="29" fillId="41" borderId="0" applyNumberFormat="0" applyBorder="0" applyAlignment="0" applyProtection="0"/>
    <xf numFmtId="168" fontId="29" fillId="41" borderId="0" applyNumberFormat="0" applyBorder="0" applyAlignment="0" applyProtection="0"/>
    <xf numFmtId="168" fontId="29" fillId="41" borderId="0" applyNumberFormat="0" applyBorder="0" applyAlignment="0" applyProtection="0"/>
    <xf numFmtId="169" fontId="29" fillId="41" borderId="0" applyNumberFormat="0" applyBorder="0" applyAlignment="0" applyProtection="0"/>
    <xf numFmtId="168" fontId="29" fillId="41" borderId="0" applyNumberFormat="0" applyBorder="0" applyAlignment="0" applyProtection="0"/>
    <xf numFmtId="168" fontId="29" fillId="41" borderId="0" applyNumberFormat="0" applyBorder="0" applyAlignment="0" applyProtection="0"/>
    <xf numFmtId="169" fontId="29" fillId="41" borderId="0" applyNumberFormat="0" applyBorder="0" applyAlignment="0" applyProtection="0"/>
    <xf numFmtId="168" fontId="29" fillId="41" borderId="0" applyNumberFormat="0" applyBorder="0" applyAlignment="0" applyProtection="0"/>
    <xf numFmtId="0" fontId="28" fillId="41" borderId="0" applyNumberFormat="0" applyBorder="0" applyAlignment="0" applyProtection="0"/>
    <xf numFmtId="0" fontId="28" fillId="42" borderId="0" applyNumberFormat="0" applyBorder="0" applyAlignment="0" applyProtection="0"/>
    <xf numFmtId="0" fontId="4" fillId="29" borderId="0" applyNumberFormat="0" applyBorder="0" applyAlignment="0" applyProtection="0"/>
    <xf numFmtId="168" fontId="29" fillId="42" borderId="0" applyNumberFormat="0" applyBorder="0" applyAlignment="0" applyProtection="0"/>
    <xf numFmtId="168" fontId="29" fillId="42" borderId="0" applyNumberFormat="0" applyBorder="0" applyAlignment="0" applyProtection="0"/>
    <xf numFmtId="169" fontId="29" fillId="42" borderId="0" applyNumberFormat="0" applyBorder="0" applyAlignment="0" applyProtection="0"/>
    <xf numFmtId="0" fontId="28" fillId="42"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29" fillId="42" borderId="0" applyNumberFormat="0" applyBorder="0" applyAlignment="0" applyProtection="0"/>
    <xf numFmtId="169" fontId="29" fillId="42" borderId="0" applyNumberFormat="0" applyBorder="0" applyAlignment="0" applyProtection="0"/>
    <xf numFmtId="168" fontId="29" fillId="42" borderId="0" applyNumberFormat="0" applyBorder="0" applyAlignment="0" applyProtection="0"/>
    <xf numFmtId="168" fontId="29" fillId="42" borderId="0" applyNumberFormat="0" applyBorder="0" applyAlignment="0" applyProtection="0"/>
    <xf numFmtId="169" fontId="29" fillId="42" borderId="0" applyNumberFormat="0" applyBorder="0" applyAlignment="0" applyProtection="0"/>
    <xf numFmtId="168" fontId="29" fillId="42" borderId="0" applyNumberFormat="0" applyBorder="0" applyAlignment="0" applyProtection="0"/>
    <xf numFmtId="168" fontId="29" fillId="42" borderId="0" applyNumberFormat="0" applyBorder="0" applyAlignment="0" applyProtection="0"/>
    <xf numFmtId="169" fontId="29" fillId="42" borderId="0" applyNumberFormat="0" applyBorder="0" applyAlignment="0" applyProtection="0"/>
    <xf numFmtId="168" fontId="29" fillId="42" borderId="0" applyNumberFormat="0" applyBorder="0" applyAlignment="0" applyProtection="0"/>
    <xf numFmtId="168" fontId="29" fillId="42" borderId="0" applyNumberFormat="0" applyBorder="0" applyAlignment="0" applyProtection="0"/>
    <xf numFmtId="169" fontId="29" fillId="42" borderId="0" applyNumberFormat="0" applyBorder="0" applyAlignment="0" applyProtection="0"/>
    <xf numFmtId="168" fontId="29" fillId="42" borderId="0" applyNumberFormat="0" applyBorder="0" applyAlignment="0" applyProtection="0"/>
    <xf numFmtId="0" fontId="28" fillId="42" borderId="0" applyNumberFormat="0" applyBorder="0" applyAlignment="0" applyProtection="0"/>
    <xf numFmtId="0" fontId="28" fillId="43" borderId="0" applyNumberFormat="0" applyBorder="0" applyAlignment="0" applyProtection="0"/>
    <xf numFmtId="0" fontId="4" fillId="33" borderId="0" applyNumberFormat="0" applyBorder="0" applyAlignment="0" applyProtection="0"/>
    <xf numFmtId="168" fontId="29" fillId="43" borderId="0" applyNumberFormat="0" applyBorder="0" applyAlignment="0" applyProtection="0"/>
    <xf numFmtId="168" fontId="29" fillId="43" borderId="0" applyNumberFormat="0" applyBorder="0" applyAlignment="0" applyProtection="0"/>
    <xf numFmtId="169" fontId="29" fillId="43" borderId="0" applyNumberFormat="0" applyBorder="0" applyAlignment="0" applyProtection="0"/>
    <xf numFmtId="0" fontId="28" fillId="4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29" fillId="43" borderId="0" applyNumberFormat="0" applyBorder="0" applyAlignment="0" applyProtection="0"/>
    <xf numFmtId="169" fontId="29" fillId="43" borderId="0" applyNumberFormat="0" applyBorder="0" applyAlignment="0" applyProtection="0"/>
    <xf numFmtId="168" fontId="29" fillId="43" borderId="0" applyNumberFormat="0" applyBorder="0" applyAlignment="0" applyProtection="0"/>
    <xf numFmtId="168" fontId="29" fillId="43" borderId="0" applyNumberFormat="0" applyBorder="0" applyAlignment="0" applyProtection="0"/>
    <xf numFmtId="169" fontId="29" fillId="43" borderId="0" applyNumberFormat="0" applyBorder="0" applyAlignment="0" applyProtection="0"/>
    <xf numFmtId="168" fontId="29" fillId="43" borderId="0" applyNumberFormat="0" applyBorder="0" applyAlignment="0" applyProtection="0"/>
    <xf numFmtId="168" fontId="29" fillId="43" borderId="0" applyNumberFormat="0" applyBorder="0" applyAlignment="0" applyProtection="0"/>
    <xf numFmtId="169" fontId="29" fillId="43" borderId="0" applyNumberFormat="0" applyBorder="0" applyAlignment="0" applyProtection="0"/>
    <xf numFmtId="168" fontId="29" fillId="43" borderId="0" applyNumberFormat="0" applyBorder="0" applyAlignment="0" applyProtection="0"/>
    <xf numFmtId="168" fontId="29" fillId="43" borderId="0" applyNumberFormat="0" applyBorder="0" applyAlignment="0" applyProtection="0"/>
    <xf numFmtId="169" fontId="29" fillId="43" borderId="0" applyNumberFormat="0" applyBorder="0" applyAlignment="0" applyProtection="0"/>
    <xf numFmtId="168" fontId="29" fillId="43" borderId="0" applyNumberFormat="0" applyBorder="0" applyAlignment="0" applyProtection="0"/>
    <xf numFmtId="0" fontId="28" fillId="43" borderId="0" applyNumberFormat="0" applyBorder="0" applyAlignment="0" applyProtection="0"/>
    <xf numFmtId="0" fontId="28" fillId="44" borderId="0" applyNumberFormat="0" applyBorder="0" applyAlignment="0" applyProtection="0"/>
    <xf numFmtId="0" fontId="4" fillId="14" borderId="0" applyNumberFormat="0" applyBorder="0" applyAlignment="0" applyProtection="0"/>
    <xf numFmtId="168" fontId="29" fillId="44" borderId="0" applyNumberFormat="0" applyBorder="0" applyAlignment="0" applyProtection="0"/>
    <xf numFmtId="168" fontId="29" fillId="44" borderId="0" applyNumberFormat="0" applyBorder="0" applyAlignment="0" applyProtection="0"/>
    <xf numFmtId="169" fontId="29" fillId="44" borderId="0" applyNumberFormat="0" applyBorder="0" applyAlignment="0" applyProtection="0"/>
    <xf numFmtId="0" fontId="28" fillId="4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168" fontId="29" fillId="44" borderId="0" applyNumberFormat="0" applyBorder="0" applyAlignment="0" applyProtection="0"/>
    <xf numFmtId="169" fontId="29" fillId="44" borderId="0" applyNumberFormat="0" applyBorder="0" applyAlignment="0" applyProtection="0"/>
    <xf numFmtId="168" fontId="29" fillId="44" borderId="0" applyNumberFormat="0" applyBorder="0" applyAlignment="0" applyProtection="0"/>
    <xf numFmtId="168" fontId="29" fillId="44" borderId="0" applyNumberFormat="0" applyBorder="0" applyAlignment="0" applyProtection="0"/>
    <xf numFmtId="169" fontId="29" fillId="44" borderId="0" applyNumberFormat="0" applyBorder="0" applyAlignment="0" applyProtection="0"/>
    <xf numFmtId="168" fontId="29" fillId="44" borderId="0" applyNumberFormat="0" applyBorder="0" applyAlignment="0" applyProtection="0"/>
    <xf numFmtId="168" fontId="29" fillId="44" borderId="0" applyNumberFormat="0" applyBorder="0" applyAlignment="0" applyProtection="0"/>
    <xf numFmtId="169" fontId="29" fillId="44" borderId="0" applyNumberFormat="0" applyBorder="0" applyAlignment="0" applyProtection="0"/>
    <xf numFmtId="168" fontId="29" fillId="44" borderId="0" applyNumberFormat="0" applyBorder="0" applyAlignment="0" applyProtection="0"/>
    <xf numFmtId="168" fontId="29" fillId="44" borderId="0" applyNumberFormat="0" applyBorder="0" applyAlignment="0" applyProtection="0"/>
    <xf numFmtId="169" fontId="29" fillId="44" borderId="0" applyNumberFormat="0" applyBorder="0" applyAlignment="0" applyProtection="0"/>
    <xf numFmtId="168" fontId="29" fillId="44" borderId="0" applyNumberFormat="0" applyBorder="0" applyAlignment="0" applyProtection="0"/>
    <xf numFmtId="0" fontId="28" fillId="44" borderId="0" applyNumberFormat="0" applyBorder="0" applyAlignment="0" applyProtection="0"/>
    <xf numFmtId="0" fontId="28" fillId="45" borderId="0" applyNumberFormat="0" applyBorder="0" applyAlignment="0" applyProtection="0"/>
    <xf numFmtId="0" fontId="4" fillId="18" borderId="0" applyNumberFormat="0" applyBorder="0" applyAlignment="0" applyProtection="0"/>
    <xf numFmtId="168" fontId="29" fillId="45" borderId="0" applyNumberFormat="0" applyBorder="0" applyAlignment="0" applyProtection="0"/>
    <xf numFmtId="168" fontId="29" fillId="45" borderId="0" applyNumberFormat="0" applyBorder="0" applyAlignment="0" applyProtection="0"/>
    <xf numFmtId="169" fontId="29" fillId="45" borderId="0" applyNumberFormat="0" applyBorder="0" applyAlignment="0" applyProtection="0"/>
    <xf numFmtId="0" fontId="28" fillId="45"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168" fontId="29" fillId="45" borderId="0" applyNumberFormat="0" applyBorder="0" applyAlignment="0" applyProtection="0"/>
    <xf numFmtId="169" fontId="29" fillId="45" borderId="0" applyNumberFormat="0" applyBorder="0" applyAlignment="0" applyProtection="0"/>
    <xf numFmtId="168" fontId="29" fillId="45" borderId="0" applyNumberFormat="0" applyBorder="0" applyAlignment="0" applyProtection="0"/>
    <xf numFmtId="168" fontId="29" fillId="45" borderId="0" applyNumberFormat="0" applyBorder="0" applyAlignment="0" applyProtection="0"/>
    <xf numFmtId="169" fontId="29" fillId="45" borderId="0" applyNumberFormat="0" applyBorder="0" applyAlignment="0" applyProtection="0"/>
    <xf numFmtId="168" fontId="29" fillId="45" borderId="0" applyNumberFormat="0" applyBorder="0" applyAlignment="0" applyProtection="0"/>
    <xf numFmtId="168" fontId="29" fillId="45" borderId="0" applyNumberFormat="0" applyBorder="0" applyAlignment="0" applyProtection="0"/>
    <xf numFmtId="169" fontId="29" fillId="45" borderId="0" applyNumberFormat="0" applyBorder="0" applyAlignment="0" applyProtection="0"/>
    <xf numFmtId="168" fontId="29" fillId="45" borderId="0" applyNumberFormat="0" applyBorder="0" applyAlignment="0" applyProtection="0"/>
    <xf numFmtId="168" fontId="29" fillId="45" borderId="0" applyNumberFormat="0" applyBorder="0" applyAlignment="0" applyProtection="0"/>
    <xf numFmtId="169" fontId="29" fillId="45" borderId="0" applyNumberFormat="0" applyBorder="0" applyAlignment="0" applyProtection="0"/>
    <xf numFmtId="168" fontId="29" fillId="45" borderId="0" applyNumberFormat="0" applyBorder="0" applyAlignment="0" applyProtection="0"/>
    <xf numFmtId="0" fontId="28" fillId="45" borderId="0" applyNumberFormat="0" applyBorder="0" applyAlignment="0" applyProtection="0"/>
    <xf numFmtId="0" fontId="28" fillId="46" borderId="0" applyNumberFormat="0" applyBorder="0" applyAlignment="0" applyProtection="0"/>
    <xf numFmtId="0" fontId="4" fillId="22" borderId="0" applyNumberFormat="0" applyBorder="0" applyAlignment="0" applyProtection="0"/>
    <xf numFmtId="168" fontId="29" fillId="46" borderId="0" applyNumberFormat="0" applyBorder="0" applyAlignment="0" applyProtection="0"/>
    <xf numFmtId="168" fontId="29" fillId="46" borderId="0" applyNumberFormat="0" applyBorder="0" applyAlignment="0" applyProtection="0"/>
    <xf numFmtId="169" fontId="29" fillId="46" borderId="0" applyNumberFormat="0" applyBorder="0" applyAlignment="0" applyProtection="0"/>
    <xf numFmtId="0" fontId="28" fillId="46"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168" fontId="29" fillId="46" borderId="0" applyNumberFormat="0" applyBorder="0" applyAlignment="0" applyProtection="0"/>
    <xf numFmtId="169" fontId="29" fillId="46" borderId="0" applyNumberFormat="0" applyBorder="0" applyAlignment="0" applyProtection="0"/>
    <xf numFmtId="168" fontId="29" fillId="46" borderId="0" applyNumberFormat="0" applyBorder="0" applyAlignment="0" applyProtection="0"/>
    <xf numFmtId="168" fontId="29" fillId="46" borderId="0" applyNumberFormat="0" applyBorder="0" applyAlignment="0" applyProtection="0"/>
    <xf numFmtId="169" fontId="29" fillId="46" borderId="0" applyNumberFormat="0" applyBorder="0" applyAlignment="0" applyProtection="0"/>
    <xf numFmtId="168" fontId="29" fillId="46" borderId="0" applyNumberFormat="0" applyBorder="0" applyAlignment="0" applyProtection="0"/>
    <xf numFmtId="168" fontId="29" fillId="46" borderId="0" applyNumberFormat="0" applyBorder="0" applyAlignment="0" applyProtection="0"/>
    <xf numFmtId="169" fontId="29" fillId="46" borderId="0" applyNumberFormat="0" applyBorder="0" applyAlignment="0" applyProtection="0"/>
    <xf numFmtId="168" fontId="29" fillId="46" borderId="0" applyNumberFormat="0" applyBorder="0" applyAlignment="0" applyProtection="0"/>
    <xf numFmtId="168" fontId="29" fillId="46" borderId="0" applyNumberFormat="0" applyBorder="0" applyAlignment="0" applyProtection="0"/>
    <xf numFmtId="169" fontId="29" fillId="46" borderId="0" applyNumberFormat="0" applyBorder="0" applyAlignment="0" applyProtection="0"/>
    <xf numFmtId="168" fontId="29" fillId="46" borderId="0" applyNumberFormat="0" applyBorder="0" applyAlignment="0" applyProtection="0"/>
    <xf numFmtId="0" fontId="28" fillId="46" borderId="0" applyNumberFormat="0" applyBorder="0" applyAlignment="0" applyProtection="0"/>
    <xf numFmtId="0" fontId="28" fillId="41" borderId="0" applyNumberFormat="0" applyBorder="0" applyAlignment="0" applyProtection="0"/>
    <xf numFmtId="0" fontId="4" fillId="26" borderId="0" applyNumberFormat="0" applyBorder="0" applyAlignment="0" applyProtection="0"/>
    <xf numFmtId="168" fontId="29" fillId="41" borderId="0" applyNumberFormat="0" applyBorder="0" applyAlignment="0" applyProtection="0"/>
    <xf numFmtId="168" fontId="29" fillId="41" borderId="0" applyNumberFormat="0" applyBorder="0" applyAlignment="0" applyProtection="0"/>
    <xf numFmtId="169" fontId="29" fillId="41" borderId="0" applyNumberFormat="0" applyBorder="0" applyAlignment="0" applyProtection="0"/>
    <xf numFmtId="0" fontId="28" fillId="41"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168" fontId="29" fillId="41" borderId="0" applyNumberFormat="0" applyBorder="0" applyAlignment="0" applyProtection="0"/>
    <xf numFmtId="169" fontId="29" fillId="41" borderId="0" applyNumberFormat="0" applyBorder="0" applyAlignment="0" applyProtection="0"/>
    <xf numFmtId="168" fontId="29" fillId="41" borderId="0" applyNumberFormat="0" applyBorder="0" applyAlignment="0" applyProtection="0"/>
    <xf numFmtId="168" fontId="29" fillId="41" borderId="0" applyNumberFormat="0" applyBorder="0" applyAlignment="0" applyProtection="0"/>
    <xf numFmtId="169" fontId="29" fillId="41" borderId="0" applyNumberFormat="0" applyBorder="0" applyAlignment="0" applyProtection="0"/>
    <xf numFmtId="168" fontId="29" fillId="41" borderId="0" applyNumberFormat="0" applyBorder="0" applyAlignment="0" applyProtection="0"/>
    <xf numFmtId="168" fontId="29" fillId="41" borderId="0" applyNumberFormat="0" applyBorder="0" applyAlignment="0" applyProtection="0"/>
    <xf numFmtId="169" fontId="29" fillId="41" borderId="0" applyNumberFormat="0" applyBorder="0" applyAlignment="0" applyProtection="0"/>
    <xf numFmtId="168" fontId="29" fillId="41" borderId="0" applyNumberFormat="0" applyBorder="0" applyAlignment="0" applyProtection="0"/>
    <xf numFmtId="168" fontId="29" fillId="41" borderId="0" applyNumberFormat="0" applyBorder="0" applyAlignment="0" applyProtection="0"/>
    <xf numFmtId="169" fontId="29" fillId="41" borderId="0" applyNumberFormat="0" applyBorder="0" applyAlignment="0" applyProtection="0"/>
    <xf numFmtId="168" fontId="29" fillId="41" borderId="0" applyNumberFormat="0" applyBorder="0" applyAlignment="0" applyProtection="0"/>
    <xf numFmtId="0" fontId="28" fillId="41" borderId="0" applyNumberFormat="0" applyBorder="0" applyAlignment="0" applyProtection="0"/>
    <xf numFmtId="0" fontId="28" fillId="44" borderId="0" applyNumberFormat="0" applyBorder="0" applyAlignment="0" applyProtection="0"/>
    <xf numFmtId="0" fontId="4" fillId="30" borderId="0" applyNumberFormat="0" applyBorder="0" applyAlignment="0" applyProtection="0"/>
    <xf numFmtId="168" fontId="29" fillId="44" borderId="0" applyNumberFormat="0" applyBorder="0" applyAlignment="0" applyProtection="0"/>
    <xf numFmtId="168" fontId="29" fillId="44" borderId="0" applyNumberFormat="0" applyBorder="0" applyAlignment="0" applyProtection="0"/>
    <xf numFmtId="169" fontId="29" fillId="44" borderId="0" applyNumberFormat="0" applyBorder="0" applyAlignment="0" applyProtection="0"/>
    <xf numFmtId="0" fontId="28" fillId="44"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168" fontId="29" fillId="44" borderId="0" applyNumberFormat="0" applyBorder="0" applyAlignment="0" applyProtection="0"/>
    <xf numFmtId="169" fontId="29" fillId="44" borderId="0" applyNumberFormat="0" applyBorder="0" applyAlignment="0" applyProtection="0"/>
    <xf numFmtId="168" fontId="29" fillId="44" borderId="0" applyNumberFormat="0" applyBorder="0" applyAlignment="0" applyProtection="0"/>
    <xf numFmtId="168" fontId="29" fillId="44" borderId="0" applyNumberFormat="0" applyBorder="0" applyAlignment="0" applyProtection="0"/>
    <xf numFmtId="169" fontId="29" fillId="44" borderId="0" applyNumberFormat="0" applyBorder="0" applyAlignment="0" applyProtection="0"/>
    <xf numFmtId="168" fontId="29" fillId="44" borderId="0" applyNumberFormat="0" applyBorder="0" applyAlignment="0" applyProtection="0"/>
    <xf numFmtId="168" fontId="29" fillId="44" borderId="0" applyNumberFormat="0" applyBorder="0" applyAlignment="0" applyProtection="0"/>
    <xf numFmtId="169" fontId="29" fillId="44" borderId="0" applyNumberFormat="0" applyBorder="0" applyAlignment="0" applyProtection="0"/>
    <xf numFmtId="168" fontId="29" fillId="44" borderId="0" applyNumberFormat="0" applyBorder="0" applyAlignment="0" applyProtection="0"/>
    <xf numFmtId="168" fontId="29" fillId="44" borderId="0" applyNumberFormat="0" applyBorder="0" applyAlignment="0" applyProtection="0"/>
    <xf numFmtId="169" fontId="29" fillId="44" borderId="0" applyNumberFormat="0" applyBorder="0" applyAlignment="0" applyProtection="0"/>
    <xf numFmtId="168" fontId="29" fillId="44" borderId="0" applyNumberFormat="0" applyBorder="0" applyAlignment="0" applyProtection="0"/>
    <xf numFmtId="0" fontId="28" fillId="44" borderId="0" applyNumberFormat="0" applyBorder="0" applyAlignment="0" applyProtection="0"/>
    <xf numFmtId="0" fontId="28" fillId="47" borderId="0" applyNumberFormat="0" applyBorder="0" applyAlignment="0" applyProtection="0"/>
    <xf numFmtId="0" fontId="4" fillId="34" borderId="0" applyNumberFormat="0" applyBorder="0" applyAlignment="0" applyProtection="0"/>
    <xf numFmtId="168" fontId="29" fillId="47" borderId="0" applyNumberFormat="0" applyBorder="0" applyAlignment="0" applyProtection="0"/>
    <xf numFmtId="168" fontId="29" fillId="47" borderId="0" applyNumberFormat="0" applyBorder="0" applyAlignment="0" applyProtection="0"/>
    <xf numFmtId="169" fontId="29" fillId="47" borderId="0" applyNumberFormat="0" applyBorder="0" applyAlignment="0" applyProtection="0"/>
    <xf numFmtId="0" fontId="28" fillId="47"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168" fontId="29" fillId="47" borderId="0" applyNumberFormat="0" applyBorder="0" applyAlignment="0" applyProtection="0"/>
    <xf numFmtId="169" fontId="29" fillId="47" borderId="0" applyNumberFormat="0" applyBorder="0" applyAlignment="0" applyProtection="0"/>
    <xf numFmtId="168" fontId="29" fillId="47" borderId="0" applyNumberFormat="0" applyBorder="0" applyAlignment="0" applyProtection="0"/>
    <xf numFmtId="168" fontId="29" fillId="47" borderId="0" applyNumberFormat="0" applyBorder="0" applyAlignment="0" applyProtection="0"/>
    <xf numFmtId="169" fontId="29" fillId="47" borderId="0" applyNumberFormat="0" applyBorder="0" applyAlignment="0" applyProtection="0"/>
    <xf numFmtId="168" fontId="29" fillId="47" borderId="0" applyNumberFormat="0" applyBorder="0" applyAlignment="0" applyProtection="0"/>
    <xf numFmtId="168" fontId="29" fillId="47" borderId="0" applyNumberFormat="0" applyBorder="0" applyAlignment="0" applyProtection="0"/>
    <xf numFmtId="169" fontId="29" fillId="47" borderId="0" applyNumberFormat="0" applyBorder="0" applyAlignment="0" applyProtection="0"/>
    <xf numFmtId="168" fontId="29" fillId="47" borderId="0" applyNumberFormat="0" applyBorder="0" applyAlignment="0" applyProtection="0"/>
    <xf numFmtId="168" fontId="29" fillId="47" borderId="0" applyNumberFormat="0" applyBorder="0" applyAlignment="0" applyProtection="0"/>
    <xf numFmtId="169" fontId="29" fillId="47" borderId="0" applyNumberFormat="0" applyBorder="0" applyAlignment="0" applyProtection="0"/>
    <xf numFmtId="168" fontId="29" fillId="47" borderId="0" applyNumberFormat="0" applyBorder="0" applyAlignment="0" applyProtection="0"/>
    <xf numFmtId="0" fontId="28" fillId="47" borderId="0" applyNumberFormat="0" applyBorder="0" applyAlignment="0" applyProtection="0"/>
    <xf numFmtId="0" fontId="30" fillId="48" borderId="0" applyNumberFormat="0" applyBorder="0" applyAlignment="0" applyProtection="0"/>
    <xf numFmtId="0" fontId="31" fillId="15" borderId="0" applyNumberFormat="0" applyBorder="0" applyAlignment="0" applyProtection="0"/>
    <xf numFmtId="168" fontId="32" fillId="48" borderId="0" applyNumberFormat="0" applyBorder="0" applyAlignment="0" applyProtection="0"/>
    <xf numFmtId="168" fontId="32" fillId="48" borderId="0" applyNumberFormat="0" applyBorder="0" applyAlignment="0" applyProtection="0"/>
    <xf numFmtId="169" fontId="32" fillId="48" borderId="0" applyNumberFormat="0" applyBorder="0" applyAlignment="0" applyProtection="0"/>
    <xf numFmtId="0" fontId="30" fillId="48"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168" fontId="32" fillId="48" borderId="0" applyNumberFormat="0" applyBorder="0" applyAlignment="0" applyProtection="0"/>
    <xf numFmtId="169" fontId="32" fillId="48" borderId="0" applyNumberFormat="0" applyBorder="0" applyAlignment="0" applyProtection="0"/>
    <xf numFmtId="168" fontId="32" fillId="48" borderId="0" applyNumberFormat="0" applyBorder="0" applyAlignment="0" applyProtection="0"/>
    <xf numFmtId="168" fontId="32" fillId="48" borderId="0" applyNumberFormat="0" applyBorder="0" applyAlignment="0" applyProtection="0"/>
    <xf numFmtId="169" fontId="32" fillId="48" borderId="0" applyNumberFormat="0" applyBorder="0" applyAlignment="0" applyProtection="0"/>
    <xf numFmtId="168" fontId="32" fillId="48" borderId="0" applyNumberFormat="0" applyBorder="0" applyAlignment="0" applyProtection="0"/>
    <xf numFmtId="168" fontId="32" fillId="48" borderId="0" applyNumberFormat="0" applyBorder="0" applyAlignment="0" applyProtection="0"/>
    <xf numFmtId="169" fontId="32" fillId="48" borderId="0" applyNumberFormat="0" applyBorder="0" applyAlignment="0" applyProtection="0"/>
    <xf numFmtId="168" fontId="32" fillId="48" borderId="0" applyNumberFormat="0" applyBorder="0" applyAlignment="0" applyProtection="0"/>
    <xf numFmtId="168" fontId="32" fillId="48" borderId="0" applyNumberFormat="0" applyBorder="0" applyAlignment="0" applyProtection="0"/>
    <xf numFmtId="169" fontId="32" fillId="48" borderId="0" applyNumberFormat="0" applyBorder="0" applyAlignment="0" applyProtection="0"/>
    <xf numFmtId="168" fontId="32" fillId="48" borderId="0" applyNumberFormat="0" applyBorder="0" applyAlignment="0" applyProtection="0"/>
    <xf numFmtId="0" fontId="30" fillId="48" borderId="0" applyNumberFormat="0" applyBorder="0" applyAlignment="0" applyProtection="0"/>
    <xf numFmtId="0" fontId="30" fillId="45" borderId="0" applyNumberFormat="0" applyBorder="0" applyAlignment="0" applyProtection="0"/>
    <xf numFmtId="0" fontId="31" fillId="19" borderId="0" applyNumberFormat="0" applyBorder="0" applyAlignment="0" applyProtection="0"/>
    <xf numFmtId="168" fontId="32" fillId="45" borderId="0" applyNumberFormat="0" applyBorder="0" applyAlignment="0" applyProtection="0"/>
    <xf numFmtId="168" fontId="32" fillId="45" borderId="0" applyNumberFormat="0" applyBorder="0" applyAlignment="0" applyProtection="0"/>
    <xf numFmtId="169" fontId="32" fillId="45" borderId="0" applyNumberFormat="0" applyBorder="0" applyAlignment="0" applyProtection="0"/>
    <xf numFmtId="0" fontId="30" fillId="45"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168" fontId="32" fillId="45" borderId="0" applyNumberFormat="0" applyBorder="0" applyAlignment="0" applyProtection="0"/>
    <xf numFmtId="169" fontId="32" fillId="45" borderId="0" applyNumberFormat="0" applyBorder="0" applyAlignment="0" applyProtection="0"/>
    <xf numFmtId="168" fontId="32" fillId="45" borderId="0" applyNumberFormat="0" applyBorder="0" applyAlignment="0" applyProtection="0"/>
    <xf numFmtId="168" fontId="32" fillId="45" borderId="0" applyNumberFormat="0" applyBorder="0" applyAlignment="0" applyProtection="0"/>
    <xf numFmtId="169" fontId="32" fillId="45" borderId="0" applyNumberFormat="0" applyBorder="0" applyAlignment="0" applyProtection="0"/>
    <xf numFmtId="168" fontId="32" fillId="45" borderId="0" applyNumberFormat="0" applyBorder="0" applyAlignment="0" applyProtection="0"/>
    <xf numFmtId="168" fontId="32" fillId="45" borderId="0" applyNumberFormat="0" applyBorder="0" applyAlignment="0" applyProtection="0"/>
    <xf numFmtId="169" fontId="32" fillId="45" borderId="0" applyNumberFormat="0" applyBorder="0" applyAlignment="0" applyProtection="0"/>
    <xf numFmtId="168" fontId="32" fillId="45" borderId="0" applyNumberFormat="0" applyBorder="0" applyAlignment="0" applyProtection="0"/>
    <xf numFmtId="168" fontId="32" fillId="45" borderId="0" applyNumberFormat="0" applyBorder="0" applyAlignment="0" applyProtection="0"/>
    <xf numFmtId="169" fontId="32" fillId="45" borderId="0" applyNumberFormat="0" applyBorder="0" applyAlignment="0" applyProtection="0"/>
    <xf numFmtId="168" fontId="32" fillId="45" borderId="0" applyNumberFormat="0" applyBorder="0" applyAlignment="0" applyProtection="0"/>
    <xf numFmtId="0" fontId="30" fillId="45" borderId="0" applyNumberFormat="0" applyBorder="0" applyAlignment="0" applyProtection="0"/>
    <xf numFmtId="0" fontId="30" fillId="46" borderId="0" applyNumberFormat="0" applyBorder="0" applyAlignment="0" applyProtection="0"/>
    <xf numFmtId="0" fontId="31" fillId="23" borderId="0" applyNumberFormat="0" applyBorder="0" applyAlignment="0" applyProtection="0"/>
    <xf numFmtId="168" fontId="32" fillId="46" borderId="0" applyNumberFormat="0" applyBorder="0" applyAlignment="0" applyProtection="0"/>
    <xf numFmtId="168" fontId="32" fillId="46" borderId="0" applyNumberFormat="0" applyBorder="0" applyAlignment="0" applyProtection="0"/>
    <xf numFmtId="169" fontId="32" fillId="46" borderId="0" applyNumberFormat="0" applyBorder="0" applyAlignment="0" applyProtection="0"/>
    <xf numFmtId="0" fontId="30" fillId="46"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168" fontId="32" fillId="46" borderId="0" applyNumberFormat="0" applyBorder="0" applyAlignment="0" applyProtection="0"/>
    <xf numFmtId="169" fontId="32" fillId="46" borderId="0" applyNumberFormat="0" applyBorder="0" applyAlignment="0" applyProtection="0"/>
    <xf numFmtId="168" fontId="32" fillId="46" borderId="0" applyNumberFormat="0" applyBorder="0" applyAlignment="0" applyProtection="0"/>
    <xf numFmtId="168" fontId="32" fillId="46" borderId="0" applyNumberFormat="0" applyBorder="0" applyAlignment="0" applyProtection="0"/>
    <xf numFmtId="169" fontId="32" fillId="46" borderId="0" applyNumberFormat="0" applyBorder="0" applyAlignment="0" applyProtection="0"/>
    <xf numFmtId="168" fontId="32" fillId="46" borderId="0" applyNumberFormat="0" applyBorder="0" applyAlignment="0" applyProtection="0"/>
    <xf numFmtId="168" fontId="32" fillId="46" borderId="0" applyNumberFormat="0" applyBorder="0" applyAlignment="0" applyProtection="0"/>
    <xf numFmtId="169" fontId="32" fillId="46" borderId="0" applyNumberFormat="0" applyBorder="0" applyAlignment="0" applyProtection="0"/>
    <xf numFmtId="168" fontId="32" fillId="46" borderId="0" applyNumberFormat="0" applyBorder="0" applyAlignment="0" applyProtection="0"/>
    <xf numFmtId="168" fontId="32" fillId="46" borderId="0" applyNumberFormat="0" applyBorder="0" applyAlignment="0" applyProtection="0"/>
    <xf numFmtId="169" fontId="32" fillId="46" borderId="0" applyNumberFormat="0" applyBorder="0" applyAlignment="0" applyProtection="0"/>
    <xf numFmtId="168" fontId="32" fillId="46" borderId="0" applyNumberFormat="0" applyBorder="0" applyAlignment="0" applyProtection="0"/>
    <xf numFmtId="0" fontId="30" fillId="46" borderId="0" applyNumberFormat="0" applyBorder="0" applyAlignment="0" applyProtection="0"/>
    <xf numFmtId="0" fontId="30" fillId="49" borderId="0" applyNumberFormat="0" applyBorder="0" applyAlignment="0" applyProtection="0"/>
    <xf numFmtId="0" fontId="31" fillId="27" borderId="0" applyNumberFormat="0" applyBorder="0" applyAlignment="0" applyProtection="0"/>
    <xf numFmtId="168" fontId="32" fillId="49" borderId="0" applyNumberFormat="0" applyBorder="0" applyAlignment="0" applyProtection="0"/>
    <xf numFmtId="168" fontId="32" fillId="49" borderId="0" applyNumberFormat="0" applyBorder="0" applyAlignment="0" applyProtection="0"/>
    <xf numFmtId="169" fontId="32" fillId="49" borderId="0" applyNumberFormat="0" applyBorder="0" applyAlignment="0" applyProtection="0"/>
    <xf numFmtId="0" fontId="30" fillId="49"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168" fontId="32" fillId="49" borderId="0" applyNumberFormat="0" applyBorder="0" applyAlignment="0" applyProtection="0"/>
    <xf numFmtId="169" fontId="32" fillId="49" borderId="0" applyNumberFormat="0" applyBorder="0" applyAlignment="0" applyProtection="0"/>
    <xf numFmtId="168" fontId="32" fillId="49" borderId="0" applyNumberFormat="0" applyBorder="0" applyAlignment="0" applyProtection="0"/>
    <xf numFmtId="168" fontId="32" fillId="49" borderId="0" applyNumberFormat="0" applyBorder="0" applyAlignment="0" applyProtection="0"/>
    <xf numFmtId="169" fontId="32" fillId="49" borderId="0" applyNumberFormat="0" applyBorder="0" applyAlignment="0" applyProtection="0"/>
    <xf numFmtId="168" fontId="32" fillId="49" borderId="0" applyNumberFormat="0" applyBorder="0" applyAlignment="0" applyProtection="0"/>
    <xf numFmtId="168" fontId="32" fillId="49" borderId="0" applyNumberFormat="0" applyBorder="0" applyAlignment="0" applyProtection="0"/>
    <xf numFmtId="169" fontId="32" fillId="49" borderId="0" applyNumberFormat="0" applyBorder="0" applyAlignment="0" applyProtection="0"/>
    <xf numFmtId="168" fontId="32" fillId="49" borderId="0" applyNumberFormat="0" applyBorder="0" applyAlignment="0" applyProtection="0"/>
    <xf numFmtId="168" fontId="32" fillId="49" borderId="0" applyNumberFormat="0" applyBorder="0" applyAlignment="0" applyProtection="0"/>
    <xf numFmtId="169" fontId="32" fillId="49" borderId="0" applyNumberFormat="0" applyBorder="0" applyAlignment="0" applyProtection="0"/>
    <xf numFmtId="168" fontId="32" fillId="49" borderId="0" applyNumberFormat="0" applyBorder="0" applyAlignment="0" applyProtection="0"/>
    <xf numFmtId="0" fontId="30" fillId="49" borderId="0" applyNumberFormat="0" applyBorder="0" applyAlignment="0" applyProtection="0"/>
    <xf numFmtId="0" fontId="30" fillId="50" borderId="0" applyNumberFormat="0" applyBorder="0" applyAlignment="0" applyProtection="0"/>
    <xf numFmtId="0" fontId="31" fillId="31" borderId="0" applyNumberFormat="0" applyBorder="0" applyAlignment="0" applyProtection="0"/>
    <xf numFmtId="168" fontId="32" fillId="50" borderId="0" applyNumberFormat="0" applyBorder="0" applyAlignment="0" applyProtection="0"/>
    <xf numFmtId="168" fontId="32" fillId="50" borderId="0" applyNumberFormat="0" applyBorder="0" applyAlignment="0" applyProtection="0"/>
    <xf numFmtId="169" fontId="32" fillId="50" borderId="0" applyNumberFormat="0" applyBorder="0" applyAlignment="0" applyProtection="0"/>
    <xf numFmtId="0" fontId="30" fillId="50"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168" fontId="32" fillId="50" borderId="0" applyNumberFormat="0" applyBorder="0" applyAlignment="0" applyProtection="0"/>
    <xf numFmtId="169" fontId="32" fillId="50" borderId="0" applyNumberFormat="0" applyBorder="0" applyAlignment="0" applyProtection="0"/>
    <xf numFmtId="168" fontId="32" fillId="50" borderId="0" applyNumberFormat="0" applyBorder="0" applyAlignment="0" applyProtection="0"/>
    <xf numFmtId="168" fontId="32" fillId="50" borderId="0" applyNumberFormat="0" applyBorder="0" applyAlignment="0" applyProtection="0"/>
    <xf numFmtId="169" fontId="32" fillId="50" borderId="0" applyNumberFormat="0" applyBorder="0" applyAlignment="0" applyProtection="0"/>
    <xf numFmtId="168" fontId="32" fillId="50" borderId="0" applyNumberFormat="0" applyBorder="0" applyAlignment="0" applyProtection="0"/>
    <xf numFmtId="168" fontId="32" fillId="50" borderId="0" applyNumberFormat="0" applyBorder="0" applyAlignment="0" applyProtection="0"/>
    <xf numFmtId="169" fontId="32" fillId="50" borderId="0" applyNumberFormat="0" applyBorder="0" applyAlignment="0" applyProtection="0"/>
    <xf numFmtId="168" fontId="32" fillId="50" borderId="0" applyNumberFormat="0" applyBorder="0" applyAlignment="0" applyProtection="0"/>
    <xf numFmtId="168" fontId="32" fillId="50" borderId="0" applyNumberFormat="0" applyBorder="0" applyAlignment="0" applyProtection="0"/>
    <xf numFmtId="169" fontId="32" fillId="50" borderId="0" applyNumberFormat="0" applyBorder="0" applyAlignment="0" applyProtection="0"/>
    <xf numFmtId="168" fontId="32" fillId="50" borderId="0" applyNumberFormat="0" applyBorder="0" applyAlignment="0" applyProtection="0"/>
    <xf numFmtId="0" fontId="30" fillId="50" borderId="0" applyNumberFormat="0" applyBorder="0" applyAlignment="0" applyProtection="0"/>
    <xf numFmtId="0" fontId="30" fillId="51" borderId="0" applyNumberFormat="0" applyBorder="0" applyAlignment="0" applyProtection="0"/>
    <xf numFmtId="0" fontId="31" fillId="35" borderId="0" applyNumberFormat="0" applyBorder="0" applyAlignment="0" applyProtection="0"/>
    <xf numFmtId="168" fontId="32" fillId="51" borderId="0" applyNumberFormat="0" applyBorder="0" applyAlignment="0" applyProtection="0"/>
    <xf numFmtId="168" fontId="32" fillId="51" borderId="0" applyNumberFormat="0" applyBorder="0" applyAlignment="0" applyProtection="0"/>
    <xf numFmtId="169" fontId="32" fillId="51" borderId="0" applyNumberFormat="0" applyBorder="0" applyAlignment="0" applyProtection="0"/>
    <xf numFmtId="0" fontId="30" fillId="51"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168" fontId="32" fillId="51" borderId="0" applyNumberFormat="0" applyBorder="0" applyAlignment="0" applyProtection="0"/>
    <xf numFmtId="169" fontId="32" fillId="51" borderId="0" applyNumberFormat="0" applyBorder="0" applyAlignment="0" applyProtection="0"/>
    <xf numFmtId="168" fontId="32" fillId="51" borderId="0" applyNumberFormat="0" applyBorder="0" applyAlignment="0" applyProtection="0"/>
    <xf numFmtId="168" fontId="32" fillId="51" borderId="0" applyNumberFormat="0" applyBorder="0" applyAlignment="0" applyProtection="0"/>
    <xf numFmtId="169" fontId="32" fillId="51" borderId="0" applyNumberFormat="0" applyBorder="0" applyAlignment="0" applyProtection="0"/>
    <xf numFmtId="168" fontId="32" fillId="51" borderId="0" applyNumberFormat="0" applyBorder="0" applyAlignment="0" applyProtection="0"/>
    <xf numFmtId="168" fontId="32" fillId="51" borderId="0" applyNumberFormat="0" applyBorder="0" applyAlignment="0" applyProtection="0"/>
    <xf numFmtId="169" fontId="32" fillId="51" borderId="0" applyNumberFormat="0" applyBorder="0" applyAlignment="0" applyProtection="0"/>
    <xf numFmtId="168" fontId="32" fillId="51" borderId="0" applyNumberFormat="0" applyBorder="0" applyAlignment="0" applyProtection="0"/>
    <xf numFmtId="168" fontId="32" fillId="51" borderId="0" applyNumberFormat="0" applyBorder="0" applyAlignment="0" applyProtection="0"/>
    <xf numFmtId="169" fontId="32" fillId="51" borderId="0" applyNumberFormat="0" applyBorder="0" applyAlignment="0" applyProtection="0"/>
    <xf numFmtId="168" fontId="32" fillId="51" borderId="0" applyNumberFormat="0" applyBorder="0" applyAlignment="0" applyProtection="0"/>
    <xf numFmtId="0" fontId="30" fillId="51" borderId="0" applyNumberFormat="0" applyBorder="0" applyAlignment="0" applyProtection="0"/>
    <xf numFmtId="0" fontId="28" fillId="52" borderId="0" applyNumberFormat="0" applyBorder="0" applyAlignment="0" applyProtection="0"/>
    <xf numFmtId="0" fontId="28" fillId="52" borderId="0" applyNumberFormat="0" applyBorder="0" applyAlignment="0" applyProtection="0"/>
    <xf numFmtId="0" fontId="30" fillId="53" borderId="0" applyNumberFormat="0" applyBorder="0" applyAlignment="0" applyProtection="0"/>
    <xf numFmtId="0" fontId="30" fillId="54" borderId="0" applyNumberFormat="0" applyBorder="0" applyAlignment="0" applyProtection="0"/>
    <xf numFmtId="0" fontId="31" fillId="12" borderId="0" applyNumberFormat="0" applyBorder="0" applyAlignment="0" applyProtection="0"/>
    <xf numFmtId="168" fontId="32" fillId="54" borderId="0" applyNumberFormat="0" applyBorder="0" applyAlignment="0" applyProtection="0"/>
    <xf numFmtId="168" fontId="32" fillId="54" borderId="0" applyNumberFormat="0" applyBorder="0" applyAlignment="0" applyProtection="0"/>
    <xf numFmtId="169" fontId="32" fillId="54" borderId="0" applyNumberFormat="0" applyBorder="0" applyAlignment="0" applyProtection="0"/>
    <xf numFmtId="0" fontId="30" fillId="54"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168" fontId="32" fillId="54" borderId="0" applyNumberFormat="0" applyBorder="0" applyAlignment="0" applyProtection="0"/>
    <xf numFmtId="169" fontId="32" fillId="54" borderId="0" applyNumberFormat="0" applyBorder="0" applyAlignment="0" applyProtection="0"/>
    <xf numFmtId="168" fontId="32" fillId="54" borderId="0" applyNumberFormat="0" applyBorder="0" applyAlignment="0" applyProtection="0"/>
    <xf numFmtId="168" fontId="32" fillId="54" borderId="0" applyNumberFormat="0" applyBorder="0" applyAlignment="0" applyProtection="0"/>
    <xf numFmtId="169" fontId="32" fillId="54" borderId="0" applyNumberFormat="0" applyBorder="0" applyAlignment="0" applyProtection="0"/>
    <xf numFmtId="168" fontId="32" fillId="54" borderId="0" applyNumberFormat="0" applyBorder="0" applyAlignment="0" applyProtection="0"/>
    <xf numFmtId="168" fontId="32" fillId="54" borderId="0" applyNumberFormat="0" applyBorder="0" applyAlignment="0" applyProtection="0"/>
    <xf numFmtId="169" fontId="32" fillId="54" borderId="0" applyNumberFormat="0" applyBorder="0" applyAlignment="0" applyProtection="0"/>
    <xf numFmtId="168" fontId="32" fillId="54" borderId="0" applyNumberFormat="0" applyBorder="0" applyAlignment="0" applyProtection="0"/>
    <xf numFmtId="168" fontId="32" fillId="54" borderId="0" applyNumberFormat="0" applyBorder="0" applyAlignment="0" applyProtection="0"/>
    <xf numFmtId="169" fontId="32" fillId="54" borderId="0" applyNumberFormat="0" applyBorder="0" applyAlignment="0" applyProtection="0"/>
    <xf numFmtId="168" fontId="32" fillId="54" borderId="0" applyNumberFormat="0" applyBorder="0" applyAlignment="0" applyProtection="0"/>
    <xf numFmtId="0" fontId="30" fillId="54" borderId="0" applyNumberFormat="0" applyBorder="0" applyAlignment="0" applyProtection="0"/>
    <xf numFmtId="0" fontId="30" fillId="54" borderId="0" applyNumberFormat="0" applyBorder="0" applyAlignment="0" applyProtection="0"/>
    <xf numFmtId="0" fontId="30" fillId="54" borderId="0" applyNumberFormat="0" applyBorder="0" applyAlignment="0" applyProtection="0"/>
    <xf numFmtId="0" fontId="28" fillId="55" borderId="0" applyNumberFormat="0" applyBorder="0" applyAlignment="0" applyProtection="0"/>
    <xf numFmtId="0" fontId="28" fillId="56" borderId="0" applyNumberFormat="0" applyBorder="0" applyAlignment="0" applyProtection="0"/>
    <xf numFmtId="0" fontId="30" fillId="57" borderId="0" applyNumberFormat="0" applyBorder="0" applyAlignment="0" applyProtection="0"/>
    <xf numFmtId="0" fontId="30" fillId="58" borderId="0" applyNumberFormat="0" applyBorder="0" applyAlignment="0" applyProtection="0"/>
    <xf numFmtId="0" fontId="31" fillId="16" borderId="0" applyNumberFormat="0" applyBorder="0" applyAlignment="0" applyProtection="0"/>
    <xf numFmtId="168" fontId="32" fillId="58" borderId="0" applyNumberFormat="0" applyBorder="0" applyAlignment="0" applyProtection="0"/>
    <xf numFmtId="168" fontId="32" fillId="58" borderId="0" applyNumberFormat="0" applyBorder="0" applyAlignment="0" applyProtection="0"/>
    <xf numFmtId="169" fontId="32" fillId="58" borderId="0" applyNumberFormat="0" applyBorder="0" applyAlignment="0" applyProtection="0"/>
    <xf numFmtId="0" fontId="30" fillId="58"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168" fontId="32" fillId="58" borderId="0" applyNumberFormat="0" applyBorder="0" applyAlignment="0" applyProtection="0"/>
    <xf numFmtId="169" fontId="32" fillId="58" borderId="0" applyNumberFormat="0" applyBorder="0" applyAlignment="0" applyProtection="0"/>
    <xf numFmtId="168" fontId="32" fillId="58" borderId="0" applyNumberFormat="0" applyBorder="0" applyAlignment="0" applyProtection="0"/>
    <xf numFmtId="168" fontId="32" fillId="58" borderId="0" applyNumberFormat="0" applyBorder="0" applyAlignment="0" applyProtection="0"/>
    <xf numFmtId="169" fontId="32" fillId="58" borderId="0" applyNumberFormat="0" applyBorder="0" applyAlignment="0" applyProtection="0"/>
    <xf numFmtId="168" fontId="32" fillId="58" borderId="0" applyNumberFormat="0" applyBorder="0" applyAlignment="0" applyProtection="0"/>
    <xf numFmtId="168" fontId="32" fillId="58" borderId="0" applyNumberFormat="0" applyBorder="0" applyAlignment="0" applyProtection="0"/>
    <xf numFmtId="169" fontId="32" fillId="58" borderId="0" applyNumberFormat="0" applyBorder="0" applyAlignment="0" applyProtection="0"/>
    <xf numFmtId="168" fontId="32" fillId="58" borderId="0" applyNumberFormat="0" applyBorder="0" applyAlignment="0" applyProtection="0"/>
    <xf numFmtId="168" fontId="32" fillId="58" borderId="0" applyNumberFormat="0" applyBorder="0" applyAlignment="0" applyProtection="0"/>
    <xf numFmtId="169" fontId="32" fillId="58" borderId="0" applyNumberFormat="0" applyBorder="0" applyAlignment="0" applyProtection="0"/>
    <xf numFmtId="168" fontId="32" fillId="58" borderId="0" applyNumberFormat="0" applyBorder="0" applyAlignment="0" applyProtection="0"/>
    <xf numFmtId="0" fontId="30" fillId="58" borderId="0" applyNumberFormat="0" applyBorder="0" applyAlignment="0" applyProtection="0"/>
    <xf numFmtId="0" fontId="30" fillId="58" borderId="0" applyNumberFormat="0" applyBorder="0" applyAlignment="0" applyProtection="0"/>
    <xf numFmtId="0" fontId="30" fillId="58" borderId="0" applyNumberFormat="0" applyBorder="0" applyAlignment="0" applyProtection="0"/>
    <xf numFmtId="0" fontId="28" fillId="55" borderId="0" applyNumberFormat="0" applyBorder="0" applyAlignment="0" applyProtection="0"/>
    <xf numFmtId="0" fontId="28" fillId="59" borderId="0" applyNumberFormat="0" applyBorder="0" applyAlignment="0" applyProtection="0"/>
    <xf numFmtId="0" fontId="30" fillId="56" borderId="0" applyNumberFormat="0" applyBorder="0" applyAlignment="0" applyProtection="0"/>
    <xf numFmtId="0" fontId="30" fillId="60" borderId="0" applyNumberFormat="0" applyBorder="0" applyAlignment="0" applyProtection="0"/>
    <xf numFmtId="0" fontId="31" fillId="20" borderId="0" applyNumberFormat="0" applyBorder="0" applyAlignment="0" applyProtection="0"/>
    <xf numFmtId="168" fontId="32" fillId="60" borderId="0" applyNumberFormat="0" applyBorder="0" applyAlignment="0" applyProtection="0"/>
    <xf numFmtId="168" fontId="32" fillId="60" borderId="0" applyNumberFormat="0" applyBorder="0" applyAlignment="0" applyProtection="0"/>
    <xf numFmtId="169" fontId="32" fillId="60" borderId="0" applyNumberFormat="0" applyBorder="0" applyAlignment="0" applyProtection="0"/>
    <xf numFmtId="0" fontId="30" fillId="6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168" fontId="32" fillId="60" borderId="0" applyNumberFormat="0" applyBorder="0" applyAlignment="0" applyProtection="0"/>
    <xf numFmtId="169" fontId="32" fillId="60" borderId="0" applyNumberFormat="0" applyBorder="0" applyAlignment="0" applyProtection="0"/>
    <xf numFmtId="168" fontId="32" fillId="60" borderId="0" applyNumberFormat="0" applyBorder="0" applyAlignment="0" applyProtection="0"/>
    <xf numFmtId="168" fontId="32" fillId="60" borderId="0" applyNumberFormat="0" applyBorder="0" applyAlignment="0" applyProtection="0"/>
    <xf numFmtId="169" fontId="32" fillId="60" borderId="0" applyNumberFormat="0" applyBorder="0" applyAlignment="0" applyProtection="0"/>
    <xf numFmtId="168" fontId="32" fillId="60" borderId="0" applyNumberFormat="0" applyBorder="0" applyAlignment="0" applyProtection="0"/>
    <xf numFmtId="168" fontId="32" fillId="60" borderId="0" applyNumberFormat="0" applyBorder="0" applyAlignment="0" applyProtection="0"/>
    <xf numFmtId="169" fontId="32" fillId="60" borderId="0" applyNumberFormat="0" applyBorder="0" applyAlignment="0" applyProtection="0"/>
    <xf numFmtId="168" fontId="32" fillId="60" borderId="0" applyNumberFormat="0" applyBorder="0" applyAlignment="0" applyProtection="0"/>
    <xf numFmtId="168" fontId="32" fillId="60" borderId="0" applyNumberFormat="0" applyBorder="0" applyAlignment="0" applyProtection="0"/>
    <xf numFmtId="169" fontId="32" fillId="60" borderId="0" applyNumberFormat="0" applyBorder="0" applyAlignment="0" applyProtection="0"/>
    <xf numFmtId="168" fontId="32" fillId="60" borderId="0" applyNumberFormat="0" applyBorder="0" applyAlignment="0" applyProtection="0"/>
    <xf numFmtId="0" fontId="30" fillId="60" borderId="0" applyNumberFormat="0" applyBorder="0" applyAlignment="0" applyProtection="0"/>
    <xf numFmtId="0" fontId="30" fillId="60" borderId="0" applyNumberFormat="0" applyBorder="0" applyAlignment="0" applyProtection="0"/>
    <xf numFmtId="0" fontId="30" fillId="60" borderId="0" applyNumberFormat="0" applyBorder="0" applyAlignment="0" applyProtection="0"/>
    <xf numFmtId="0" fontId="28" fillId="52" borderId="0" applyNumberFormat="0" applyBorder="0" applyAlignment="0" applyProtection="0"/>
    <xf numFmtId="0" fontId="28" fillId="56" borderId="0" applyNumberFormat="0" applyBorder="0" applyAlignment="0" applyProtection="0"/>
    <xf numFmtId="0" fontId="30" fillId="56" borderId="0" applyNumberFormat="0" applyBorder="0" applyAlignment="0" applyProtection="0"/>
    <xf numFmtId="0" fontId="30" fillId="49" borderId="0" applyNumberFormat="0" applyBorder="0" applyAlignment="0" applyProtection="0"/>
    <xf numFmtId="0" fontId="31" fillId="24" borderId="0" applyNumberFormat="0" applyBorder="0" applyAlignment="0" applyProtection="0"/>
    <xf numFmtId="168" fontId="32" fillId="49" borderId="0" applyNumberFormat="0" applyBorder="0" applyAlignment="0" applyProtection="0"/>
    <xf numFmtId="168" fontId="32" fillId="49" borderId="0" applyNumberFormat="0" applyBorder="0" applyAlignment="0" applyProtection="0"/>
    <xf numFmtId="169" fontId="32" fillId="49" borderId="0" applyNumberFormat="0" applyBorder="0" applyAlignment="0" applyProtection="0"/>
    <xf numFmtId="0" fontId="30" fillId="49"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168" fontId="32" fillId="49" borderId="0" applyNumberFormat="0" applyBorder="0" applyAlignment="0" applyProtection="0"/>
    <xf numFmtId="169" fontId="32" fillId="49" borderId="0" applyNumberFormat="0" applyBorder="0" applyAlignment="0" applyProtection="0"/>
    <xf numFmtId="168" fontId="32" fillId="49" borderId="0" applyNumberFormat="0" applyBorder="0" applyAlignment="0" applyProtection="0"/>
    <xf numFmtId="168" fontId="32" fillId="49" borderId="0" applyNumberFormat="0" applyBorder="0" applyAlignment="0" applyProtection="0"/>
    <xf numFmtId="169" fontId="32" fillId="49" borderId="0" applyNumberFormat="0" applyBorder="0" applyAlignment="0" applyProtection="0"/>
    <xf numFmtId="168" fontId="32" fillId="49" borderId="0" applyNumberFormat="0" applyBorder="0" applyAlignment="0" applyProtection="0"/>
    <xf numFmtId="168" fontId="32" fillId="49" borderId="0" applyNumberFormat="0" applyBorder="0" applyAlignment="0" applyProtection="0"/>
    <xf numFmtId="169" fontId="32" fillId="49" borderId="0" applyNumberFormat="0" applyBorder="0" applyAlignment="0" applyProtection="0"/>
    <xf numFmtId="168" fontId="32" fillId="49" borderId="0" applyNumberFormat="0" applyBorder="0" applyAlignment="0" applyProtection="0"/>
    <xf numFmtId="168" fontId="32" fillId="49" borderId="0" applyNumberFormat="0" applyBorder="0" applyAlignment="0" applyProtection="0"/>
    <xf numFmtId="169" fontId="32" fillId="49" borderId="0" applyNumberFormat="0" applyBorder="0" applyAlignment="0" applyProtection="0"/>
    <xf numFmtId="168" fontId="32"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28" fillId="61" borderId="0" applyNumberFormat="0" applyBorder="0" applyAlignment="0" applyProtection="0"/>
    <xf numFmtId="0" fontId="28" fillId="52" borderId="0" applyNumberFormat="0" applyBorder="0" applyAlignment="0" applyProtection="0"/>
    <xf numFmtId="0" fontId="30" fillId="53" borderId="0" applyNumberFormat="0" applyBorder="0" applyAlignment="0" applyProtection="0"/>
    <xf numFmtId="0" fontId="30" fillId="50" borderId="0" applyNumberFormat="0" applyBorder="0" applyAlignment="0" applyProtection="0"/>
    <xf numFmtId="0" fontId="31" fillId="28" borderId="0" applyNumberFormat="0" applyBorder="0" applyAlignment="0" applyProtection="0"/>
    <xf numFmtId="168" fontId="32" fillId="50" borderId="0" applyNumberFormat="0" applyBorder="0" applyAlignment="0" applyProtection="0"/>
    <xf numFmtId="168" fontId="32" fillId="50" borderId="0" applyNumberFormat="0" applyBorder="0" applyAlignment="0" applyProtection="0"/>
    <xf numFmtId="169" fontId="32" fillId="50" borderId="0" applyNumberFormat="0" applyBorder="0" applyAlignment="0" applyProtection="0"/>
    <xf numFmtId="0" fontId="30" fillId="50"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168" fontId="32" fillId="50" borderId="0" applyNumberFormat="0" applyBorder="0" applyAlignment="0" applyProtection="0"/>
    <xf numFmtId="169" fontId="32" fillId="50" borderId="0" applyNumberFormat="0" applyBorder="0" applyAlignment="0" applyProtection="0"/>
    <xf numFmtId="168" fontId="32" fillId="50" borderId="0" applyNumberFormat="0" applyBorder="0" applyAlignment="0" applyProtection="0"/>
    <xf numFmtId="168" fontId="32" fillId="50" borderId="0" applyNumberFormat="0" applyBorder="0" applyAlignment="0" applyProtection="0"/>
    <xf numFmtId="169" fontId="32" fillId="50" borderId="0" applyNumberFormat="0" applyBorder="0" applyAlignment="0" applyProtection="0"/>
    <xf numFmtId="168" fontId="32" fillId="50" borderId="0" applyNumberFormat="0" applyBorder="0" applyAlignment="0" applyProtection="0"/>
    <xf numFmtId="168" fontId="32" fillId="50" borderId="0" applyNumberFormat="0" applyBorder="0" applyAlignment="0" applyProtection="0"/>
    <xf numFmtId="169" fontId="32" fillId="50" borderId="0" applyNumberFormat="0" applyBorder="0" applyAlignment="0" applyProtection="0"/>
    <xf numFmtId="168" fontId="32" fillId="50" borderId="0" applyNumberFormat="0" applyBorder="0" applyAlignment="0" applyProtection="0"/>
    <xf numFmtId="168" fontId="32" fillId="50" borderId="0" applyNumberFormat="0" applyBorder="0" applyAlignment="0" applyProtection="0"/>
    <xf numFmtId="169" fontId="32" fillId="50" borderId="0" applyNumberFormat="0" applyBorder="0" applyAlignment="0" applyProtection="0"/>
    <xf numFmtId="168" fontId="32"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28" fillId="55" borderId="0" applyNumberFormat="0" applyBorder="0" applyAlignment="0" applyProtection="0"/>
    <xf numFmtId="0" fontId="28" fillId="62" borderId="0" applyNumberFormat="0" applyBorder="0" applyAlignment="0" applyProtection="0"/>
    <xf numFmtId="0" fontId="30" fillId="62" borderId="0" applyNumberFormat="0" applyBorder="0" applyAlignment="0" applyProtection="0"/>
    <xf numFmtId="0" fontId="30" fillId="63" borderId="0" applyNumberFormat="0" applyBorder="0" applyAlignment="0" applyProtection="0"/>
    <xf numFmtId="0" fontId="31" fillId="32" borderId="0" applyNumberFormat="0" applyBorder="0" applyAlignment="0" applyProtection="0"/>
    <xf numFmtId="168" fontId="32" fillId="63" borderId="0" applyNumberFormat="0" applyBorder="0" applyAlignment="0" applyProtection="0"/>
    <xf numFmtId="168" fontId="32" fillId="63" borderId="0" applyNumberFormat="0" applyBorder="0" applyAlignment="0" applyProtection="0"/>
    <xf numFmtId="169" fontId="32" fillId="63" borderId="0" applyNumberFormat="0" applyBorder="0" applyAlignment="0" applyProtection="0"/>
    <xf numFmtId="0" fontId="30" fillId="63"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168" fontId="32" fillId="63" borderId="0" applyNumberFormat="0" applyBorder="0" applyAlignment="0" applyProtection="0"/>
    <xf numFmtId="169" fontId="32" fillId="63" borderId="0" applyNumberFormat="0" applyBorder="0" applyAlignment="0" applyProtection="0"/>
    <xf numFmtId="168" fontId="32" fillId="63" borderId="0" applyNumberFormat="0" applyBorder="0" applyAlignment="0" applyProtection="0"/>
    <xf numFmtId="168" fontId="32" fillId="63" borderId="0" applyNumberFormat="0" applyBorder="0" applyAlignment="0" applyProtection="0"/>
    <xf numFmtId="169" fontId="32" fillId="63" borderId="0" applyNumberFormat="0" applyBorder="0" applyAlignment="0" applyProtection="0"/>
    <xf numFmtId="168" fontId="32" fillId="63" borderId="0" applyNumberFormat="0" applyBorder="0" applyAlignment="0" applyProtection="0"/>
    <xf numFmtId="168" fontId="32" fillId="63" borderId="0" applyNumberFormat="0" applyBorder="0" applyAlignment="0" applyProtection="0"/>
    <xf numFmtId="169" fontId="32" fillId="63" borderId="0" applyNumberFormat="0" applyBorder="0" applyAlignment="0" applyProtection="0"/>
    <xf numFmtId="168" fontId="32" fillId="63" borderId="0" applyNumberFormat="0" applyBorder="0" applyAlignment="0" applyProtection="0"/>
    <xf numFmtId="168" fontId="32" fillId="63" borderId="0" applyNumberFormat="0" applyBorder="0" applyAlignment="0" applyProtection="0"/>
    <xf numFmtId="169" fontId="32" fillId="63" borderId="0" applyNumberFormat="0" applyBorder="0" applyAlignment="0" applyProtection="0"/>
    <xf numFmtId="168" fontId="32" fillId="63" borderId="0" applyNumberFormat="0" applyBorder="0" applyAlignment="0" applyProtection="0"/>
    <xf numFmtId="0" fontId="30" fillId="63" borderId="0" applyNumberFormat="0" applyBorder="0" applyAlignment="0" applyProtection="0"/>
    <xf numFmtId="0" fontId="30" fillId="63" borderId="0" applyNumberFormat="0" applyBorder="0" applyAlignment="0" applyProtection="0"/>
    <xf numFmtId="0" fontId="30" fillId="63" borderId="0" applyNumberFormat="0" applyBorder="0" applyAlignment="0" applyProtection="0"/>
    <xf numFmtId="0" fontId="33" fillId="39" borderId="0" applyNumberFormat="0" applyBorder="0" applyAlignment="0" applyProtection="0"/>
    <xf numFmtId="0" fontId="34" fillId="6" borderId="0" applyNumberFormat="0" applyBorder="0" applyAlignment="0" applyProtection="0"/>
    <xf numFmtId="168" fontId="35" fillId="39" borderId="0" applyNumberFormat="0" applyBorder="0" applyAlignment="0" applyProtection="0"/>
    <xf numFmtId="168" fontId="35" fillId="39" borderId="0" applyNumberFormat="0" applyBorder="0" applyAlignment="0" applyProtection="0"/>
    <xf numFmtId="169" fontId="35" fillId="39" borderId="0" applyNumberFormat="0" applyBorder="0" applyAlignment="0" applyProtection="0"/>
    <xf numFmtId="0" fontId="33" fillId="39"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168" fontId="35" fillId="39" borderId="0" applyNumberFormat="0" applyBorder="0" applyAlignment="0" applyProtection="0"/>
    <xf numFmtId="169" fontId="35" fillId="39" borderId="0" applyNumberFormat="0" applyBorder="0" applyAlignment="0" applyProtection="0"/>
    <xf numFmtId="168" fontId="35" fillId="39" borderId="0" applyNumberFormat="0" applyBorder="0" applyAlignment="0" applyProtection="0"/>
    <xf numFmtId="168" fontId="35" fillId="39" borderId="0" applyNumberFormat="0" applyBorder="0" applyAlignment="0" applyProtection="0"/>
    <xf numFmtId="169" fontId="35" fillId="39" borderId="0" applyNumberFormat="0" applyBorder="0" applyAlignment="0" applyProtection="0"/>
    <xf numFmtId="168" fontId="35" fillId="39" borderId="0" applyNumberFormat="0" applyBorder="0" applyAlignment="0" applyProtection="0"/>
    <xf numFmtId="168" fontId="35" fillId="39" borderId="0" applyNumberFormat="0" applyBorder="0" applyAlignment="0" applyProtection="0"/>
    <xf numFmtId="169" fontId="35" fillId="39" borderId="0" applyNumberFormat="0" applyBorder="0" applyAlignment="0" applyProtection="0"/>
    <xf numFmtId="168" fontId="35" fillId="39" borderId="0" applyNumberFormat="0" applyBorder="0" applyAlignment="0" applyProtection="0"/>
    <xf numFmtId="168" fontId="35" fillId="39" borderId="0" applyNumberFormat="0" applyBorder="0" applyAlignment="0" applyProtection="0"/>
    <xf numFmtId="169" fontId="35" fillId="39" borderId="0" applyNumberFormat="0" applyBorder="0" applyAlignment="0" applyProtection="0"/>
    <xf numFmtId="168" fontId="35" fillId="39" borderId="0" applyNumberFormat="0" applyBorder="0" applyAlignment="0" applyProtection="0"/>
    <xf numFmtId="0" fontId="33" fillId="39" borderId="0" applyNumberFormat="0" applyBorder="0" applyAlignment="0" applyProtection="0"/>
    <xf numFmtId="170" fontId="36" fillId="0" borderId="0" applyFill="0" applyBorder="0" applyAlignment="0"/>
    <xf numFmtId="170" fontId="37" fillId="0" borderId="0" applyFill="0" applyBorder="0" applyAlignment="0"/>
    <xf numFmtId="170" fontId="37" fillId="0" borderId="0" applyFill="0" applyBorder="0" applyAlignment="0"/>
    <xf numFmtId="170" fontId="37" fillId="0" borderId="0" applyFill="0" applyBorder="0" applyAlignment="0"/>
    <xf numFmtId="171" fontId="38" fillId="0" borderId="0" applyFill="0" applyBorder="0" applyAlignment="0"/>
    <xf numFmtId="171" fontId="38" fillId="0" borderId="0" applyFill="0" applyBorder="0" applyAlignment="0"/>
    <xf numFmtId="170" fontId="37" fillId="0" borderId="0" applyFill="0" applyBorder="0" applyAlignment="0"/>
    <xf numFmtId="170" fontId="37" fillId="0" borderId="0" applyFill="0" applyBorder="0" applyAlignment="0"/>
    <xf numFmtId="170" fontId="37" fillId="0" borderId="0" applyFill="0" applyBorder="0" applyAlignment="0"/>
    <xf numFmtId="170" fontId="37" fillId="0" borderId="0" applyFill="0" applyBorder="0" applyAlignment="0"/>
    <xf numFmtId="170" fontId="37" fillId="0" borderId="0" applyFill="0" applyBorder="0" applyAlignment="0"/>
    <xf numFmtId="170" fontId="37" fillId="0" borderId="0" applyFill="0" applyBorder="0" applyAlignment="0"/>
    <xf numFmtId="172" fontId="38" fillId="0" borderId="0" applyFill="0" applyBorder="0" applyAlignment="0"/>
    <xf numFmtId="173" fontId="38" fillId="0" borderId="0" applyFill="0" applyBorder="0" applyAlignment="0"/>
    <xf numFmtId="174" fontId="38" fillId="0" borderId="0" applyFill="0" applyBorder="0" applyAlignment="0"/>
    <xf numFmtId="175" fontId="38" fillId="0" borderId="0" applyFill="0" applyBorder="0" applyAlignment="0"/>
    <xf numFmtId="171" fontId="38" fillId="0" borderId="0" applyFill="0" applyBorder="0" applyAlignment="0"/>
    <xf numFmtId="176" fontId="38" fillId="0" borderId="0" applyFill="0" applyBorder="0" applyAlignment="0"/>
    <xf numFmtId="172" fontId="38" fillId="0" borderId="0" applyFill="0" applyBorder="0" applyAlignment="0"/>
    <xf numFmtId="0" fontId="39" fillId="64" borderId="43" applyNumberFormat="0" applyAlignment="0" applyProtection="0"/>
    <xf numFmtId="0" fontId="40" fillId="9" borderId="36"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168" fontId="41"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168" fontId="41"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169" fontId="41"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40" fillId="9" borderId="36"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40" fillId="9" borderId="36"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40" fillId="9" borderId="36"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40" fillId="9" borderId="36"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40" fillId="9" borderId="36"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40" fillId="9" borderId="36"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40" fillId="9" borderId="36"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168" fontId="41" fillId="64" borderId="43" applyNumberFormat="0" applyAlignment="0" applyProtection="0"/>
    <xf numFmtId="169" fontId="41" fillId="64" borderId="43" applyNumberFormat="0" applyAlignment="0" applyProtection="0"/>
    <xf numFmtId="168" fontId="41" fillId="64" borderId="43" applyNumberFormat="0" applyAlignment="0" applyProtection="0"/>
    <xf numFmtId="168" fontId="41" fillId="64" borderId="43" applyNumberFormat="0" applyAlignment="0" applyProtection="0"/>
    <xf numFmtId="169" fontId="41" fillId="64" borderId="43" applyNumberFormat="0" applyAlignment="0" applyProtection="0"/>
    <xf numFmtId="168" fontId="41" fillId="64" borderId="43" applyNumberFormat="0" applyAlignment="0" applyProtection="0"/>
    <xf numFmtId="168" fontId="41" fillId="64" borderId="43" applyNumberFormat="0" applyAlignment="0" applyProtection="0"/>
    <xf numFmtId="169" fontId="41" fillId="64" borderId="43" applyNumberFormat="0" applyAlignment="0" applyProtection="0"/>
    <xf numFmtId="168" fontId="41" fillId="64" borderId="43" applyNumberFormat="0" applyAlignment="0" applyProtection="0"/>
    <xf numFmtId="168" fontId="41" fillId="64" borderId="43" applyNumberFormat="0" applyAlignment="0" applyProtection="0"/>
    <xf numFmtId="169" fontId="41" fillId="64" borderId="43" applyNumberFormat="0" applyAlignment="0" applyProtection="0"/>
    <xf numFmtId="168" fontId="41" fillId="64" borderId="43" applyNumberFormat="0" applyAlignment="0" applyProtection="0"/>
    <xf numFmtId="0" fontId="39" fillId="64" borderId="43" applyNumberFormat="0" applyAlignment="0" applyProtection="0"/>
    <xf numFmtId="0" fontId="42" fillId="65" borderId="44" applyNumberFormat="0" applyAlignment="0" applyProtection="0"/>
    <xf numFmtId="0" fontId="43" fillId="10" borderId="39" applyNumberFormat="0" applyAlignment="0" applyProtection="0"/>
    <xf numFmtId="168"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0" fontId="42"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0" fontId="43" fillId="10" borderId="39"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0" fontId="42" fillId="65" borderId="44"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quotePrefix="1">
      <protection locked="0"/>
    </xf>
    <xf numFmtId="43" fontId="28" fillId="0" borderId="0" applyFont="0" applyFill="0" applyBorder="0" applyAlignment="0" applyProtection="0"/>
    <xf numFmtId="43" fontId="2" fillId="0" borderId="0" quotePrefix="1">
      <protection locked="0"/>
    </xf>
    <xf numFmtId="43" fontId="28"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5"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8" fillId="0" borderId="0" applyFont="0" applyFill="0" applyBorder="0" applyAlignment="0" applyProtection="0"/>
    <xf numFmtId="44" fontId="8" fillId="0" borderId="0" applyFont="0" applyFill="0" applyBorder="0" applyAlignment="0" applyProtection="0"/>
    <xf numFmtId="43" fontId="28" fillId="0" borderId="0" applyFont="0" applyFill="0" applyBorder="0" applyAlignment="0" applyProtection="0"/>
    <xf numFmtId="44" fontId="8" fillId="0" borderId="0" applyFont="0" applyFill="0" applyBorder="0" applyAlignment="0" applyProtection="0"/>
    <xf numFmtId="178" fontId="2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8" fillId="0" borderId="0" applyFont="0" applyFill="0" applyBorder="0" applyAlignment="0" applyProtection="0"/>
    <xf numFmtId="44" fontId="8" fillId="0" borderId="0" applyFont="0" applyFill="0" applyBorder="0" applyAlignment="0" applyProtection="0"/>
    <xf numFmtId="178" fontId="2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5"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6" fillId="0" borderId="0"/>
    <xf numFmtId="172" fontId="38"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2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6" fillId="0" borderId="0"/>
    <xf numFmtId="14" fontId="47" fillId="0" borderId="0" applyFill="0" applyBorder="0" applyAlignment="0"/>
    <xf numFmtId="38" fontId="27" fillId="0" borderId="45">
      <alignment vertical="center"/>
    </xf>
    <xf numFmtId="38" fontId="27" fillId="0" borderId="45">
      <alignment vertical="center"/>
    </xf>
    <xf numFmtId="38" fontId="27" fillId="0" borderId="45">
      <alignment vertical="center"/>
    </xf>
    <xf numFmtId="38" fontId="27" fillId="0" borderId="45">
      <alignment vertical="center"/>
    </xf>
    <xf numFmtId="38" fontId="27" fillId="0" borderId="45">
      <alignment vertical="center"/>
    </xf>
    <xf numFmtId="38" fontId="27" fillId="0" borderId="45">
      <alignment vertical="center"/>
    </xf>
    <xf numFmtId="38" fontId="27" fillId="0" borderId="45">
      <alignment vertical="center"/>
    </xf>
    <xf numFmtId="38" fontId="27" fillId="0" borderId="0" applyFont="0" applyFill="0" applyBorder="0" applyAlignment="0" applyProtection="0"/>
    <xf numFmtId="180" fontId="2" fillId="0" borderId="0" applyFont="0" applyFill="0" applyBorder="0" applyAlignment="0" applyProtection="0"/>
    <xf numFmtId="0" fontId="48" fillId="66" borderId="0" applyNumberFormat="0" applyBorder="0" applyAlignment="0" applyProtection="0"/>
    <xf numFmtId="0" fontId="48" fillId="67" borderId="0" applyNumberFormat="0" applyBorder="0" applyAlignment="0" applyProtection="0"/>
    <xf numFmtId="0" fontId="48" fillId="68" borderId="0" applyNumberFormat="0" applyBorder="0" applyAlignment="0" applyProtection="0"/>
    <xf numFmtId="171" fontId="38" fillId="0" borderId="0" applyFill="0" applyBorder="0" applyAlignment="0"/>
    <xf numFmtId="172" fontId="38" fillId="0" borderId="0" applyFill="0" applyBorder="0" applyAlignment="0"/>
    <xf numFmtId="171" fontId="38" fillId="0" borderId="0" applyFill="0" applyBorder="0" applyAlignment="0"/>
    <xf numFmtId="176" fontId="38" fillId="0" borderId="0" applyFill="0" applyBorder="0" applyAlignment="0"/>
    <xf numFmtId="172" fontId="38"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49" fillId="0" borderId="0" applyNumberFormat="0" applyFill="0" applyBorder="0" applyAlignment="0" applyProtection="0"/>
    <xf numFmtId="0" fontId="50" fillId="0" borderId="0" applyNumberFormat="0" applyFill="0" applyBorder="0" applyAlignment="0" applyProtection="0"/>
    <xf numFmtId="168" fontId="51" fillId="0" borderId="0" applyNumberFormat="0" applyFill="0" applyBorder="0" applyAlignment="0" applyProtection="0"/>
    <xf numFmtId="168" fontId="51" fillId="0" borderId="0" applyNumberFormat="0" applyFill="0" applyBorder="0" applyAlignment="0" applyProtection="0"/>
    <xf numFmtId="169" fontId="51" fillId="0" borderId="0" applyNumberFormat="0" applyFill="0" applyBorder="0" applyAlignment="0" applyProtection="0"/>
    <xf numFmtId="0" fontId="49"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168" fontId="51" fillId="0" borderId="0" applyNumberFormat="0" applyFill="0" applyBorder="0" applyAlignment="0" applyProtection="0"/>
    <xf numFmtId="169" fontId="51" fillId="0" borderId="0" applyNumberFormat="0" applyFill="0" applyBorder="0" applyAlignment="0" applyProtection="0"/>
    <xf numFmtId="168" fontId="51" fillId="0" borderId="0" applyNumberFormat="0" applyFill="0" applyBorder="0" applyAlignment="0" applyProtection="0"/>
    <xf numFmtId="168" fontId="51" fillId="0" borderId="0" applyNumberFormat="0" applyFill="0" applyBorder="0" applyAlignment="0" applyProtection="0"/>
    <xf numFmtId="169" fontId="51" fillId="0" borderId="0" applyNumberFormat="0" applyFill="0" applyBorder="0" applyAlignment="0" applyProtection="0"/>
    <xf numFmtId="168" fontId="51" fillId="0" borderId="0" applyNumberFormat="0" applyFill="0" applyBorder="0" applyAlignment="0" applyProtection="0"/>
    <xf numFmtId="168" fontId="51" fillId="0" borderId="0" applyNumberFormat="0" applyFill="0" applyBorder="0" applyAlignment="0" applyProtection="0"/>
    <xf numFmtId="169" fontId="51" fillId="0" borderId="0" applyNumberFormat="0" applyFill="0" applyBorder="0" applyAlignment="0" applyProtection="0"/>
    <xf numFmtId="168" fontId="51" fillId="0" borderId="0" applyNumberFormat="0" applyFill="0" applyBorder="0" applyAlignment="0" applyProtection="0"/>
    <xf numFmtId="168" fontId="51" fillId="0" borderId="0" applyNumberFormat="0" applyFill="0" applyBorder="0" applyAlignment="0" applyProtection="0"/>
    <xf numFmtId="169" fontId="51" fillId="0" borderId="0" applyNumberFormat="0" applyFill="0" applyBorder="0" applyAlignment="0" applyProtection="0"/>
    <xf numFmtId="168" fontId="51" fillId="0" borderId="0" applyNumberFormat="0" applyFill="0" applyBorder="0" applyAlignment="0" applyProtection="0"/>
    <xf numFmtId="0" fontId="49" fillId="0" borderId="0" applyNumberFormat="0" applyFill="0" applyBorder="0" applyAlignment="0" applyProtection="0"/>
    <xf numFmtId="168" fontId="2" fillId="0" borderId="0"/>
    <xf numFmtId="0" fontId="2" fillId="0" borderId="0"/>
    <xf numFmtId="168" fontId="2" fillId="0" borderId="0"/>
    <xf numFmtId="0" fontId="37" fillId="0" borderId="3" applyNumberFormat="0" applyAlignment="0">
      <alignment horizontal="right"/>
      <protection locked="0"/>
    </xf>
    <xf numFmtId="0" fontId="37" fillId="0" borderId="3" applyNumberFormat="0" applyAlignment="0">
      <alignment horizontal="right"/>
      <protection locked="0"/>
    </xf>
    <xf numFmtId="0" fontId="37" fillId="0" borderId="3" applyNumberFormat="0" applyAlignment="0">
      <alignment horizontal="right"/>
      <protection locked="0"/>
    </xf>
    <xf numFmtId="0" fontId="37" fillId="0" borderId="3" applyNumberFormat="0" applyAlignment="0">
      <alignment horizontal="right"/>
      <protection locked="0"/>
    </xf>
    <xf numFmtId="0" fontId="37" fillId="0" borderId="3" applyNumberFormat="0" applyAlignment="0">
      <alignment horizontal="right"/>
      <protection locked="0"/>
    </xf>
    <xf numFmtId="0" fontId="37" fillId="0" borderId="3" applyNumberFormat="0" applyAlignment="0">
      <alignment horizontal="right"/>
      <protection locked="0"/>
    </xf>
    <xf numFmtId="0" fontId="37" fillId="0" borderId="3" applyNumberFormat="0" applyAlignment="0">
      <alignment horizontal="right"/>
      <protection locked="0"/>
    </xf>
    <xf numFmtId="0" fontId="37" fillId="0" borderId="3" applyNumberFormat="0" applyAlignment="0">
      <alignment horizontal="right"/>
      <protection locked="0"/>
    </xf>
    <xf numFmtId="0" fontId="37" fillId="0" borderId="3" applyNumberFormat="0" applyAlignment="0">
      <alignment horizontal="right"/>
      <protection locked="0"/>
    </xf>
    <xf numFmtId="0" fontId="37" fillId="0" borderId="3" applyNumberFormat="0" applyAlignment="0">
      <alignment horizontal="right"/>
      <protection locked="0"/>
    </xf>
    <xf numFmtId="0" fontId="52" fillId="40" borderId="0" applyNumberFormat="0" applyBorder="0" applyAlignment="0" applyProtection="0"/>
    <xf numFmtId="0" fontId="53" fillId="5" borderId="0" applyNumberFormat="0" applyBorder="0" applyAlignment="0" applyProtection="0"/>
    <xf numFmtId="168" fontId="54" fillId="40" borderId="0" applyNumberFormat="0" applyBorder="0" applyAlignment="0" applyProtection="0"/>
    <xf numFmtId="168" fontId="54" fillId="40" borderId="0" applyNumberFormat="0" applyBorder="0" applyAlignment="0" applyProtection="0"/>
    <xf numFmtId="169" fontId="54" fillId="40" borderId="0" applyNumberFormat="0" applyBorder="0" applyAlignment="0" applyProtection="0"/>
    <xf numFmtId="0" fontId="52" fillId="40" borderId="0" applyNumberFormat="0" applyBorder="0" applyAlignment="0" applyProtection="0"/>
    <xf numFmtId="0" fontId="53" fillId="5" borderId="0" applyNumberFormat="0" applyBorder="0" applyAlignment="0" applyProtection="0"/>
    <xf numFmtId="0" fontId="53" fillId="5" borderId="0" applyNumberFormat="0" applyBorder="0" applyAlignment="0" applyProtection="0"/>
    <xf numFmtId="0" fontId="53" fillId="5" borderId="0" applyNumberFormat="0" applyBorder="0" applyAlignment="0" applyProtection="0"/>
    <xf numFmtId="0" fontId="53" fillId="5" borderId="0" applyNumberFormat="0" applyBorder="0" applyAlignment="0" applyProtection="0"/>
    <xf numFmtId="0" fontId="53" fillId="5" borderId="0" applyNumberFormat="0" applyBorder="0" applyAlignment="0" applyProtection="0"/>
    <xf numFmtId="0" fontId="53" fillId="5" borderId="0" applyNumberFormat="0" applyBorder="0" applyAlignment="0" applyProtection="0"/>
    <xf numFmtId="0" fontId="53" fillId="5" borderId="0" applyNumberFormat="0" applyBorder="0" applyAlignment="0" applyProtection="0"/>
    <xf numFmtId="168" fontId="54" fillId="40" borderId="0" applyNumberFormat="0" applyBorder="0" applyAlignment="0" applyProtection="0"/>
    <xf numFmtId="169" fontId="54" fillId="40" borderId="0" applyNumberFormat="0" applyBorder="0" applyAlignment="0" applyProtection="0"/>
    <xf numFmtId="168" fontId="54" fillId="40" borderId="0" applyNumberFormat="0" applyBorder="0" applyAlignment="0" applyProtection="0"/>
    <xf numFmtId="168" fontId="54" fillId="40" borderId="0" applyNumberFormat="0" applyBorder="0" applyAlignment="0" applyProtection="0"/>
    <xf numFmtId="169" fontId="54" fillId="40" borderId="0" applyNumberFormat="0" applyBorder="0" applyAlignment="0" applyProtection="0"/>
    <xf numFmtId="168" fontId="54" fillId="40" borderId="0" applyNumberFormat="0" applyBorder="0" applyAlignment="0" applyProtection="0"/>
    <xf numFmtId="168" fontId="54" fillId="40" borderId="0" applyNumberFormat="0" applyBorder="0" applyAlignment="0" applyProtection="0"/>
    <xf numFmtId="169" fontId="54" fillId="40" borderId="0" applyNumberFormat="0" applyBorder="0" applyAlignment="0" applyProtection="0"/>
    <xf numFmtId="168" fontId="54" fillId="40" borderId="0" applyNumberFormat="0" applyBorder="0" applyAlignment="0" applyProtection="0"/>
    <xf numFmtId="168" fontId="54" fillId="40" borderId="0" applyNumberFormat="0" applyBorder="0" applyAlignment="0" applyProtection="0"/>
    <xf numFmtId="169" fontId="54" fillId="40" borderId="0" applyNumberFormat="0" applyBorder="0" applyAlignment="0" applyProtection="0"/>
    <xf numFmtId="168" fontId="54" fillId="40" borderId="0" applyNumberFormat="0" applyBorder="0" applyAlignment="0" applyProtection="0"/>
    <xf numFmtId="0" fontId="52" fillId="40" borderId="0" applyNumberFormat="0" applyBorder="0" applyAlignment="0" applyProtection="0"/>
    <xf numFmtId="0" fontId="2" fillId="69" borderId="3" applyNumberFormat="0" applyFont="0" applyBorder="0" applyProtection="0">
      <alignment horizontal="center" vertical="center"/>
    </xf>
    <xf numFmtId="0" fontId="55" fillId="0" borderId="34" applyNumberFormat="0" applyAlignment="0" applyProtection="0">
      <alignment horizontal="left" vertical="center"/>
    </xf>
    <xf numFmtId="0" fontId="55" fillId="0" borderId="34" applyNumberFormat="0" applyAlignment="0" applyProtection="0">
      <alignment horizontal="left" vertical="center"/>
    </xf>
    <xf numFmtId="168" fontId="55" fillId="0" borderId="34" applyNumberFormat="0" applyAlignment="0" applyProtection="0">
      <alignment horizontal="left" vertical="center"/>
    </xf>
    <xf numFmtId="0" fontId="55" fillId="0" borderId="9">
      <alignment horizontal="left" vertical="center"/>
    </xf>
    <xf numFmtId="0" fontId="55" fillId="0" borderId="9">
      <alignment horizontal="left" vertical="center"/>
    </xf>
    <xf numFmtId="168" fontId="55" fillId="0" borderId="9">
      <alignment horizontal="left" vertical="center"/>
    </xf>
    <xf numFmtId="0" fontId="56" fillId="0" borderId="46" applyNumberFormat="0" applyFill="0" applyAlignment="0" applyProtection="0"/>
    <xf numFmtId="169" fontId="56" fillId="0" borderId="46" applyNumberFormat="0" applyFill="0" applyAlignment="0" applyProtection="0"/>
    <xf numFmtId="0" fontId="56" fillId="0" borderId="46" applyNumberFormat="0" applyFill="0" applyAlignment="0" applyProtection="0"/>
    <xf numFmtId="168" fontId="56" fillId="0" borderId="46" applyNumberFormat="0" applyFill="0" applyAlignment="0" applyProtection="0"/>
    <xf numFmtId="168" fontId="56" fillId="0" borderId="46" applyNumberFormat="0" applyFill="0" applyAlignment="0" applyProtection="0"/>
    <xf numFmtId="168" fontId="56" fillId="0" borderId="46" applyNumberFormat="0" applyFill="0" applyAlignment="0" applyProtection="0"/>
    <xf numFmtId="169" fontId="56" fillId="0" borderId="46" applyNumberFormat="0" applyFill="0" applyAlignment="0" applyProtection="0"/>
    <xf numFmtId="168" fontId="56" fillId="0" borderId="46" applyNumberFormat="0" applyFill="0" applyAlignment="0" applyProtection="0"/>
    <xf numFmtId="168" fontId="56" fillId="0" borderId="46" applyNumberFormat="0" applyFill="0" applyAlignment="0" applyProtection="0"/>
    <xf numFmtId="169" fontId="56" fillId="0" borderId="46" applyNumberFormat="0" applyFill="0" applyAlignment="0" applyProtection="0"/>
    <xf numFmtId="168" fontId="56" fillId="0" borderId="46" applyNumberFormat="0" applyFill="0" applyAlignment="0" applyProtection="0"/>
    <xf numFmtId="168" fontId="56" fillId="0" borderId="46" applyNumberFormat="0" applyFill="0" applyAlignment="0" applyProtection="0"/>
    <xf numFmtId="169" fontId="56" fillId="0" borderId="46" applyNumberFormat="0" applyFill="0" applyAlignment="0" applyProtection="0"/>
    <xf numFmtId="168" fontId="56" fillId="0" borderId="46" applyNumberFormat="0" applyFill="0" applyAlignment="0" applyProtection="0"/>
    <xf numFmtId="168" fontId="56" fillId="0" borderId="46" applyNumberFormat="0" applyFill="0" applyAlignment="0" applyProtection="0"/>
    <xf numFmtId="169" fontId="56" fillId="0" borderId="46" applyNumberFormat="0" applyFill="0" applyAlignment="0" applyProtection="0"/>
    <xf numFmtId="168" fontId="56" fillId="0" borderId="46" applyNumberFormat="0" applyFill="0" applyAlignment="0" applyProtection="0"/>
    <xf numFmtId="0" fontId="56" fillId="0" borderId="46" applyNumberFormat="0" applyFill="0" applyAlignment="0" applyProtection="0"/>
    <xf numFmtId="0" fontId="57" fillId="0" borderId="47" applyNumberFormat="0" applyFill="0" applyAlignment="0" applyProtection="0"/>
    <xf numFmtId="169" fontId="57" fillId="0" borderId="47" applyNumberFormat="0" applyFill="0" applyAlignment="0" applyProtection="0"/>
    <xf numFmtId="0" fontId="57" fillId="0" borderId="47" applyNumberFormat="0" applyFill="0" applyAlignment="0" applyProtection="0"/>
    <xf numFmtId="168" fontId="57" fillId="0" borderId="47" applyNumberFormat="0" applyFill="0" applyAlignment="0" applyProtection="0"/>
    <xf numFmtId="168" fontId="57" fillId="0" borderId="47" applyNumberFormat="0" applyFill="0" applyAlignment="0" applyProtection="0"/>
    <xf numFmtId="168" fontId="57" fillId="0" borderId="47" applyNumberFormat="0" applyFill="0" applyAlignment="0" applyProtection="0"/>
    <xf numFmtId="169" fontId="57" fillId="0" borderId="47" applyNumberFormat="0" applyFill="0" applyAlignment="0" applyProtection="0"/>
    <xf numFmtId="168" fontId="57" fillId="0" borderId="47" applyNumberFormat="0" applyFill="0" applyAlignment="0" applyProtection="0"/>
    <xf numFmtId="168" fontId="57" fillId="0" borderId="47" applyNumberFormat="0" applyFill="0" applyAlignment="0" applyProtection="0"/>
    <xf numFmtId="169" fontId="57" fillId="0" borderId="47" applyNumberFormat="0" applyFill="0" applyAlignment="0" applyProtection="0"/>
    <xf numFmtId="168" fontId="57" fillId="0" borderId="47" applyNumberFormat="0" applyFill="0" applyAlignment="0" applyProtection="0"/>
    <xf numFmtId="168" fontId="57" fillId="0" borderId="47" applyNumberFormat="0" applyFill="0" applyAlignment="0" applyProtection="0"/>
    <xf numFmtId="169" fontId="57" fillId="0" borderId="47" applyNumberFormat="0" applyFill="0" applyAlignment="0" applyProtection="0"/>
    <xf numFmtId="168" fontId="57" fillId="0" borderId="47" applyNumberFormat="0" applyFill="0" applyAlignment="0" applyProtection="0"/>
    <xf numFmtId="168" fontId="57" fillId="0" borderId="47" applyNumberFormat="0" applyFill="0" applyAlignment="0" applyProtection="0"/>
    <xf numFmtId="169" fontId="57" fillId="0" borderId="47" applyNumberFormat="0" applyFill="0" applyAlignment="0" applyProtection="0"/>
    <xf numFmtId="168" fontId="57" fillId="0" borderId="47" applyNumberFormat="0" applyFill="0" applyAlignment="0" applyProtection="0"/>
    <xf numFmtId="0" fontId="57" fillId="0" borderId="47" applyNumberFormat="0" applyFill="0" applyAlignment="0" applyProtection="0"/>
    <xf numFmtId="0" fontId="58" fillId="0" borderId="48" applyNumberFormat="0" applyFill="0" applyAlignment="0" applyProtection="0"/>
    <xf numFmtId="169" fontId="58" fillId="0" borderId="48" applyNumberFormat="0" applyFill="0" applyAlignment="0" applyProtection="0"/>
    <xf numFmtId="0" fontId="58" fillId="0" borderId="48" applyNumberFormat="0" applyFill="0" applyAlignment="0" applyProtection="0"/>
    <xf numFmtId="168" fontId="58" fillId="0" borderId="48" applyNumberFormat="0" applyFill="0" applyAlignment="0" applyProtection="0"/>
    <xf numFmtId="0" fontId="58" fillId="0" borderId="48" applyNumberFormat="0" applyFill="0" applyAlignment="0" applyProtection="0"/>
    <xf numFmtId="168" fontId="58" fillId="0" borderId="48" applyNumberFormat="0" applyFill="0" applyAlignment="0" applyProtection="0"/>
    <xf numFmtId="0" fontId="58" fillId="0" borderId="48" applyNumberFormat="0" applyFill="0" applyAlignment="0" applyProtection="0"/>
    <xf numFmtId="0" fontId="58" fillId="0" borderId="48" applyNumberFormat="0" applyFill="0" applyAlignment="0" applyProtection="0"/>
    <xf numFmtId="168" fontId="58" fillId="0" borderId="48" applyNumberFormat="0" applyFill="0" applyAlignment="0" applyProtection="0"/>
    <xf numFmtId="169" fontId="58" fillId="0" borderId="48" applyNumberFormat="0" applyFill="0" applyAlignment="0" applyProtection="0"/>
    <xf numFmtId="168" fontId="58" fillId="0" borderId="48" applyNumberFormat="0" applyFill="0" applyAlignment="0" applyProtection="0"/>
    <xf numFmtId="168" fontId="58" fillId="0" borderId="48" applyNumberFormat="0" applyFill="0" applyAlignment="0" applyProtection="0"/>
    <xf numFmtId="169" fontId="58" fillId="0" borderId="48" applyNumberFormat="0" applyFill="0" applyAlignment="0" applyProtection="0"/>
    <xf numFmtId="168" fontId="58" fillId="0" borderId="48" applyNumberFormat="0" applyFill="0" applyAlignment="0" applyProtection="0"/>
    <xf numFmtId="168" fontId="58" fillId="0" borderId="48" applyNumberFormat="0" applyFill="0" applyAlignment="0" applyProtection="0"/>
    <xf numFmtId="169" fontId="58" fillId="0" borderId="48" applyNumberFormat="0" applyFill="0" applyAlignment="0" applyProtection="0"/>
    <xf numFmtId="168" fontId="58" fillId="0" borderId="48" applyNumberFormat="0" applyFill="0" applyAlignment="0" applyProtection="0"/>
    <xf numFmtId="168" fontId="58" fillId="0" borderId="48" applyNumberFormat="0" applyFill="0" applyAlignment="0" applyProtection="0"/>
    <xf numFmtId="169" fontId="58" fillId="0" borderId="48" applyNumberFormat="0" applyFill="0" applyAlignment="0" applyProtection="0"/>
    <xf numFmtId="168" fontId="58" fillId="0" borderId="48" applyNumberFormat="0" applyFill="0" applyAlignment="0" applyProtection="0"/>
    <xf numFmtId="0" fontId="58" fillId="0" borderId="48" applyNumberFormat="0" applyFill="0" applyAlignment="0" applyProtection="0"/>
    <xf numFmtId="0" fontId="58" fillId="0" borderId="0" applyNumberFormat="0" applyFill="0" applyBorder="0" applyAlignment="0" applyProtection="0"/>
    <xf numFmtId="169" fontId="58" fillId="0" borderId="0" applyNumberFormat="0" applyFill="0" applyBorder="0" applyAlignment="0" applyProtection="0"/>
    <xf numFmtId="0" fontId="58" fillId="0" borderId="0" applyNumberFormat="0" applyFill="0" applyBorder="0" applyAlignment="0" applyProtection="0"/>
    <xf numFmtId="168" fontId="58" fillId="0" borderId="0" applyNumberFormat="0" applyFill="0" applyBorder="0" applyAlignment="0" applyProtection="0"/>
    <xf numFmtId="168" fontId="58" fillId="0" borderId="0" applyNumberFormat="0" applyFill="0" applyBorder="0" applyAlignment="0" applyProtection="0"/>
    <xf numFmtId="168" fontId="58" fillId="0" borderId="0" applyNumberFormat="0" applyFill="0" applyBorder="0" applyAlignment="0" applyProtection="0"/>
    <xf numFmtId="169" fontId="58" fillId="0" borderId="0" applyNumberFormat="0" applyFill="0" applyBorder="0" applyAlignment="0" applyProtection="0"/>
    <xf numFmtId="168" fontId="58" fillId="0" borderId="0" applyNumberFormat="0" applyFill="0" applyBorder="0" applyAlignment="0" applyProtection="0"/>
    <xf numFmtId="168" fontId="58" fillId="0" borderId="0" applyNumberFormat="0" applyFill="0" applyBorder="0" applyAlignment="0" applyProtection="0"/>
    <xf numFmtId="169" fontId="58" fillId="0" borderId="0" applyNumberFormat="0" applyFill="0" applyBorder="0" applyAlignment="0" applyProtection="0"/>
    <xf numFmtId="168" fontId="58" fillId="0" borderId="0" applyNumberFormat="0" applyFill="0" applyBorder="0" applyAlignment="0" applyProtection="0"/>
    <xf numFmtId="168" fontId="58" fillId="0" borderId="0" applyNumberFormat="0" applyFill="0" applyBorder="0" applyAlignment="0" applyProtection="0"/>
    <xf numFmtId="169" fontId="58" fillId="0" borderId="0" applyNumberFormat="0" applyFill="0" applyBorder="0" applyAlignment="0" applyProtection="0"/>
    <xf numFmtId="168" fontId="58" fillId="0" borderId="0" applyNumberFormat="0" applyFill="0" applyBorder="0" applyAlignment="0" applyProtection="0"/>
    <xf numFmtId="168" fontId="58" fillId="0" borderId="0" applyNumberFormat="0" applyFill="0" applyBorder="0" applyAlignment="0" applyProtection="0"/>
    <xf numFmtId="169" fontId="58" fillId="0" borderId="0" applyNumberFormat="0" applyFill="0" applyBorder="0" applyAlignment="0" applyProtection="0"/>
    <xf numFmtId="168" fontId="58" fillId="0" borderId="0" applyNumberFormat="0" applyFill="0" applyBorder="0" applyAlignment="0" applyProtection="0"/>
    <xf numFmtId="0" fontId="58" fillId="0" borderId="0" applyNumberFormat="0" applyFill="0" applyBorder="0" applyAlignment="0" applyProtection="0"/>
    <xf numFmtId="37" fontId="59" fillId="0" borderId="0"/>
    <xf numFmtId="168" fontId="60" fillId="0" borderId="0"/>
    <xf numFmtId="0" fontId="60" fillId="0" borderId="0"/>
    <xf numFmtId="168" fontId="60" fillId="0" borderId="0"/>
    <xf numFmtId="168" fontId="55" fillId="0" borderId="0"/>
    <xf numFmtId="0" fontId="55" fillId="0" borderId="0"/>
    <xf numFmtId="168" fontId="55" fillId="0" borderId="0"/>
    <xf numFmtId="168" fontId="61" fillId="0" borderId="0"/>
    <xf numFmtId="0" fontId="61" fillId="0" borderId="0"/>
    <xf numFmtId="168" fontId="61" fillId="0" borderId="0"/>
    <xf numFmtId="168" fontId="62" fillId="0" borderId="0"/>
    <xf numFmtId="0" fontId="62" fillId="0" borderId="0"/>
    <xf numFmtId="168" fontId="62" fillId="0" borderId="0"/>
    <xf numFmtId="168" fontId="63" fillId="0" borderId="0"/>
    <xf numFmtId="0" fontId="63" fillId="0" borderId="0"/>
    <xf numFmtId="168" fontId="63" fillId="0" borderId="0"/>
    <xf numFmtId="168" fontId="64" fillId="0" borderId="0"/>
    <xf numFmtId="0" fontId="64" fillId="0" borderId="0"/>
    <xf numFmtId="168" fontId="64" fillId="0" borderId="0"/>
    <xf numFmtId="0" fontId="63"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5" fillId="0" borderId="0" applyNumberFormat="0" applyFill="0" applyBorder="0" applyAlignment="0" applyProtection="0">
      <alignment vertical="top"/>
      <protection locked="0"/>
    </xf>
    <xf numFmtId="169" fontId="65" fillId="0" borderId="0" applyNumberFormat="0" applyFill="0" applyBorder="0" applyAlignment="0" applyProtection="0">
      <alignment vertical="top"/>
      <protection locked="0"/>
    </xf>
    <xf numFmtId="168" fontId="65" fillId="0" borderId="0" applyNumberFormat="0" applyFill="0" applyBorder="0" applyAlignment="0" applyProtection="0">
      <alignment vertical="top"/>
      <protection locked="0"/>
    </xf>
    <xf numFmtId="168" fontId="66" fillId="0" borderId="0"/>
    <xf numFmtId="0" fontId="67" fillId="43" borderId="43" applyNumberFormat="0" applyAlignment="0" applyProtection="0"/>
    <xf numFmtId="0" fontId="68" fillId="8" borderId="36"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168" fontId="69"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168" fontId="69"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169" fontId="69"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8" fillId="8" borderId="36"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8" fillId="8" borderId="36"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8" fillId="8" borderId="36"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8" fillId="8" borderId="36"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8" fillId="8" borderId="36"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8" fillId="8" borderId="36"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8" fillId="8" borderId="36"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168" fontId="69" fillId="43" borderId="43" applyNumberFormat="0" applyAlignment="0" applyProtection="0"/>
    <xf numFmtId="169" fontId="69" fillId="43" borderId="43" applyNumberFormat="0" applyAlignment="0" applyProtection="0"/>
    <xf numFmtId="168" fontId="69" fillId="43" borderId="43" applyNumberFormat="0" applyAlignment="0" applyProtection="0"/>
    <xf numFmtId="168" fontId="69" fillId="43" borderId="43" applyNumberFormat="0" applyAlignment="0" applyProtection="0"/>
    <xf numFmtId="169" fontId="69" fillId="43" borderId="43" applyNumberFormat="0" applyAlignment="0" applyProtection="0"/>
    <xf numFmtId="168" fontId="69" fillId="43" borderId="43" applyNumberFormat="0" applyAlignment="0" applyProtection="0"/>
    <xf numFmtId="168" fontId="69" fillId="43" borderId="43" applyNumberFormat="0" applyAlignment="0" applyProtection="0"/>
    <xf numFmtId="169" fontId="69" fillId="43" borderId="43" applyNumberFormat="0" applyAlignment="0" applyProtection="0"/>
    <xf numFmtId="168" fontId="69" fillId="43" borderId="43" applyNumberFormat="0" applyAlignment="0" applyProtection="0"/>
    <xf numFmtId="168" fontId="69" fillId="43" borderId="43" applyNumberFormat="0" applyAlignment="0" applyProtection="0"/>
    <xf numFmtId="169" fontId="69" fillId="43" borderId="43" applyNumberFormat="0" applyAlignment="0" applyProtection="0"/>
    <xf numFmtId="168" fontId="69" fillId="43" borderId="43" applyNumberFormat="0" applyAlignment="0" applyProtection="0"/>
    <xf numFmtId="0" fontId="67" fillId="43" borderId="43" applyNumberFormat="0" applyAlignment="0" applyProtection="0"/>
    <xf numFmtId="3" fontId="2" fillId="72" borderId="3" applyFont="0">
      <alignment horizontal="right" vertical="center"/>
      <protection locked="0"/>
    </xf>
    <xf numFmtId="171" fontId="38" fillId="0" borderId="0" applyFill="0" applyBorder="0" applyAlignment="0"/>
    <xf numFmtId="172" fontId="38" fillId="0" borderId="0" applyFill="0" applyBorder="0" applyAlignment="0"/>
    <xf numFmtId="171" fontId="38" fillId="0" borderId="0" applyFill="0" applyBorder="0" applyAlignment="0"/>
    <xf numFmtId="176" fontId="38" fillId="0" borderId="0" applyFill="0" applyBorder="0" applyAlignment="0"/>
    <xf numFmtId="172" fontId="38" fillId="0" borderId="0" applyFill="0" applyBorder="0" applyAlignment="0"/>
    <xf numFmtId="0" fontId="70" fillId="0" borderId="49" applyNumberFormat="0" applyFill="0" applyAlignment="0" applyProtection="0"/>
    <xf numFmtId="0" fontId="71" fillId="0" borderId="38" applyNumberFormat="0" applyFill="0" applyAlignment="0" applyProtection="0"/>
    <xf numFmtId="168" fontId="72" fillId="0" borderId="49" applyNumberFormat="0" applyFill="0" applyAlignment="0" applyProtection="0"/>
    <xf numFmtId="168" fontId="72" fillId="0" borderId="49" applyNumberFormat="0" applyFill="0" applyAlignment="0" applyProtection="0"/>
    <xf numFmtId="169" fontId="72" fillId="0" borderId="49" applyNumberFormat="0" applyFill="0" applyAlignment="0" applyProtection="0"/>
    <xf numFmtId="0" fontId="70" fillId="0" borderId="49" applyNumberFormat="0" applyFill="0" applyAlignment="0" applyProtection="0"/>
    <xf numFmtId="0" fontId="71" fillId="0" borderId="38" applyNumberFormat="0" applyFill="0" applyAlignment="0" applyProtection="0"/>
    <xf numFmtId="0" fontId="71" fillId="0" borderId="38" applyNumberFormat="0" applyFill="0" applyAlignment="0" applyProtection="0"/>
    <xf numFmtId="0" fontId="71" fillId="0" borderId="38" applyNumberFormat="0" applyFill="0" applyAlignment="0" applyProtection="0"/>
    <xf numFmtId="0" fontId="71" fillId="0" borderId="38" applyNumberFormat="0" applyFill="0" applyAlignment="0" applyProtection="0"/>
    <xf numFmtId="0" fontId="71" fillId="0" borderId="38" applyNumberFormat="0" applyFill="0" applyAlignment="0" applyProtection="0"/>
    <xf numFmtId="0" fontId="71" fillId="0" borderId="38" applyNumberFormat="0" applyFill="0" applyAlignment="0" applyProtection="0"/>
    <xf numFmtId="0" fontId="71" fillId="0" borderId="38" applyNumberFormat="0" applyFill="0" applyAlignment="0" applyProtection="0"/>
    <xf numFmtId="168" fontId="72" fillId="0" borderId="49" applyNumberFormat="0" applyFill="0" applyAlignment="0" applyProtection="0"/>
    <xf numFmtId="169" fontId="72" fillId="0" borderId="49" applyNumberFormat="0" applyFill="0" applyAlignment="0" applyProtection="0"/>
    <xf numFmtId="168" fontId="72" fillId="0" borderId="49" applyNumberFormat="0" applyFill="0" applyAlignment="0" applyProtection="0"/>
    <xf numFmtId="168" fontId="72" fillId="0" borderId="49" applyNumberFormat="0" applyFill="0" applyAlignment="0" applyProtection="0"/>
    <xf numFmtId="169" fontId="72" fillId="0" borderId="49" applyNumberFormat="0" applyFill="0" applyAlignment="0" applyProtection="0"/>
    <xf numFmtId="168" fontId="72" fillId="0" borderId="49" applyNumberFormat="0" applyFill="0" applyAlignment="0" applyProtection="0"/>
    <xf numFmtId="168" fontId="72" fillId="0" borderId="49" applyNumberFormat="0" applyFill="0" applyAlignment="0" applyProtection="0"/>
    <xf numFmtId="169" fontId="72" fillId="0" borderId="49" applyNumberFormat="0" applyFill="0" applyAlignment="0" applyProtection="0"/>
    <xf numFmtId="168" fontId="72" fillId="0" borderId="49" applyNumberFormat="0" applyFill="0" applyAlignment="0" applyProtection="0"/>
    <xf numFmtId="168" fontId="72" fillId="0" borderId="49" applyNumberFormat="0" applyFill="0" applyAlignment="0" applyProtection="0"/>
    <xf numFmtId="169" fontId="72" fillId="0" borderId="49" applyNumberFormat="0" applyFill="0" applyAlignment="0" applyProtection="0"/>
    <xf numFmtId="168" fontId="72" fillId="0" borderId="49" applyNumberFormat="0" applyFill="0" applyAlignment="0" applyProtection="0"/>
    <xf numFmtId="0" fontId="70" fillId="0" borderId="49"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3" fillId="73" borderId="0" applyNumberFormat="0" applyBorder="0" applyAlignment="0" applyProtection="0"/>
    <xf numFmtId="0" fontId="74" fillId="7" borderId="0" applyNumberFormat="0" applyBorder="0" applyAlignment="0" applyProtection="0"/>
    <xf numFmtId="168" fontId="75" fillId="73" borderId="0" applyNumberFormat="0" applyBorder="0" applyAlignment="0" applyProtection="0"/>
    <xf numFmtId="168" fontId="75" fillId="73" borderId="0" applyNumberFormat="0" applyBorder="0" applyAlignment="0" applyProtection="0"/>
    <xf numFmtId="169" fontId="75" fillId="73" borderId="0" applyNumberFormat="0" applyBorder="0" applyAlignment="0" applyProtection="0"/>
    <xf numFmtId="0" fontId="73" fillId="73" borderId="0" applyNumberFormat="0" applyBorder="0" applyAlignment="0" applyProtection="0"/>
    <xf numFmtId="0" fontId="74" fillId="7" borderId="0" applyNumberFormat="0" applyBorder="0" applyAlignment="0" applyProtection="0"/>
    <xf numFmtId="0" fontId="74" fillId="7" borderId="0" applyNumberFormat="0" applyBorder="0" applyAlignment="0" applyProtection="0"/>
    <xf numFmtId="0" fontId="74" fillId="7" borderId="0" applyNumberFormat="0" applyBorder="0" applyAlignment="0" applyProtection="0"/>
    <xf numFmtId="0" fontId="74" fillId="7" borderId="0" applyNumberFormat="0" applyBorder="0" applyAlignment="0" applyProtection="0"/>
    <xf numFmtId="0" fontId="74" fillId="7" borderId="0" applyNumberFormat="0" applyBorder="0" applyAlignment="0" applyProtection="0"/>
    <xf numFmtId="0" fontId="74" fillId="7" borderId="0" applyNumberFormat="0" applyBorder="0" applyAlignment="0" applyProtection="0"/>
    <xf numFmtId="0" fontId="74" fillId="7" borderId="0" applyNumberFormat="0" applyBorder="0" applyAlignment="0" applyProtection="0"/>
    <xf numFmtId="168" fontId="75" fillId="73" borderId="0" applyNumberFormat="0" applyBorder="0" applyAlignment="0" applyProtection="0"/>
    <xf numFmtId="169" fontId="75" fillId="73" borderId="0" applyNumberFormat="0" applyBorder="0" applyAlignment="0" applyProtection="0"/>
    <xf numFmtId="168" fontId="75" fillId="73" borderId="0" applyNumberFormat="0" applyBorder="0" applyAlignment="0" applyProtection="0"/>
    <xf numFmtId="168" fontId="75" fillId="73" borderId="0" applyNumberFormat="0" applyBorder="0" applyAlignment="0" applyProtection="0"/>
    <xf numFmtId="169" fontId="75" fillId="73" borderId="0" applyNumberFormat="0" applyBorder="0" applyAlignment="0" applyProtection="0"/>
    <xf numFmtId="168" fontId="75" fillId="73" borderId="0" applyNumberFormat="0" applyBorder="0" applyAlignment="0" applyProtection="0"/>
    <xf numFmtId="168" fontId="75" fillId="73" borderId="0" applyNumberFormat="0" applyBorder="0" applyAlignment="0" applyProtection="0"/>
    <xf numFmtId="169" fontId="75" fillId="73" borderId="0" applyNumberFormat="0" applyBorder="0" applyAlignment="0" applyProtection="0"/>
    <xf numFmtId="168" fontId="75" fillId="73" borderId="0" applyNumberFormat="0" applyBorder="0" applyAlignment="0" applyProtection="0"/>
    <xf numFmtId="168" fontId="75" fillId="73" borderId="0" applyNumberFormat="0" applyBorder="0" applyAlignment="0" applyProtection="0"/>
    <xf numFmtId="169" fontId="75" fillId="73" borderId="0" applyNumberFormat="0" applyBorder="0" applyAlignment="0" applyProtection="0"/>
    <xf numFmtId="168" fontId="75" fillId="73" borderId="0" applyNumberFormat="0" applyBorder="0" applyAlignment="0" applyProtection="0"/>
    <xf numFmtId="0" fontId="73" fillId="73" borderId="0" applyNumberFormat="0" applyBorder="0" applyAlignment="0" applyProtection="0"/>
    <xf numFmtId="1" fontId="76" fillId="0" borderId="0" applyProtection="0"/>
    <xf numFmtId="168" fontId="27" fillId="0" borderId="50"/>
    <xf numFmtId="169" fontId="27" fillId="0" borderId="50"/>
    <xf numFmtId="168" fontId="27" fillId="0" borderId="5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7" fillId="0" borderId="0"/>
    <xf numFmtId="181" fontId="2" fillId="0" borderId="0"/>
    <xf numFmtId="179" fontId="29" fillId="0" borderId="0"/>
    <xf numFmtId="0" fontId="7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8" fillId="0" borderId="0"/>
    <xf numFmtId="0" fontId="78" fillId="0" borderId="0"/>
    <xf numFmtId="0" fontId="77" fillId="0" borderId="0"/>
    <xf numFmtId="179" fontId="29" fillId="0" borderId="0"/>
    <xf numFmtId="179" fontId="2" fillId="0" borderId="0"/>
    <xf numFmtId="179" fontId="2" fillId="0" borderId="0"/>
    <xf numFmtId="0" fontId="2" fillId="0" borderId="0"/>
    <xf numFmtId="0" fontId="2" fillId="0" borderId="0"/>
    <xf numFmtId="179"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2" fillId="0" borderId="0"/>
    <xf numFmtId="0" fontId="29" fillId="0" borderId="0"/>
    <xf numFmtId="0" fontId="2" fillId="0" borderId="0"/>
    <xf numFmtId="0" fontId="29" fillId="0" borderId="0"/>
    <xf numFmtId="0" fontId="2" fillId="0" borderId="0"/>
    <xf numFmtId="0" fontId="29" fillId="0" borderId="0"/>
    <xf numFmtId="0" fontId="2" fillId="0" borderId="0"/>
    <xf numFmtId="0" fontId="29" fillId="0" borderId="0"/>
    <xf numFmtId="0" fontId="2" fillId="0" borderId="0"/>
    <xf numFmtId="0" fontId="29"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9"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9"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9"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8"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9"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9" fillId="0" borderId="0"/>
    <xf numFmtId="0" fontId="29" fillId="0" borderId="0"/>
    <xf numFmtId="168" fontId="29" fillId="0" borderId="0"/>
    <xf numFmtId="0" fontId="29"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29" fillId="0" borderId="0"/>
    <xf numFmtId="0" fontId="29" fillId="0" borderId="0"/>
    <xf numFmtId="0" fontId="29" fillId="0" borderId="0"/>
    <xf numFmtId="0" fontId="29" fillId="0" borderId="0"/>
    <xf numFmtId="0" fontId="29" fillId="0" borderId="0"/>
    <xf numFmtId="179"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9" fillId="0" borderId="0"/>
    <xf numFmtId="168" fontId="29" fillId="0" borderId="0"/>
    <xf numFmtId="0" fontId="29" fillId="0" borderId="0"/>
    <xf numFmtId="0" fontId="29" fillId="0" borderId="0"/>
    <xf numFmtId="0" fontId="2" fillId="0" borderId="0"/>
    <xf numFmtId="179"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9"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8" fillId="0" borderId="0"/>
    <xf numFmtId="179" fontId="29" fillId="0" borderId="0"/>
    <xf numFmtId="179" fontId="29"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9" fillId="0" borderId="0"/>
    <xf numFmtId="179" fontId="29" fillId="0" borderId="0"/>
    <xf numFmtId="179" fontId="29" fillId="0" borderId="0"/>
    <xf numFmtId="179" fontId="29" fillId="0" borderId="0"/>
    <xf numFmtId="179"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9" fillId="0" borderId="0"/>
    <xf numFmtId="179" fontId="2"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9"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29" fillId="0" borderId="0"/>
    <xf numFmtId="0" fontId="2" fillId="0" borderId="0"/>
    <xf numFmtId="0" fontId="28" fillId="0" borderId="0"/>
    <xf numFmtId="168" fontId="26" fillId="0" borderId="0"/>
    <xf numFmtId="0" fontId="2" fillId="0" borderId="0"/>
    <xf numFmtId="0" fontId="1" fillId="0" borderId="0"/>
    <xf numFmtId="0" fontId="1" fillId="0" borderId="0"/>
    <xf numFmtId="179"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29" fillId="0" borderId="0"/>
    <xf numFmtId="0" fontId="29" fillId="0" borderId="0"/>
    <xf numFmtId="0" fontId="29" fillId="0" borderId="0"/>
    <xf numFmtId="0" fontId="29" fillId="0" borderId="0"/>
    <xf numFmtId="0" fontId="29" fillId="0" borderId="0"/>
    <xf numFmtId="179"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79" fontId="2" fillId="0" borderId="0"/>
    <xf numFmtId="0" fontId="29" fillId="0" borderId="0"/>
    <xf numFmtId="0" fontId="29" fillId="0" borderId="0"/>
    <xf numFmtId="168" fontId="26" fillId="0" borderId="0"/>
    <xf numFmtId="0" fontId="66" fillId="0" borderId="0"/>
    <xf numFmtId="0" fontId="2" fillId="0" borderId="0"/>
    <xf numFmtId="168" fontId="26" fillId="0" borderId="0"/>
    <xf numFmtId="0" fontId="1" fillId="0" borderId="0"/>
    <xf numFmtId="179"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9"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168" fontId="26" fillId="0" borderId="0"/>
    <xf numFmtId="168" fontId="26" fillId="0" borderId="0"/>
    <xf numFmtId="0" fontId="1" fillId="0" borderId="0"/>
    <xf numFmtId="179" fontId="29" fillId="0" borderId="0"/>
    <xf numFmtId="179" fontId="29" fillId="0" borderId="0"/>
    <xf numFmtId="179" fontId="2" fillId="0" borderId="0"/>
    <xf numFmtId="0" fontId="2" fillId="0" borderId="0"/>
    <xf numFmtId="179" fontId="2" fillId="0" borderId="0"/>
    <xf numFmtId="0" fontId="2" fillId="0" borderId="0"/>
    <xf numFmtId="179" fontId="2" fillId="0" borderId="0"/>
    <xf numFmtId="0" fontId="2" fillId="0" borderId="0"/>
    <xf numFmtId="0" fontId="6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2" fillId="0" borderId="0"/>
    <xf numFmtId="0" fontId="2" fillId="0" borderId="0"/>
    <xf numFmtId="0" fontId="29" fillId="0" borderId="0"/>
    <xf numFmtId="168" fontId="26" fillId="0" borderId="0"/>
    <xf numFmtId="168" fontId="26" fillId="0" borderId="0"/>
    <xf numFmtId="0" fontId="1" fillId="0" borderId="0"/>
    <xf numFmtId="179" fontId="29" fillId="0" borderId="0"/>
    <xf numFmtId="179" fontId="29" fillId="0" borderId="0"/>
    <xf numFmtId="0" fontId="6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9" fillId="0" borderId="0"/>
    <xf numFmtId="179" fontId="29" fillId="0" borderId="0"/>
    <xf numFmtId="0" fontId="7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7" fillId="0" borderId="0"/>
    <xf numFmtId="179" fontId="29" fillId="0" borderId="0"/>
    <xf numFmtId="0" fontId="7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7" fillId="0" borderId="0"/>
    <xf numFmtId="179" fontId="2" fillId="0" borderId="0"/>
    <xf numFmtId="179" fontId="29" fillId="0" borderId="0"/>
    <xf numFmtId="179" fontId="29" fillId="0" borderId="0"/>
    <xf numFmtId="179" fontId="29" fillId="0" borderId="0"/>
    <xf numFmtId="179" fontId="29" fillId="0" borderId="0"/>
    <xf numFmtId="179" fontId="29" fillId="0" borderId="0"/>
    <xf numFmtId="179" fontId="29" fillId="0" borderId="0"/>
    <xf numFmtId="179" fontId="29" fillId="0" borderId="0"/>
    <xf numFmtId="179" fontId="29"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7"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7"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7" fillId="70"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79" fontId="27" fillId="0" borderId="0"/>
    <xf numFmtId="0" fontId="8"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179" fontId="8" fillId="0" borderId="0"/>
    <xf numFmtId="0" fontId="27" fillId="0" borderId="0"/>
    <xf numFmtId="179" fontId="27" fillId="0" borderId="0"/>
    <xf numFmtId="0" fontId="27" fillId="0" borderId="0"/>
    <xf numFmtId="0" fontId="2" fillId="0" borderId="0"/>
    <xf numFmtId="0" fontId="27"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7" fillId="0" borderId="0"/>
    <xf numFmtId="179" fontId="8"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7" fillId="0" borderId="0"/>
    <xf numFmtId="0" fontId="27" fillId="0" borderId="0"/>
    <xf numFmtId="168" fontId="27" fillId="0" borderId="0"/>
    <xf numFmtId="0" fontId="77" fillId="0" borderId="0"/>
    <xf numFmtId="168"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7" fillId="0" borderId="0"/>
    <xf numFmtId="0" fontId="8" fillId="0" borderId="0"/>
    <xf numFmtId="0" fontId="77" fillId="0" borderId="0"/>
    <xf numFmtId="168" fontId="8" fillId="0" borderId="0"/>
    <xf numFmtId="0" fontId="77" fillId="0" borderId="0"/>
    <xf numFmtId="168" fontId="8" fillId="0" borderId="0"/>
    <xf numFmtId="0" fontId="77"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179" fontId="8"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2"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77" fillId="0" borderId="0"/>
    <xf numFmtId="179" fontId="2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77" fillId="0" borderId="0"/>
    <xf numFmtId="0" fontId="77" fillId="0" borderId="0"/>
    <xf numFmtId="0" fontId="77" fillId="0" borderId="0"/>
    <xf numFmtId="0" fontId="77"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179" fontId="27"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179" fontId="27" fillId="0" borderId="0"/>
    <xf numFmtId="179" fontId="27"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2"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5" fillId="0" borderId="0"/>
    <xf numFmtId="0" fontId="2" fillId="0" borderId="0"/>
    <xf numFmtId="0" fontId="77" fillId="0" borderId="0"/>
    <xf numFmtId="168" fontId="45"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7" fillId="0" borderId="0"/>
    <xf numFmtId="0" fontId="2" fillId="0" borderId="0"/>
    <xf numFmtId="0" fontId="7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179" fontId="2" fillId="0" borderId="0"/>
    <xf numFmtId="0" fontId="77"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2" fillId="0" borderId="0"/>
    <xf numFmtId="169" fontId="2"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168" fontId="2" fillId="0" borderId="0"/>
    <xf numFmtId="0" fontId="77" fillId="0" borderId="0"/>
    <xf numFmtId="0" fontId="77" fillId="0" borderId="0"/>
    <xf numFmtId="0" fontId="77" fillId="0" borderId="0"/>
    <xf numFmtId="0" fontId="77"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0" fillId="0" borderId="0"/>
    <xf numFmtId="168" fontId="2" fillId="0" borderId="0"/>
    <xf numFmtId="0" fontId="77"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168" fontId="2" fillId="0" borderId="0"/>
    <xf numFmtId="0" fontId="77" fillId="0" borderId="0"/>
    <xf numFmtId="0" fontId="77" fillId="0" borderId="0"/>
    <xf numFmtId="0" fontId="77" fillId="0" borderId="0"/>
    <xf numFmtId="0" fontId="77"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1" fillId="0" borderId="0"/>
    <xf numFmtId="0" fontId="28" fillId="74" borderId="51"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168" fontId="2" fillId="0" borderId="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 fillId="74" borderId="51" applyNumberFormat="0" applyFont="0" applyAlignment="0" applyProtection="0"/>
    <xf numFmtId="0" fontId="28" fillId="74" borderId="51" applyNumberFormat="0" applyFont="0" applyAlignment="0" applyProtection="0"/>
    <xf numFmtId="168" fontId="2" fillId="0" borderId="0"/>
    <xf numFmtId="0" fontId="28" fillId="74" borderId="51" applyNumberFormat="0" applyFont="0" applyAlignment="0" applyProtection="0"/>
    <xf numFmtId="0" fontId="28"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0" fontId="28" fillId="74" borderId="51" applyNumberFormat="0" applyFont="0" applyAlignment="0" applyProtection="0"/>
    <xf numFmtId="0" fontId="2"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169" fontId="2" fillId="0" borderId="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 fillId="74" borderId="51" applyNumberFormat="0" applyFont="0" applyAlignment="0" applyProtection="0"/>
    <xf numFmtId="0" fontId="2" fillId="0" borderId="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9" fillId="11" borderId="40"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9" fillId="11" borderId="40"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9" fillId="11" borderId="40"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9" fillId="11" borderId="40"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9" fillId="11" borderId="40"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9" fillId="11" borderId="40"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9" fillId="11" borderId="40"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9" fillId="11" borderId="40"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169"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168" fontId="2" fillId="0" borderId="0"/>
    <xf numFmtId="168" fontId="2" fillId="0" borderId="0"/>
    <xf numFmtId="0" fontId="2"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82" fillId="0" borderId="0">
      <alignment horizontal="left"/>
    </xf>
    <xf numFmtId="0" fontId="2" fillId="0" borderId="0"/>
    <xf numFmtId="0" fontId="2" fillId="0" borderId="0"/>
    <xf numFmtId="168" fontId="2" fillId="0" borderId="0"/>
    <xf numFmtId="3" fontId="2" fillId="75" borderId="3" applyFont="0">
      <alignment horizontal="right" vertical="center"/>
      <protection locked="0"/>
    </xf>
    <xf numFmtId="168" fontId="83" fillId="0" borderId="0"/>
    <xf numFmtId="0" fontId="83" fillId="0" borderId="0"/>
    <xf numFmtId="168" fontId="83" fillId="0" borderId="0"/>
    <xf numFmtId="0" fontId="84" fillId="64" borderId="52" applyNumberFormat="0" applyAlignment="0" applyProtection="0"/>
    <xf numFmtId="0" fontId="85" fillId="9" borderId="37"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168" fontId="86"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168" fontId="86"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169" fontId="86"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5" fillId="9" borderId="37"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5" fillId="9" borderId="37"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5" fillId="9" borderId="37"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5" fillId="9" borderId="37"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5" fillId="9" borderId="37"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5" fillId="9" borderId="37"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5" fillId="9" borderId="37"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168" fontId="86" fillId="64" borderId="52" applyNumberFormat="0" applyAlignment="0" applyProtection="0"/>
    <xf numFmtId="169" fontId="86" fillId="64" borderId="52" applyNumberFormat="0" applyAlignment="0" applyProtection="0"/>
    <xf numFmtId="168" fontId="86" fillId="64" borderId="52" applyNumberFormat="0" applyAlignment="0" applyProtection="0"/>
    <xf numFmtId="168" fontId="86" fillId="64" borderId="52" applyNumberFormat="0" applyAlignment="0" applyProtection="0"/>
    <xf numFmtId="169" fontId="86" fillId="64" borderId="52" applyNumberFormat="0" applyAlignment="0" applyProtection="0"/>
    <xf numFmtId="168" fontId="86" fillId="64" borderId="52" applyNumberFormat="0" applyAlignment="0" applyProtection="0"/>
    <xf numFmtId="168" fontId="86" fillId="64" borderId="52" applyNumberFormat="0" applyAlignment="0" applyProtection="0"/>
    <xf numFmtId="169" fontId="86" fillId="64" borderId="52" applyNumberFormat="0" applyAlignment="0" applyProtection="0"/>
    <xf numFmtId="168" fontId="86" fillId="64" borderId="52" applyNumberFormat="0" applyAlignment="0" applyProtection="0"/>
    <xf numFmtId="168" fontId="86" fillId="64" borderId="52" applyNumberFormat="0" applyAlignment="0" applyProtection="0"/>
    <xf numFmtId="169" fontId="86" fillId="64" borderId="52" applyNumberFormat="0" applyAlignment="0" applyProtection="0"/>
    <xf numFmtId="168" fontId="86" fillId="64" borderId="52" applyNumberFormat="0" applyAlignment="0" applyProtection="0"/>
    <xf numFmtId="0" fontId="84" fillId="64" borderId="52" applyNumberFormat="0" applyAlignment="0" applyProtection="0"/>
    <xf numFmtId="0" fontId="26" fillId="0" borderId="0"/>
    <xf numFmtId="175" fontId="38" fillId="0" borderId="0" applyFont="0" applyFill="0" applyBorder="0" applyAlignment="0" applyProtection="0"/>
    <xf numFmtId="186" fontId="3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87"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8" fillId="0" borderId="0" applyFill="0" applyBorder="0" applyAlignment="0"/>
    <xf numFmtId="172" fontId="38" fillId="0" borderId="0" applyFill="0" applyBorder="0" applyAlignment="0"/>
    <xf numFmtId="171" fontId="38" fillId="0" borderId="0" applyFill="0" applyBorder="0" applyAlignment="0"/>
    <xf numFmtId="176" fontId="38" fillId="0" borderId="0" applyFill="0" applyBorder="0" applyAlignment="0"/>
    <xf numFmtId="172" fontId="38" fillId="0" borderId="0" applyFill="0" applyBorder="0" applyAlignment="0"/>
    <xf numFmtId="168" fontId="2" fillId="0" borderId="0"/>
    <xf numFmtId="0" fontId="2" fillId="0" borderId="0"/>
    <xf numFmtId="168" fontId="2" fillId="0" borderId="0"/>
    <xf numFmtId="187" fontId="66" fillId="0" borderId="3" applyNumberFormat="0">
      <alignment horizontal="center" vertical="top" wrapText="1"/>
    </xf>
    <xf numFmtId="0" fontId="88" fillId="0" borderId="0" applyNumberFormat="0" applyFill="0" applyBorder="0" applyAlignment="0" applyProtection="0"/>
    <xf numFmtId="3" fontId="2" fillId="70" borderId="3" applyFont="0">
      <alignment horizontal="right" vertical="center"/>
    </xf>
    <xf numFmtId="188" fontId="2" fillId="70" borderId="3" applyFont="0">
      <alignment horizontal="right" vertical="center"/>
    </xf>
    <xf numFmtId="0" fontId="89" fillId="0" borderId="0"/>
    <xf numFmtId="0" fontId="26" fillId="0" borderId="0"/>
    <xf numFmtId="0" fontId="90" fillId="0" borderId="0"/>
    <xf numFmtId="0" fontId="90" fillId="0" borderId="0"/>
    <xf numFmtId="168" fontId="26" fillId="0" borderId="0"/>
    <xf numFmtId="168" fontId="26" fillId="0" borderId="0"/>
    <xf numFmtId="0" fontId="91" fillId="0" borderId="0"/>
    <xf numFmtId="0" fontId="92" fillId="0" borderId="0"/>
    <xf numFmtId="0" fontId="91" fillId="0" borderId="0"/>
    <xf numFmtId="0" fontId="91" fillId="0" borderId="0"/>
    <xf numFmtId="0" fontId="91" fillId="0" borderId="0"/>
    <xf numFmtId="0" fontId="91" fillId="0" borderId="0"/>
    <xf numFmtId="0" fontId="91" fillId="0" borderId="0"/>
    <xf numFmtId="49" fontId="47" fillId="0" borderId="0" applyFill="0" applyBorder="0" applyAlignment="0"/>
    <xf numFmtId="189" fontId="38" fillId="0" borderId="0" applyFill="0" applyBorder="0" applyAlignment="0"/>
    <xf numFmtId="190" fontId="38" fillId="0" borderId="0" applyFill="0" applyBorder="0" applyAlignment="0"/>
    <xf numFmtId="0" fontId="93" fillId="0" borderId="0">
      <alignment horizontal="center" vertical="top"/>
    </xf>
    <xf numFmtId="0" fontId="94" fillId="0" borderId="0" applyNumberFormat="0" applyFill="0" applyBorder="0" applyAlignment="0" applyProtection="0"/>
    <xf numFmtId="169" fontId="94" fillId="0" borderId="0" applyNumberFormat="0" applyFill="0" applyBorder="0" applyAlignment="0" applyProtection="0"/>
    <xf numFmtId="0" fontId="94" fillId="0" borderId="0" applyNumberFormat="0" applyFill="0" applyBorder="0" applyAlignment="0" applyProtection="0"/>
    <xf numFmtId="168" fontId="94" fillId="0" borderId="0" applyNumberFormat="0" applyFill="0" applyBorder="0" applyAlignment="0" applyProtection="0"/>
    <xf numFmtId="168" fontId="94" fillId="0" borderId="0" applyNumberFormat="0" applyFill="0" applyBorder="0" applyAlignment="0" applyProtection="0"/>
    <xf numFmtId="168" fontId="94" fillId="0" borderId="0" applyNumberFormat="0" applyFill="0" applyBorder="0" applyAlignment="0" applyProtection="0"/>
    <xf numFmtId="169" fontId="94" fillId="0" borderId="0" applyNumberFormat="0" applyFill="0" applyBorder="0" applyAlignment="0" applyProtection="0"/>
    <xf numFmtId="168" fontId="94" fillId="0" borderId="0" applyNumberFormat="0" applyFill="0" applyBorder="0" applyAlignment="0" applyProtection="0"/>
    <xf numFmtId="168" fontId="94" fillId="0" borderId="0" applyNumberFormat="0" applyFill="0" applyBorder="0" applyAlignment="0" applyProtection="0"/>
    <xf numFmtId="169" fontId="94" fillId="0" borderId="0" applyNumberFormat="0" applyFill="0" applyBorder="0" applyAlignment="0" applyProtection="0"/>
    <xf numFmtId="168" fontId="94" fillId="0" borderId="0" applyNumberFormat="0" applyFill="0" applyBorder="0" applyAlignment="0" applyProtection="0"/>
    <xf numFmtId="168" fontId="94" fillId="0" borderId="0" applyNumberFormat="0" applyFill="0" applyBorder="0" applyAlignment="0" applyProtection="0"/>
    <xf numFmtId="169" fontId="94" fillId="0" borderId="0" applyNumberFormat="0" applyFill="0" applyBorder="0" applyAlignment="0" applyProtection="0"/>
    <xf numFmtId="168" fontId="94" fillId="0" borderId="0" applyNumberFormat="0" applyFill="0" applyBorder="0" applyAlignment="0" applyProtection="0"/>
    <xf numFmtId="168" fontId="94" fillId="0" borderId="0" applyNumberFormat="0" applyFill="0" applyBorder="0" applyAlignment="0" applyProtection="0"/>
    <xf numFmtId="169" fontId="94" fillId="0" borderId="0" applyNumberFormat="0" applyFill="0" applyBorder="0" applyAlignment="0" applyProtection="0"/>
    <xf numFmtId="168" fontId="94" fillId="0" borderId="0" applyNumberFormat="0" applyFill="0" applyBorder="0" applyAlignment="0" applyProtection="0"/>
    <xf numFmtId="0" fontId="94" fillId="0" borderId="0" applyNumberFormat="0" applyFill="0" applyBorder="0" applyAlignment="0" applyProtection="0"/>
    <xf numFmtId="0" fontId="48" fillId="0" borderId="53" applyNumberFormat="0" applyFill="0" applyAlignment="0" applyProtection="0"/>
    <xf numFmtId="0" fontId="6" fillId="0" borderId="41"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168" fontId="95"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168" fontId="95"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169" fontId="95"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6" fillId="0" borderId="41"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6" fillId="0" borderId="41"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6" fillId="0" borderId="41"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6" fillId="0" borderId="41"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6" fillId="0" borderId="41"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6" fillId="0" borderId="41"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6" fillId="0" borderId="41"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168" fontId="95" fillId="0" borderId="53" applyNumberFormat="0" applyFill="0" applyAlignment="0" applyProtection="0"/>
    <xf numFmtId="169" fontId="95" fillId="0" borderId="53" applyNumberFormat="0" applyFill="0" applyAlignment="0" applyProtection="0"/>
    <xf numFmtId="168" fontId="95" fillId="0" borderId="53" applyNumberFormat="0" applyFill="0" applyAlignment="0" applyProtection="0"/>
    <xf numFmtId="168" fontId="95" fillId="0" borderId="53" applyNumberFormat="0" applyFill="0" applyAlignment="0" applyProtection="0"/>
    <xf numFmtId="169" fontId="95" fillId="0" borderId="53" applyNumberFormat="0" applyFill="0" applyAlignment="0" applyProtection="0"/>
    <xf numFmtId="168" fontId="95" fillId="0" borderId="53" applyNumberFormat="0" applyFill="0" applyAlignment="0" applyProtection="0"/>
    <xf numFmtId="168" fontId="95" fillId="0" borderId="53" applyNumberFormat="0" applyFill="0" applyAlignment="0" applyProtection="0"/>
    <xf numFmtId="169" fontId="95" fillId="0" borderId="53" applyNumberFormat="0" applyFill="0" applyAlignment="0" applyProtection="0"/>
    <xf numFmtId="168" fontId="95" fillId="0" borderId="53" applyNumberFormat="0" applyFill="0" applyAlignment="0" applyProtection="0"/>
    <xf numFmtId="168" fontId="95" fillId="0" borderId="53" applyNumberFormat="0" applyFill="0" applyAlignment="0" applyProtection="0"/>
    <xf numFmtId="169" fontId="95" fillId="0" borderId="53" applyNumberFormat="0" applyFill="0" applyAlignment="0" applyProtection="0"/>
    <xf numFmtId="168" fontId="95" fillId="0" borderId="53" applyNumberFormat="0" applyFill="0" applyAlignment="0" applyProtection="0"/>
    <xf numFmtId="0" fontId="48" fillId="0" borderId="53" applyNumberFormat="0" applyFill="0" applyAlignment="0" applyProtection="0"/>
    <xf numFmtId="0" fontId="26" fillId="0" borderId="54"/>
    <xf numFmtId="185" fontId="82"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7" fillId="0" borderId="0" applyFont="0" applyFill="0" applyBorder="0" applyAlignment="0" applyProtection="0"/>
    <xf numFmtId="192" fontId="2" fillId="0" borderId="0" applyFont="0" applyFill="0" applyBorder="0" applyAlignment="0" applyProtection="0"/>
    <xf numFmtId="0" fontId="96" fillId="0" borderId="0" applyNumberFormat="0" applyFill="0" applyBorder="0" applyAlignment="0" applyProtection="0"/>
    <xf numFmtId="0" fontId="25" fillId="0" borderId="0" applyNumberFormat="0" applyFill="0" applyBorder="0" applyAlignment="0" applyProtection="0"/>
    <xf numFmtId="168" fontId="97" fillId="0" borderId="0" applyNumberFormat="0" applyFill="0" applyBorder="0" applyAlignment="0" applyProtection="0"/>
    <xf numFmtId="168" fontId="97" fillId="0" borderId="0" applyNumberFormat="0" applyFill="0" applyBorder="0" applyAlignment="0" applyProtection="0"/>
    <xf numFmtId="169" fontId="97" fillId="0" borderId="0" applyNumberFormat="0" applyFill="0" applyBorder="0" applyAlignment="0" applyProtection="0"/>
    <xf numFmtId="0" fontId="96"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168" fontId="97" fillId="0" borderId="0" applyNumberFormat="0" applyFill="0" applyBorder="0" applyAlignment="0" applyProtection="0"/>
    <xf numFmtId="169" fontId="97" fillId="0" borderId="0" applyNumberFormat="0" applyFill="0" applyBorder="0" applyAlignment="0" applyProtection="0"/>
    <xf numFmtId="168" fontId="97" fillId="0" borderId="0" applyNumberFormat="0" applyFill="0" applyBorder="0" applyAlignment="0" applyProtection="0"/>
    <xf numFmtId="168" fontId="97" fillId="0" borderId="0" applyNumberFormat="0" applyFill="0" applyBorder="0" applyAlignment="0" applyProtection="0"/>
    <xf numFmtId="169" fontId="97" fillId="0" borderId="0" applyNumberFormat="0" applyFill="0" applyBorder="0" applyAlignment="0" applyProtection="0"/>
    <xf numFmtId="168" fontId="97" fillId="0" borderId="0" applyNumberFormat="0" applyFill="0" applyBorder="0" applyAlignment="0" applyProtection="0"/>
    <xf numFmtId="168" fontId="97" fillId="0" borderId="0" applyNumberFormat="0" applyFill="0" applyBorder="0" applyAlignment="0" applyProtection="0"/>
    <xf numFmtId="169" fontId="97" fillId="0" borderId="0" applyNumberFormat="0" applyFill="0" applyBorder="0" applyAlignment="0" applyProtection="0"/>
    <xf numFmtId="168" fontId="97" fillId="0" borderId="0" applyNumberFormat="0" applyFill="0" applyBorder="0" applyAlignment="0" applyProtection="0"/>
    <xf numFmtId="168" fontId="97" fillId="0" borderId="0" applyNumberFormat="0" applyFill="0" applyBorder="0" applyAlignment="0" applyProtection="0"/>
    <xf numFmtId="169" fontId="97" fillId="0" borderId="0" applyNumberFormat="0" applyFill="0" applyBorder="0" applyAlignment="0" applyProtection="0"/>
    <xf numFmtId="168" fontId="97" fillId="0" borderId="0" applyNumberFormat="0" applyFill="0" applyBorder="0" applyAlignment="0" applyProtection="0"/>
    <xf numFmtId="0" fontId="96" fillId="0" borderId="0" applyNumberFormat="0" applyFill="0" applyBorder="0" applyAlignment="0" applyProtection="0"/>
    <xf numFmtId="1" fontId="98" fillId="0" borderId="0" applyFill="0" applyProtection="0">
      <alignment horizontal="right"/>
    </xf>
    <xf numFmtId="42" fontId="99" fillId="0" borderId="0" applyFont="0" applyFill="0" applyBorder="0" applyAlignment="0" applyProtection="0"/>
    <xf numFmtId="44" fontId="99" fillId="0" borderId="0" applyFont="0" applyFill="0" applyBorder="0" applyAlignment="0" applyProtection="0"/>
    <xf numFmtId="0" fontId="100" fillId="0" borderId="0"/>
    <xf numFmtId="0" fontId="101" fillId="0" borderId="0"/>
    <xf numFmtId="38" fontId="27" fillId="0" borderId="0" applyFont="0" applyFill="0" applyBorder="0" applyAlignment="0" applyProtection="0"/>
    <xf numFmtId="40" fontId="27" fillId="0" borderId="0" applyFont="0" applyFill="0" applyBorder="0" applyAlignment="0" applyProtection="0"/>
    <xf numFmtId="41" fontId="99" fillId="0" borderId="0" applyFont="0" applyFill="0" applyBorder="0" applyAlignment="0" applyProtection="0"/>
    <xf numFmtId="43" fontId="99" fillId="0" borderId="0" applyFont="0" applyFill="0" applyBorder="0" applyAlignment="0" applyProtection="0"/>
    <xf numFmtId="0" fontId="2" fillId="0" borderId="0"/>
    <xf numFmtId="9" fontId="1" fillId="0" borderId="0" applyFont="0" applyFill="0" applyBorder="0" applyAlignment="0" applyProtection="0"/>
    <xf numFmtId="0" fontId="48" fillId="0" borderId="122" applyNumberFormat="0" applyFill="0" applyAlignment="0" applyProtection="0"/>
    <xf numFmtId="168" fontId="95" fillId="0" borderId="122" applyNumberFormat="0" applyFill="0" applyAlignment="0" applyProtection="0"/>
    <xf numFmtId="169" fontId="95" fillId="0" borderId="122" applyNumberFormat="0" applyFill="0" applyAlignment="0" applyProtection="0"/>
    <xf numFmtId="168" fontId="95" fillId="0" borderId="122" applyNumberFormat="0" applyFill="0" applyAlignment="0" applyProtection="0"/>
    <xf numFmtId="168" fontId="95" fillId="0" borderId="122" applyNumberFormat="0" applyFill="0" applyAlignment="0" applyProtection="0"/>
    <xf numFmtId="169" fontId="95" fillId="0" borderId="122" applyNumberFormat="0" applyFill="0" applyAlignment="0" applyProtection="0"/>
    <xf numFmtId="168" fontId="95" fillId="0" borderId="122" applyNumberFormat="0" applyFill="0" applyAlignment="0" applyProtection="0"/>
    <xf numFmtId="168" fontId="95" fillId="0" borderId="122" applyNumberFormat="0" applyFill="0" applyAlignment="0" applyProtection="0"/>
    <xf numFmtId="169" fontId="95" fillId="0" borderId="122" applyNumberFormat="0" applyFill="0" applyAlignment="0" applyProtection="0"/>
    <xf numFmtId="168" fontId="95" fillId="0" borderId="122" applyNumberFormat="0" applyFill="0" applyAlignment="0" applyProtection="0"/>
    <xf numFmtId="168" fontId="95" fillId="0" borderId="122" applyNumberFormat="0" applyFill="0" applyAlignment="0" applyProtection="0"/>
    <xf numFmtId="169" fontId="95" fillId="0" borderId="122" applyNumberFormat="0" applyFill="0" applyAlignment="0" applyProtection="0"/>
    <xf numFmtId="168" fontId="95"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169" fontId="95"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168" fontId="95"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168" fontId="95"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188" fontId="2" fillId="70" borderId="117" applyFont="0">
      <alignment horizontal="right" vertical="center"/>
    </xf>
    <xf numFmtId="3" fontId="2" fillId="70" borderId="117" applyFont="0">
      <alignment horizontal="right" vertical="center"/>
    </xf>
    <xf numFmtId="0" fontId="84" fillId="64" borderId="121" applyNumberFormat="0" applyAlignment="0" applyProtection="0"/>
    <xf numFmtId="168" fontId="86" fillId="64" borderId="121" applyNumberFormat="0" applyAlignment="0" applyProtection="0"/>
    <xf numFmtId="169" fontId="86" fillId="64" borderId="121" applyNumberFormat="0" applyAlignment="0" applyProtection="0"/>
    <xf numFmtId="168" fontId="86" fillId="64" borderId="121" applyNumberFormat="0" applyAlignment="0" applyProtection="0"/>
    <xf numFmtId="168" fontId="86" fillId="64" borderId="121" applyNumberFormat="0" applyAlignment="0" applyProtection="0"/>
    <xf numFmtId="169" fontId="86" fillId="64" borderId="121" applyNumberFormat="0" applyAlignment="0" applyProtection="0"/>
    <xf numFmtId="168" fontId="86" fillId="64" borderId="121" applyNumberFormat="0" applyAlignment="0" applyProtection="0"/>
    <xf numFmtId="168" fontId="86" fillId="64" borderId="121" applyNumberFormat="0" applyAlignment="0" applyProtection="0"/>
    <xf numFmtId="169" fontId="86" fillId="64" borderId="121" applyNumberFormat="0" applyAlignment="0" applyProtection="0"/>
    <xf numFmtId="168" fontId="86" fillId="64" borderId="121" applyNumberFormat="0" applyAlignment="0" applyProtection="0"/>
    <xf numFmtId="168" fontId="86" fillId="64" borderId="121" applyNumberFormat="0" applyAlignment="0" applyProtection="0"/>
    <xf numFmtId="169" fontId="86" fillId="64" borderId="121" applyNumberFormat="0" applyAlignment="0" applyProtection="0"/>
    <xf numFmtId="168" fontId="86"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169" fontId="86"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168" fontId="86"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168" fontId="86"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3" fontId="2" fillId="75" borderId="117" applyFont="0">
      <alignment horizontal="right" vertical="center"/>
      <protection locked="0"/>
    </xf>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 fillId="74" borderId="120" applyNumberFormat="0" applyFont="0" applyAlignment="0" applyProtection="0"/>
    <xf numFmtId="0" fontId="28"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3" fontId="2" fillId="72" borderId="117" applyFont="0">
      <alignment horizontal="right" vertical="center"/>
      <protection locked="0"/>
    </xf>
    <xf numFmtId="0" fontId="67" fillId="43" borderId="119" applyNumberFormat="0" applyAlignment="0" applyProtection="0"/>
    <xf numFmtId="168" fontId="69" fillId="43" borderId="119" applyNumberFormat="0" applyAlignment="0" applyProtection="0"/>
    <xf numFmtId="169" fontId="69" fillId="43" borderId="119" applyNumberFormat="0" applyAlignment="0" applyProtection="0"/>
    <xf numFmtId="168" fontId="69" fillId="43" borderId="119" applyNumberFormat="0" applyAlignment="0" applyProtection="0"/>
    <xf numFmtId="168" fontId="69" fillId="43" borderId="119" applyNumberFormat="0" applyAlignment="0" applyProtection="0"/>
    <xf numFmtId="169" fontId="69" fillId="43" borderId="119" applyNumberFormat="0" applyAlignment="0" applyProtection="0"/>
    <xf numFmtId="168" fontId="69" fillId="43" borderId="119" applyNumberFormat="0" applyAlignment="0" applyProtection="0"/>
    <xf numFmtId="168" fontId="69" fillId="43" borderId="119" applyNumberFormat="0" applyAlignment="0" applyProtection="0"/>
    <xf numFmtId="169" fontId="69" fillId="43" borderId="119" applyNumberFormat="0" applyAlignment="0" applyProtection="0"/>
    <xf numFmtId="168" fontId="69" fillId="43" borderId="119" applyNumberFormat="0" applyAlignment="0" applyProtection="0"/>
    <xf numFmtId="168" fontId="69" fillId="43" borderId="119" applyNumberFormat="0" applyAlignment="0" applyProtection="0"/>
    <xf numFmtId="169" fontId="69" fillId="43" borderId="119" applyNumberFormat="0" applyAlignment="0" applyProtection="0"/>
    <xf numFmtId="168" fontId="69"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169" fontId="69"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168" fontId="69"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168" fontId="69"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2" fillId="71" borderId="118" applyNumberFormat="0" applyFont="0" applyBorder="0" applyProtection="0">
      <alignment horizontal="left" vertical="center"/>
    </xf>
    <xf numFmtId="9" fontId="2" fillId="71" borderId="117" applyFont="0" applyProtection="0">
      <alignment horizontal="right" vertical="center"/>
    </xf>
    <xf numFmtId="3" fontId="2" fillId="71" borderId="117" applyFont="0" applyProtection="0">
      <alignment horizontal="right" vertical="center"/>
    </xf>
    <xf numFmtId="0" fontId="63" fillId="70" borderId="118" applyFont="0" applyBorder="0">
      <alignment horizontal="center" wrapText="1"/>
    </xf>
    <xf numFmtId="168" fontId="55" fillId="0" borderId="115">
      <alignment horizontal="left" vertical="center"/>
    </xf>
    <xf numFmtId="0" fontId="55" fillId="0" borderId="115">
      <alignment horizontal="left" vertical="center"/>
    </xf>
    <xf numFmtId="0" fontId="55" fillId="0" borderId="115">
      <alignment horizontal="left" vertical="center"/>
    </xf>
    <xf numFmtId="0" fontId="2" fillId="69" borderId="117" applyNumberFormat="0" applyFont="0" applyBorder="0" applyProtection="0">
      <alignment horizontal="center" vertical="center"/>
    </xf>
    <xf numFmtId="0" fontId="37" fillId="0" borderId="117" applyNumberFormat="0" applyAlignment="0">
      <alignment horizontal="right"/>
      <protection locked="0"/>
    </xf>
    <xf numFmtId="0" fontId="37" fillId="0" borderId="117" applyNumberFormat="0" applyAlignment="0">
      <alignment horizontal="right"/>
      <protection locked="0"/>
    </xf>
    <xf numFmtId="0" fontId="37" fillId="0" borderId="117" applyNumberFormat="0" applyAlignment="0">
      <alignment horizontal="right"/>
      <protection locked="0"/>
    </xf>
    <xf numFmtId="0" fontId="37" fillId="0" borderId="117" applyNumberFormat="0" applyAlignment="0">
      <alignment horizontal="right"/>
      <protection locked="0"/>
    </xf>
    <xf numFmtId="0" fontId="37" fillId="0" borderId="117" applyNumberFormat="0" applyAlignment="0">
      <alignment horizontal="right"/>
      <protection locked="0"/>
    </xf>
    <xf numFmtId="0" fontId="37" fillId="0" borderId="117" applyNumberFormat="0" applyAlignment="0">
      <alignment horizontal="right"/>
      <protection locked="0"/>
    </xf>
    <xf numFmtId="0" fontId="37" fillId="0" borderId="117" applyNumberFormat="0" applyAlignment="0">
      <alignment horizontal="right"/>
      <protection locked="0"/>
    </xf>
    <xf numFmtId="0" fontId="37" fillId="0" borderId="117" applyNumberFormat="0" applyAlignment="0">
      <alignment horizontal="right"/>
      <protection locked="0"/>
    </xf>
    <xf numFmtId="0" fontId="37" fillId="0" borderId="117" applyNumberFormat="0" applyAlignment="0">
      <alignment horizontal="right"/>
      <protection locked="0"/>
    </xf>
    <xf numFmtId="0" fontId="37" fillId="0" borderId="117" applyNumberFormat="0" applyAlignment="0">
      <alignment horizontal="right"/>
      <protection locked="0"/>
    </xf>
    <xf numFmtId="0" fontId="39" fillId="64" borderId="119" applyNumberFormat="0" applyAlignment="0" applyProtection="0"/>
    <xf numFmtId="168" fontId="41" fillId="64" borderId="119" applyNumberFormat="0" applyAlignment="0" applyProtection="0"/>
    <xf numFmtId="169" fontId="41" fillId="64" borderId="119" applyNumberFormat="0" applyAlignment="0" applyProtection="0"/>
    <xf numFmtId="168" fontId="41" fillId="64" borderId="119" applyNumberFormat="0" applyAlignment="0" applyProtection="0"/>
    <xf numFmtId="168" fontId="41" fillId="64" borderId="119" applyNumberFormat="0" applyAlignment="0" applyProtection="0"/>
    <xf numFmtId="169" fontId="41" fillId="64" borderId="119" applyNumberFormat="0" applyAlignment="0" applyProtection="0"/>
    <xf numFmtId="168" fontId="41" fillId="64" borderId="119" applyNumberFormat="0" applyAlignment="0" applyProtection="0"/>
    <xf numFmtId="168" fontId="41" fillId="64" borderId="119" applyNumberFormat="0" applyAlignment="0" applyProtection="0"/>
    <xf numFmtId="169" fontId="41" fillId="64" borderId="119" applyNumberFormat="0" applyAlignment="0" applyProtection="0"/>
    <xf numFmtId="168" fontId="41" fillId="64" borderId="119" applyNumberFormat="0" applyAlignment="0" applyProtection="0"/>
    <xf numFmtId="168" fontId="41" fillId="64" borderId="119" applyNumberFormat="0" applyAlignment="0" applyProtection="0"/>
    <xf numFmtId="169" fontId="41" fillId="64" borderId="119" applyNumberFormat="0" applyAlignment="0" applyProtection="0"/>
    <xf numFmtId="168" fontId="41"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169" fontId="41"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168" fontId="41"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168" fontId="41"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1" fillId="0" borderId="0"/>
    <xf numFmtId="169" fontId="27" fillId="37" borderId="0"/>
    <xf numFmtId="0" fontId="2" fillId="0" borderId="0">
      <alignment vertical="center"/>
    </xf>
  </cellStyleXfs>
  <cellXfs count="682">
    <xf numFmtId="0" fontId="0" fillId="0" borderId="0" xfId="0"/>
    <xf numFmtId="0" fontId="0" fillId="0" borderId="0" xfId="0" applyBorder="1"/>
    <xf numFmtId="0" fontId="4" fillId="0" borderId="0" xfId="0" applyFont="1"/>
    <xf numFmtId="0" fontId="0" fillId="0" borderId="0" xfId="0" applyFill="1"/>
    <xf numFmtId="0" fontId="0" fillId="0" borderId="0" xfId="0" applyAlignment="1">
      <alignment wrapText="1"/>
    </xf>
    <xf numFmtId="0" fontId="4" fillId="0" borderId="0" xfId="0" applyFont="1" applyFill="1"/>
    <xf numFmtId="167" fontId="0" fillId="0" borderId="0" xfId="0" applyNumberFormat="1"/>
    <xf numFmtId="167" fontId="3" fillId="0" borderId="0" xfId="0" applyNumberFormat="1" applyFont="1" applyFill="1" applyBorder="1" applyAlignment="1">
      <alignment horizontal="center"/>
    </xf>
    <xf numFmtId="167" fontId="0" fillId="0" borderId="0" xfId="0" applyNumberFormat="1" applyBorder="1" applyAlignment="1">
      <alignment horizontal="center"/>
    </xf>
    <xf numFmtId="167" fontId="5" fillId="0" borderId="0" xfId="0" applyNumberFormat="1" applyFont="1" applyBorder="1" applyAlignment="1">
      <alignment horizontal="center"/>
    </xf>
    <xf numFmtId="0" fontId="4" fillId="0" borderId="3" xfId="0" applyFont="1" applyBorder="1"/>
    <xf numFmtId="0" fontId="9" fillId="0" borderId="19" xfId="0" applyFont="1" applyBorder="1"/>
    <xf numFmtId="0" fontId="12" fillId="0" borderId="0" xfId="0" applyFont="1" applyBorder="1"/>
    <xf numFmtId="0" fontId="12" fillId="0" borderId="0" xfId="0" applyFont="1"/>
    <xf numFmtId="0" fontId="9" fillId="0" borderId="0" xfId="0" applyFont="1" applyBorder="1" applyAlignment="1">
      <alignment horizontal="right" wrapText="1"/>
    </xf>
    <xf numFmtId="0" fontId="9" fillId="0" borderId="22" xfId="0" applyFont="1" applyBorder="1" applyAlignment="1">
      <alignment vertical="center"/>
    </xf>
    <xf numFmtId="0" fontId="9" fillId="0" borderId="25" xfId="0" applyFont="1" applyBorder="1"/>
    <xf numFmtId="0" fontId="7" fillId="0" borderId="0" xfId="0" applyFont="1"/>
    <xf numFmtId="0" fontId="9" fillId="0" borderId="0" xfId="11" applyFont="1" applyFill="1" applyBorder="1" applyProtection="1"/>
    <xf numFmtId="0" fontId="4" fillId="0" borderId="0" xfId="0" applyFont="1" applyBorder="1"/>
    <xf numFmtId="0" fontId="9" fillId="0" borderId="0" xfId="0" applyFont="1"/>
    <xf numFmtId="0" fontId="9" fillId="0" borderId="0" xfId="0" applyFont="1" applyAlignment="1">
      <alignment horizontal="right"/>
    </xf>
    <xf numFmtId="0" fontId="9" fillId="0" borderId="0" xfId="11" applyFont="1" applyFill="1" applyBorder="1" applyAlignment="1" applyProtection="1"/>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2" fillId="0" borderId="0" xfId="0" applyFont="1" applyAlignment="1">
      <alignment horizontal="center"/>
    </xf>
    <xf numFmtId="0" fontId="10" fillId="0" borderId="0" xfId="11" applyFont="1" applyFill="1" applyBorder="1" applyAlignment="1" applyProtection="1"/>
    <xf numFmtId="0" fontId="9" fillId="0" borderId="8" xfId="0" applyFont="1" applyBorder="1" applyAlignment="1">
      <alignment wrapText="1"/>
    </xf>
    <xf numFmtId="0" fontId="9" fillId="0" borderId="24" xfId="0" applyFont="1" applyBorder="1" applyAlignment="1">
      <alignment wrapText="1"/>
    </xf>
    <xf numFmtId="0" fontId="7" fillId="0" borderId="0" xfId="0" applyFont="1" applyBorder="1"/>
    <xf numFmtId="0" fontId="10" fillId="0" borderId="0" xfId="0" applyFont="1" applyAlignment="1">
      <alignment horizontal="center"/>
    </xf>
    <xf numFmtId="0" fontId="7" fillId="0" borderId="3" xfId="0" applyFont="1" applyBorder="1" applyAlignment="1">
      <alignment vertical="center" wrapText="1"/>
    </xf>
    <xf numFmtId="0" fontId="15" fillId="0" borderId="3" xfId="0" applyFont="1" applyFill="1" applyBorder="1" applyAlignment="1">
      <alignment horizontal="center" vertical="center" wrapText="1"/>
    </xf>
    <xf numFmtId="0" fontId="16" fillId="0" borderId="3" xfId="0" applyFont="1" applyFill="1" applyBorder="1" applyAlignment="1">
      <alignment horizontal="left" vertical="center" wrapText="1"/>
    </xf>
    <xf numFmtId="0" fontId="9" fillId="2" borderId="3" xfId="0" applyFont="1" applyFill="1" applyBorder="1" applyAlignment="1">
      <alignment vertical="center"/>
    </xf>
    <xf numFmtId="0" fontId="9" fillId="0" borderId="0" xfId="0" applyFont="1" applyFill="1" applyBorder="1" applyProtection="1"/>
    <xf numFmtId="10" fontId="9" fillId="0" borderId="0" xfId="6" applyNumberFormat="1" applyFont="1" applyFill="1" applyBorder="1" applyProtection="1">
      <protection locked="0"/>
    </xf>
    <xf numFmtId="0" fontId="9" fillId="0" borderId="0" xfId="0" applyFont="1" applyFill="1" applyBorder="1" applyProtection="1">
      <protection locked="0"/>
    </xf>
    <xf numFmtId="0" fontId="18" fillId="0" borderId="0" xfId="0" applyFont="1" applyFill="1" applyBorder="1" applyProtection="1">
      <protection locked="0"/>
    </xf>
    <xf numFmtId="0" fontId="10" fillId="0" borderId="19" xfId="0" applyFont="1" applyFill="1" applyBorder="1" applyAlignment="1" applyProtection="1">
      <alignment horizontal="center" vertical="center"/>
    </xf>
    <xf numFmtId="0" fontId="9" fillId="0" borderId="20" xfId="0" applyFont="1" applyFill="1" applyBorder="1" applyProtection="1"/>
    <xf numFmtId="0" fontId="9" fillId="0" borderId="22" xfId="0" applyFont="1" applyFill="1" applyBorder="1" applyAlignment="1" applyProtection="1">
      <alignment horizontal="left" indent="1"/>
    </xf>
    <xf numFmtId="0" fontId="10" fillId="0" borderId="8" xfId="0" applyFont="1" applyFill="1" applyBorder="1" applyAlignment="1" applyProtection="1">
      <alignment horizontal="center"/>
    </xf>
    <xf numFmtId="0" fontId="9" fillId="0" borderId="3" xfId="0" applyFont="1" applyFill="1" applyBorder="1" applyAlignment="1" applyProtection="1">
      <alignment horizontal="center" vertical="center" wrapText="1"/>
    </xf>
    <xf numFmtId="0" fontId="9" fillId="0" borderId="23" xfId="0" applyFont="1" applyFill="1" applyBorder="1" applyAlignment="1" applyProtection="1">
      <alignment horizontal="center" vertical="center" wrapText="1"/>
    </xf>
    <xf numFmtId="0" fontId="9" fillId="0" borderId="8" xfId="0" applyFont="1" applyFill="1" applyBorder="1" applyAlignment="1" applyProtection="1">
      <alignment horizontal="left" indent="1"/>
    </xf>
    <xf numFmtId="0" fontId="9" fillId="0" borderId="8" xfId="0" applyFont="1" applyFill="1" applyBorder="1" applyAlignment="1" applyProtection="1">
      <alignment horizontal="left" indent="2"/>
    </xf>
    <xf numFmtId="0" fontId="10" fillId="0" borderId="8" xfId="0" applyFont="1" applyFill="1" applyBorder="1" applyAlignment="1" applyProtection="1"/>
    <xf numFmtId="0" fontId="9" fillId="0" borderId="25" xfId="0" applyFont="1" applyFill="1" applyBorder="1" applyAlignment="1" applyProtection="1">
      <alignment horizontal="left" indent="1"/>
    </xf>
    <xf numFmtId="0" fontId="10" fillId="0" borderId="28" xfId="0" applyFont="1" applyFill="1" applyBorder="1" applyAlignment="1" applyProtection="1"/>
    <xf numFmtId="0" fontId="19" fillId="0" borderId="0" xfId="0" applyFont="1" applyAlignment="1">
      <alignment vertical="center"/>
    </xf>
    <xf numFmtId="0" fontId="9" fillId="0" borderId="0" xfId="0" applyFont="1" applyFill="1" applyBorder="1"/>
    <xf numFmtId="0" fontId="18" fillId="0" borderId="0" xfId="0" applyFont="1" applyFill="1"/>
    <xf numFmtId="0" fontId="20" fillId="0" borderId="3" xfId="0" applyFont="1" applyFill="1" applyBorder="1" applyAlignment="1">
      <alignment horizontal="left" vertical="center"/>
    </xf>
    <xf numFmtId="0" fontId="20" fillId="0" borderId="3" xfId="0" applyFont="1" applyFill="1" applyBorder="1" applyAlignment="1">
      <alignment horizontal="center" vertical="center" wrapText="1"/>
    </xf>
    <xf numFmtId="0" fontId="20" fillId="0" borderId="3" xfId="0" applyFont="1" applyFill="1" applyBorder="1" applyAlignment="1">
      <alignment horizontal="left" indent="1"/>
    </xf>
    <xf numFmtId="0" fontId="21" fillId="0" borderId="3" xfId="0" applyFont="1" applyFill="1" applyBorder="1" applyAlignment="1">
      <alignment horizontal="center"/>
    </xf>
    <xf numFmtId="38" fontId="20" fillId="0" borderId="3" xfId="0" applyNumberFormat="1" applyFont="1" applyFill="1" applyBorder="1" applyAlignment="1" applyProtection="1">
      <alignment horizontal="right"/>
      <protection locked="0"/>
    </xf>
    <xf numFmtId="0" fontId="20" fillId="0" borderId="3" xfId="0" applyFont="1" applyFill="1" applyBorder="1" applyAlignment="1">
      <alignment horizontal="left" wrapText="1" indent="1"/>
    </xf>
    <xf numFmtId="0" fontId="20" fillId="0" borderId="3" xfId="0" applyFont="1" applyFill="1" applyBorder="1" applyAlignment="1">
      <alignment horizontal="left" wrapText="1" indent="2"/>
    </xf>
    <xf numFmtId="0" fontId="21" fillId="0" borderId="3" xfId="0" applyFont="1" applyFill="1" applyBorder="1" applyAlignment="1"/>
    <xf numFmtId="0" fontId="21" fillId="0" borderId="3" xfId="0" applyFont="1" applyFill="1" applyBorder="1" applyAlignment="1">
      <alignment horizontal="left"/>
    </xf>
    <xf numFmtId="0" fontId="21" fillId="0" borderId="3" xfId="0" applyFont="1" applyFill="1" applyBorder="1" applyAlignment="1">
      <alignment horizontal="left" indent="1"/>
    </xf>
    <xf numFmtId="0" fontId="21" fillId="0" borderId="3" xfId="0" applyFont="1" applyFill="1" applyBorder="1" applyAlignment="1">
      <alignment horizontal="center" vertical="center" wrapText="1"/>
    </xf>
    <xf numFmtId="0" fontId="6" fillId="0" borderId="0" xfId="0" applyFont="1" applyAlignment="1">
      <alignment horizontal="center"/>
    </xf>
    <xf numFmtId="0" fontId="10" fillId="0" borderId="0" xfId="0" applyFont="1" applyFill="1" applyBorder="1" applyAlignment="1">
      <alignment horizontal="center" wrapText="1"/>
    </xf>
    <xf numFmtId="0" fontId="9" fillId="0" borderId="24" xfId="0" applyFont="1" applyBorder="1" applyAlignment="1"/>
    <xf numFmtId="0" fontId="13" fillId="0" borderId="8" xfId="0" applyFont="1" applyBorder="1" applyAlignment="1">
      <alignment wrapText="1"/>
    </xf>
    <xf numFmtId="0" fontId="4" fillId="0" borderId="24" xfId="0" applyFont="1" applyBorder="1" applyAlignment="1"/>
    <xf numFmtId="0" fontId="13" fillId="0" borderId="28" xfId="0" applyFont="1" applyBorder="1" applyAlignment="1">
      <alignment wrapText="1"/>
    </xf>
    <xf numFmtId="0" fontId="24" fillId="0" borderId="0" xfId="0" applyFont="1" applyAlignment="1">
      <alignment horizontal="center" vertical="center"/>
    </xf>
    <xf numFmtId="0" fontId="24"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4" fillId="0" borderId="0" xfId="0" applyFont="1"/>
    <xf numFmtId="0" fontId="9" fillId="0" borderId="1" xfId="0" applyFont="1" applyBorder="1"/>
    <xf numFmtId="0" fontId="10" fillId="0" borderId="0" xfId="0" applyFont="1" applyFill="1" applyBorder="1" applyAlignment="1" applyProtection="1">
      <alignment horizontal="center" vertical="center"/>
    </xf>
    <xf numFmtId="0" fontId="4" fillId="0" borderId="0" xfId="0" applyFont="1" applyBorder="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7" fillId="0" borderId="3" xfId="13" applyFont="1" applyFill="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6" borderId="3" xfId="0" applyFont="1" applyFill="1" applyBorder="1" applyAlignment="1">
      <alignment horizontal="left" vertical="top" wrapText="1"/>
    </xf>
    <xf numFmtId="1" fontId="15" fillId="36" borderId="3" xfId="2" applyNumberFormat="1" applyFont="1" applyFill="1" applyBorder="1" applyAlignment="1" applyProtection="1">
      <alignment horizontal="left" vertical="top" wrapText="1"/>
    </xf>
    <xf numFmtId="0" fontId="15" fillId="36" borderId="3" xfId="13" applyFont="1" applyFill="1" applyBorder="1" applyAlignment="1" applyProtection="1">
      <alignment vertical="center" wrapText="1"/>
      <protection locked="0"/>
    </xf>
    <xf numFmtId="0" fontId="24" fillId="0" borderId="35" xfId="0" applyFont="1" applyBorder="1" applyAlignment="1">
      <alignment wrapText="1"/>
    </xf>
    <xf numFmtId="0" fontId="24" fillId="0" borderId="12" xfId="0" applyFont="1" applyBorder="1" applyAlignment="1">
      <alignment wrapText="1"/>
    </xf>
    <xf numFmtId="0" fontId="19" fillId="0" borderId="12" xfId="0" applyFont="1" applyBorder="1" applyAlignment="1">
      <alignment wrapText="1"/>
    </xf>
    <xf numFmtId="0" fontId="19" fillId="0" borderId="12" xfId="0" applyFont="1" applyBorder="1" applyAlignment="1">
      <alignment horizontal="right" wrapText="1"/>
    </xf>
    <xf numFmtId="0" fontId="24" fillId="0" borderId="13" xfId="0" applyFont="1" applyBorder="1" applyAlignment="1">
      <alignment wrapText="1"/>
    </xf>
    <xf numFmtId="0" fontId="19" fillId="0" borderId="13" xfId="0" applyFont="1" applyBorder="1" applyAlignment="1">
      <alignment horizontal="right" wrapText="1"/>
    </xf>
    <xf numFmtId="0" fontId="23" fillId="36" borderId="16" xfId="0" applyFont="1" applyFill="1" applyBorder="1" applyAlignment="1">
      <alignment wrapText="1"/>
    </xf>
    <xf numFmtId="0" fontId="4" fillId="0" borderId="22" xfId="0" applyFont="1" applyBorder="1"/>
    <xf numFmtId="0" fontId="24" fillId="0" borderId="3" xfId="0" applyFont="1" applyBorder="1"/>
    <xf numFmtId="0" fontId="23" fillId="0" borderId="0" xfId="0" applyFont="1"/>
    <xf numFmtId="0" fontId="7" fillId="0" borderId="3" xfId="13" applyFont="1" applyBorder="1" applyAlignment="1" applyProtection="1">
      <alignment horizontal="center" vertical="center" wrapText="1"/>
      <protection locked="0"/>
    </xf>
    <xf numFmtId="0" fontId="4" fillId="0" borderId="0" xfId="0" applyFont="1" applyBorder="1" applyAlignment="1">
      <alignment vertical="center"/>
    </xf>
    <xf numFmtId="0" fontId="4" fillId="0" borderId="0" xfId="0" applyFont="1" applyBorder="1" applyAlignment="1">
      <alignment vertical="center" wrapText="1"/>
    </xf>
    <xf numFmtId="164" fontId="7" fillId="3" borderId="3" xfId="1" applyNumberFormat="1" applyFont="1" applyFill="1" applyBorder="1" applyAlignment="1" applyProtection="1">
      <alignment horizontal="center" vertical="center" wrapText="1"/>
      <protection locked="0"/>
    </xf>
    <xf numFmtId="164" fontId="7" fillId="3" borderId="22" xfId="1" applyNumberFormat="1" applyFont="1" applyFill="1" applyBorder="1" applyAlignment="1" applyProtection="1">
      <alignment horizontal="center" vertical="center" wrapText="1"/>
      <protection locked="0"/>
    </xf>
    <xf numFmtId="164" fontId="7" fillId="3" borderId="23" xfId="1" applyNumberFormat="1" applyFont="1" applyFill="1" applyBorder="1" applyAlignment="1" applyProtection="1">
      <alignment horizontal="center" vertical="center" wrapText="1"/>
      <protection locked="0"/>
    </xf>
    <xf numFmtId="0" fontId="4" fillId="0" borderId="19" xfId="0" applyFont="1" applyBorder="1"/>
    <xf numFmtId="0" fontId="4" fillId="0" borderId="21" xfId="0" applyFont="1" applyBorder="1"/>
    <xf numFmtId="0" fontId="7" fillId="3" borderId="25" xfId="9" applyFont="1" applyFill="1" applyBorder="1" applyAlignment="1" applyProtection="1">
      <alignment horizontal="left" vertical="center"/>
      <protection locked="0"/>
    </xf>
    <xf numFmtId="0" fontId="15" fillId="3" borderId="27" xfId="16" applyFont="1" applyFill="1" applyBorder="1" applyAlignment="1" applyProtection="1">
      <protection locked="0"/>
    </xf>
    <xf numFmtId="0" fontId="4" fillId="0" borderId="0" xfId="0" applyFont="1" applyFill="1" applyBorder="1" applyAlignment="1">
      <alignment wrapText="1"/>
    </xf>
    <xf numFmtId="0" fontId="9" fillId="3" borderId="3" xfId="5" applyFont="1" applyFill="1" applyBorder="1" applyProtection="1">
      <protection locked="0"/>
    </xf>
    <xf numFmtId="0" fontId="9" fillId="0" borderId="3" xfId="13" applyFont="1" applyFill="1" applyBorder="1" applyAlignment="1" applyProtection="1">
      <alignment horizontal="center" vertical="center" wrapText="1"/>
      <protection locked="0"/>
    </xf>
    <xf numFmtId="0" fontId="9" fillId="3" borderId="3" xfId="13" applyFont="1" applyFill="1" applyBorder="1" applyAlignment="1" applyProtection="1">
      <alignment horizontal="center" vertical="center" wrapText="1"/>
      <protection locked="0"/>
    </xf>
    <xf numFmtId="3" fontId="9" fillId="3" borderId="3" xfId="1" applyNumberFormat="1" applyFont="1" applyFill="1" applyBorder="1" applyAlignment="1" applyProtection="1">
      <alignment horizontal="center" vertical="center" wrapText="1"/>
      <protection locked="0"/>
    </xf>
    <xf numFmtId="9" fontId="9" fillId="3" borderId="3" xfId="15" applyNumberFormat="1" applyFont="1" applyFill="1" applyBorder="1" applyAlignment="1" applyProtection="1">
      <alignment horizontal="center" vertical="center"/>
      <protection locked="0"/>
    </xf>
    <xf numFmtId="0" fontId="10" fillId="3" borderId="3" xfId="13" applyFont="1" applyFill="1" applyBorder="1" applyAlignment="1" applyProtection="1">
      <alignment wrapText="1"/>
      <protection locked="0"/>
    </xf>
    <xf numFmtId="0" fontId="9" fillId="3" borderId="3" xfId="13" applyFont="1" applyFill="1" applyBorder="1" applyAlignment="1" applyProtection="1">
      <alignment horizontal="left" vertical="center" wrapText="1"/>
      <protection locked="0"/>
    </xf>
    <xf numFmtId="165" fontId="9" fillId="3" borderId="3" xfId="8" applyNumberFormat="1" applyFont="1" applyFill="1" applyBorder="1" applyAlignment="1" applyProtection="1">
      <alignment horizontal="right" wrapText="1"/>
      <protection locked="0"/>
    </xf>
    <xf numFmtId="0" fontId="9" fillId="0" borderId="3" xfId="13" applyFont="1" applyFill="1" applyBorder="1" applyAlignment="1" applyProtection="1">
      <alignment horizontal="left" vertical="center" wrapText="1"/>
      <protection locked="0"/>
    </xf>
    <xf numFmtId="165" fontId="9" fillId="4" borderId="3" xfId="8" applyNumberFormat="1" applyFont="1" applyFill="1" applyBorder="1" applyAlignment="1" applyProtection="1">
      <alignment horizontal="right" wrapText="1"/>
      <protection locked="0"/>
    </xf>
    <xf numFmtId="0" fontId="10" fillId="0" borderId="3" xfId="13" applyFont="1" applyFill="1" applyBorder="1" applyAlignment="1" applyProtection="1">
      <alignment wrapText="1"/>
      <protection locked="0"/>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7" fillId="0" borderId="0" xfId="11" applyFont="1" applyFill="1" applyBorder="1" applyAlignment="1" applyProtection="1">
      <alignment vertical="center"/>
    </xf>
    <xf numFmtId="0" fontId="4" fillId="0" borderId="22" xfId="0" applyFont="1" applyBorder="1" applyAlignment="1">
      <alignment vertical="center"/>
    </xf>
    <xf numFmtId="0" fontId="9" fillId="0" borderId="22" xfId="0" applyFont="1" applyBorder="1" applyAlignment="1">
      <alignment horizontal="right" vertical="center" wrapText="1"/>
    </xf>
    <xf numFmtId="0" fontId="9" fillId="0" borderId="22" xfId="0" applyFont="1" applyFill="1" applyBorder="1" applyAlignment="1">
      <alignment horizontal="center" vertical="center" wrapText="1"/>
    </xf>
    <xf numFmtId="0" fontId="9" fillId="0" borderId="22" xfId="0" applyFont="1" applyFill="1" applyBorder="1" applyAlignment="1">
      <alignment horizontal="right" vertical="center" wrapText="1"/>
    </xf>
    <xf numFmtId="0" fontId="9" fillId="2" borderId="22" xfId="0" applyFont="1" applyFill="1" applyBorder="1" applyAlignment="1">
      <alignment horizontal="right" vertical="center"/>
    </xf>
    <xf numFmtId="0" fontId="9" fillId="2" borderId="25" xfId="0" applyFont="1" applyFill="1" applyBorder="1" applyAlignment="1">
      <alignment horizontal="right" vertical="center"/>
    </xf>
    <xf numFmtId="0" fontId="20" fillId="0" borderId="19" xfId="0" applyFont="1" applyFill="1" applyBorder="1" applyAlignment="1">
      <alignment horizontal="left" vertical="center" indent="1"/>
    </xf>
    <xf numFmtId="0" fontId="20" fillId="0" borderId="20" xfId="0" applyFont="1" applyFill="1" applyBorder="1" applyAlignment="1">
      <alignment horizontal="left" vertical="center"/>
    </xf>
    <xf numFmtId="0" fontId="20" fillId="0" borderId="22" xfId="0" applyFont="1" applyFill="1" applyBorder="1" applyAlignment="1">
      <alignment horizontal="left" vertical="center" indent="1"/>
    </xf>
    <xf numFmtId="0" fontId="20" fillId="0" borderId="23" xfId="0" applyFont="1" applyFill="1" applyBorder="1" applyAlignment="1">
      <alignment horizontal="center" vertical="center" wrapText="1"/>
    </xf>
    <xf numFmtId="0" fontId="20" fillId="0" borderId="22" xfId="0" applyFont="1" applyFill="1" applyBorder="1" applyAlignment="1">
      <alignment horizontal="left" indent="1"/>
    </xf>
    <xf numFmtId="38" fontId="20" fillId="0" borderId="23" xfId="0" applyNumberFormat="1" applyFont="1" applyFill="1" applyBorder="1" applyAlignment="1" applyProtection="1">
      <alignment horizontal="right"/>
      <protection locked="0"/>
    </xf>
    <xf numFmtId="0" fontId="20" fillId="0" borderId="25" xfId="0" applyFont="1" applyFill="1" applyBorder="1" applyAlignment="1">
      <alignment horizontal="left" vertical="center" indent="1"/>
    </xf>
    <xf numFmtId="0" fontId="21" fillId="0" borderId="26" xfId="0" applyFont="1" applyFill="1" applyBorder="1" applyAlignment="1"/>
    <xf numFmtId="0" fontId="4" fillId="0" borderId="59" xfId="0" applyFont="1" applyBorder="1"/>
    <xf numFmtId="0" fontId="22" fillId="0" borderId="25" xfId="0" applyFont="1" applyBorder="1" applyAlignment="1">
      <alignment horizontal="center" vertical="center" wrapText="1"/>
    </xf>
    <xf numFmtId="0" fontId="22" fillId="0" borderId="26" xfId="0" applyFont="1" applyBorder="1" applyAlignment="1">
      <alignment vertical="center" wrapText="1"/>
    </xf>
    <xf numFmtId="0" fontId="4" fillId="0" borderId="60" xfId="0" applyFont="1" applyBorder="1"/>
    <xf numFmtId="0" fontId="7" fillId="0" borderId="19" xfId="9" applyFont="1" applyFill="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164" fontId="7" fillId="3" borderId="21" xfId="2" applyNumberFormat="1" applyFont="1" applyFill="1" applyBorder="1" applyAlignment="1" applyProtection="1">
      <alignment horizontal="center" vertical="center"/>
      <protection locked="0"/>
    </xf>
    <xf numFmtId="0" fontId="7" fillId="0" borderId="22" xfId="9" applyFont="1" applyFill="1" applyBorder="1" applyAlignment="1" applyProtection="1">
      <alignment horizontal="center" vertical="center"/>
      <protection locked="0"/>
    </xf>
    <xf numFmtId="0" fontId="7" fillId="0" borderId="0" xfId="13" applyFont="1" applyBorder="1" applyAlignment="1" applyProtection="1">
      <alignment wrapText="1"/>
      <protection locked="0"/>
    </xf>
    <xf numFmtId="0" fontId="7" fillId="0" borderId="22" xfId="9" applyFont="1" applyFill="1" applyBorder="1" applyAlignment="1" applyProtection="1">
      <alignment horizontal="center" vertical="center" wrapText="1"/>
      <protection locked="0"/>
    </xf>
    <xf numFmtId="0" fontId="7" fillId="0" borderId="25" xfId="9" applyFont="1" applyFill="1" applyBorder="1" applyAlignment="1" applyProtection="1">
      <alignment horizontal="center" vertical="center" wrapText="1"/>
      <protection locked="0"/>
    </xf>
    <xf numFmtId="0" fontId="15" fillId="36" borderId="26" xfId="13" applyFont="1" applyFill="1" applyBorder="1" applyAlignment="1" applyProtection="1">
      <alignment vertical="center" wrapText="1"/>
      <protection locked="0"/>
    </xf>
    <xf numFmtId="0" fontId="24" fillId="0" borderId="22" xfId="0" applyFont="1" applyBorder="1" applyAlignment="1">
      <alignment horizontal="center"/>
    </xf>
    <xf numFmtId="167" fontId="24" fillId="0" borderId="68" xfId="0" applyNumberFormat="1" applyFont="1" applyBorder="1" applyAlignment="1">
      <alignment horizontal="center"/>
    </xf>
    <xf numFmtId="167" fontId="24" fillId="0" borderId="66" xfId="0" applyNumberFormat="1" applyFont="1" applyBorder="1" applyAlignment="1">
      <alignment horizontal="center"/>
    </xf>
    <xf numFmtId="167" fontId="19" fillId="0" borderId="66" xfId="0" applyNumberFormat="1" applyFont="1" applyBorder="1" applyAlignment="1">
      <alignment horizontal="center"/>
    </xf>
    <xf numFmtId="167" fontId="24" fillId="0" borderId="69" xfId="0" applyNumberFormat="1" applyFont="1" applyBorder="1" applyAlignment="1">
      <alignment horizontal="center"/>
    </xf>
    <xf numFmtId="167" fontId="23" fillId="36" borderId="61" xfId="0" applyNumberFormat="1" applyFont="1" applyFill="1" applyBorder="1" applyAlignment="1">
      <alignment horizontal="center"/>
    </xf>
    <xf numFmtId="167" fontId="24" fillId="0" borderId="65" xfId="0" applyNumberFormat="1" applyFont="1" applyBorder="1" applyAlignment="1">
      <alignment horizontal="center"/>
    </xf>
    <xf numFmtId="0" fontId="24" fillId="0" borderId="25" xfId="0" applyFont="1" applyBorder="1" applyAlignment="1">
      <alignment horizontal="center"/>
    </xf>
    <xf numFmtId="0" fontId="23" fillId="36" borderId="62" xfId="0" applyFont="1" applyFill="1" applyBorder="1" applyAlignment="1">
      <alignment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7" xfId="0" applyFont="1" applyFill="1" applyBorder="1" applyAlignment="1">
      <alignment horizontal="center" vertical="center" wrapText="1"/>
    </xf>
    <xf numFmtId="0" fontId="0" fillId="0" borderId="0" xfId="0" applyFont="1" applyFill="1"/>
    <xf numFmtId="0" fontId="4" fillId="0" borderId="70" xfId="0" applyFont="1" applyBorder="1"/>
    <xf numFmtId="0" fontId="4" fillId="0" borderId="20" xfId="0" applyFont="1" applyBorder="1"/>
    <xf numFmtId="0" fontId="4" fillId="0" borderId="25" xfId="0" applyFont="1" applyBorder="1"/>
    <xf numFmtId="0" fontId="7" fillId="3" borderId="23" xfId="13" applyFont="1" applyFill="1" applyBorder="1" applyAlignment="1" applyProtection="1">
      <alignment horizontal="left" vertical="center"/>
      <protection locked="0"/>
    </xf>
    <xf numFmtId="0" fontId="12" fillId="0" borderId="0" xfId="0" applyFont="1" applyAlignment="1"/>
    <xf numFmtId="0" fontId="7" fillId="3" borderId="22" xfId="5" applyFont="1" applyFill="1" applyBorder="1" applyAlignment="1" applyProtection="1">
      <alignment horizontal="right" vertical="center"/>
      <protection locked="0"/>
    </xf>
    <xf numFmtId="0" fontId="15" fillId="3" borderId="26" xfId="16" applyFont="1" applyFill="1" applyBorder="1" applyAlignment="1" applyProtection="1">
      <protection locked="0"/>
    </xf>
    <xf numFmtId="0" fontId="4" fillId="0" borderId="20" xfId="0" applyFont="1" applyBorder="1" applyAlignment="1">
      <alignment wrapText="1"/>
    </xf>
    <xf numFmtId="0" fontId="4" fillId="0" borderId="21" xfId="0" applyFont="1" applyBorder="1" applyAlignment="1">
      <alignment wrapText="1"/>
    </xf>
    <xf numFmtId="0" fontId="6" fillId="0" borderId="26" xfId="0" applyFont="1" applyBorder="1"/>
    <xf numFmtId="0" fontId="9" fillId="3" borderId="22" xfId="5" applyFont="1" applyFill="1" applyBorder="1" applyAlignment="1" applyProtection="1">
      <alignment horizontal="left" vertical="center"/>
      <protection locked="0"/>
    </xf>
    <xf numFmtId="0" fontId="9" fillId="3" borderId="23" xfId="13" applyFont="1" applyFill="1" applyBorder="1" applyAlignment="1" applyProtection="1">
      <alignment horizontal="center" vertical="center" wrapText="1"/>
      <protection locked="0"/>
    </xf>
    <xf numFmtId="0" fontId="9" fillId="3" borderId="22" xfId="5" applyFont="1" applyFill="1" applyBorder="1" applyAlignment="1" applyProtection="1">
      <alignment horizontal="right" vertical="center"/>
      <protection locked="0"/>
    </xf>
    <xf numFmtId="3" fontId="9" fillId="36" borderId="23" xfId="5" applyNumberFormat="1" applyFont="1" applyFill="1" applyBorder="1" applyProtection="1">
      <protection locked="0"/>
    </xf>
    <xf numFmtId="0" fontId="9" fillId="3" borderId="25" xfId="9" applyFont="1" applyFill="1" applyBorder="1" applyAlignment="1" applyProtection="1">
      <alignment horizontal="right" vertical="center"/>
      <protection locked="0"/>
    </xf>
    <xf numFmtId="0" fontId="10" fillId="3" borderId="26" xfId="16" applyFont="1" applyFill="1" applyBorder="1" applyAlignment="1" applyProtection="1">
      <protection locked="0"/>
    </xf>
    <xf numFmtId="3" fontId="10" fillId="36" borderId="26" xfId="16" applyNumberFormat="1" applyFont="1" applyFill="1" applyBorder="1" applyAlignment="1" applyProtection="1">
      <protection locked="0"/>
    </xf>
    <xf numFmtId="164" fontId="10" fillId="36" borderId="27" xfId="1" applyNumberFormat="1" applyFont="1" applyFill="1" applyBorder="1" applyAlignment="1" applyProtection="1">
      <protection locked="0"/>
    </xf>
    <xf numFmtId="0" fontId="4" fillId="0" borderId="59" xfId="0" applyFont="1" applyBorder="1" applyAlignment="1">
      <alignment horizontal="center"/>
    </xf>
    <xf numFmtId="0" fontId="4" fillId="0" borderId="60" xfId="0" applyFont="1" applyBorder="1" applyAlignment="1">
      <alignment horizontal="center"/>
    </xf>
    <xf numFmtId="0" fontId="4" fillId="0" borderId="20" xfId="0" applyFont="1" applyBorder="1" applyAlignment="1">
      <alignment horizontal="center"/>
    </xf>
    <xf numFmtId="0" fontId="4" fillId="0" borderId="21" xfId="0" applyFont="1" applyBorder="1" applyAlignment="1">
      <alignment horizontal="center"/>
    </xf>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23" xfId="0" applyFont="1" applyBorder="1" applyAlignment="1">
      <alignment horizontal="center" vertical="center"/>
    </xf>
    <xf numFmtId="0" fontId="0" fillId="0" borderId="0" xfId="0" applyAlignment="1"/>
    <xf numFmtId="0" fontId="1" fillId="0" borderId="0" xfId="0" applyFont="1"/>
    <xf numFmtId="0" fontId="9" fillId="3" borderId="3" xfId="20960" applyFont="1" applyFill="1" applyBorder="1" applyAlignment="1" applyProtection="1">
      <alignment horizontal="left" wrapText="1" indent="1"/>
    </xf>
    <xf numFmtId="0" fontId="9" fillId="0" borderId="3" xfId="20960" applyFont="1" applyFill="1" applyBorder="1" applyAlignment="1" applyProtection="1">
      <alignment horizontal="left" wrapText="1" indent="1"/>
    </xf>
    <xf numFmtId="0" fontId="103" fillId="0" borderId="3" xfId="20960" applyFont="1" applyFill="1" applyBorder="1" applyAlignment="1" applyProtection="1">
      <alignment horizontal="center" vertical="center"/>
    </xf>
    <xf numFmtId="0" fontId="104" fillId="0" borderId="0" xfId="0" applyFont="1" applyBorder="1" applyAlignment="1">
      <alignment wrapText="1"/>
    </xf>
    <xf numFmtId="0" fontId="9" fillId="0" borderId="2" xfId="20960" applyFont="1" applyFill="1" applyBorder="1" applyAlignment="1" applyProtection="1">
      <alignment horizontal="left" wrapText="1" indent="1"/>
    </xf>
    <xf numFmtId="0" fontId="15" fillId="0" borderId="20" xfId="11" applyFont="1" applyFill="1" applyBorder="1" applyAlignment="1" applyProtection="1">
      <alignment horizontal="center" vertical="center"/>
    </xf>
    <xf numFmtId="0" fontId="9" fillId="0" borderId="0" xfId="11" applyFont="1" applyFill="1" applyBorder="1" applyAlignment="1" applyProtection="1">
      <alignment horizontal="left"/>
    </xf>
    <xf numFmtId="0" fontId="18" fillId="0" borderId="0" xfId="11" applyFont="1" applyFill="1" applyBorder="1" applyAlignment="1" applyProtection="1">
      <alignment horizontal="right"/>
    </xf>
    <xf numFmtId="0" fontId="0" fillId="0" borderId="19" xfId="0" applyBorder="1" applyAlignment="1">
      <alignment horizontal="center" vertical="center"/>
    </xf>
    <xf numFmtId="0" fontId="6" fillId="36" borderId="31" xfId="0" applyFont="1" applyFill="1" applyBorder="1" applyAlignment="1">
      <alignment wrapText="1"/>
    </xf>
    <xf numFmtId="0" fontId="4" fillId="0" borderId="9" xfId="0" applyFont="1" applyFill="1" applyBorder="1" applyAlignment="1">
      <alignment vertical="center" wrapText="1"/>
    </xf>
    <xf numFmtId="0" fontId="6" fillId="36" borderId="9" xfId="0" applyFont="1" applyFill="1" applyBorder="1" applyAlignment="1">
      <alignment wrapText="1"/>
    </xf>
    <xf numFmtId="0" fontId="6" fillId="36" borderId="75" xfId="0" applyFont="1" applyFill="1" applyBorder="1" applyAlignment="1">
      <alignment wrapText="1"/>
    </xf>
    <xf numFmtId="0" fontId="15" fillId="0" borderId="0" xfId="11" applyFont="1" applyFill="1" applyBorder="1" applyAlignment="1" applyProtection="1">
      <alignment horizontal="center" vertical="center" wrapText="1"/>
    </xf>
    <xf numFmtId="0" fontId="4" fillId="0" borderId="22" xfId="0" applyFont="1" applyBorder="1" applyAlignment="1">
      <alignment horizontal="center" vertical="center" wrapText="1"/>
    </xf>
    <xf numFmtId="0" fontId="4" fillId="0" borderId="9" xfId="0" applyFont="1" applyFill="1" applyBorder="1" applyAlignment="1"/>
    <xf numFmtId="0" fontId="4" fillId="0" borderId="9" xfId="0" applyFont="1" applyBorder="1" applyAlignment="1">
      <alignment wrapText="1"/>
    </xf>
    <xf numFmtId="0" fontId="4" fillId="0" borderId="25" xfId="0" applyFont="1" applyBorder="1" applyAlignment="1">
      <alignment horizontal="center" vertical="center" wrapText="1"/>
    </xf>
    <xf numFmtId="0" fontId="4" fillId="0" borderId="9" xfId="0" applyFont="1" applyFill="1" applyBorder="1" applyAlignment="1">
      <alignment vertical="center"/>
    </xf>
    <xf numFmtId="0" fontId="10" fillId="0" borderId="0" xfId="11" applyFont="1" applyFill="1" applyBorder="1" applyAlignment="1" applyProtection="1">
      <alignment horizontal="center"/>
    </xf>
    <xf numFmtId="0" fontId="4" fillId="0" borderId="6" xfId="0" applyFont="1" applyFill="1" applyBorder="1" applyAlignment="1">
      <alignment horizontal="center" vertical="center" wrapText="1"/>
    </xf>
    <xf numFmtId="0" fontId="18" fillId="0" borderId="0" xfId="0" applyFont="1" applyFill="1" applyBorder="1" applyAlignment="1" applyProtection="1">
      <alignment horizontal="right"/>
      <protection locked="0"/>
    </xf>
    <xf numFmtId="0" fontId="0" fillId="0" borderId="0" xfId="0" applyAlignment="1">
      <alignment horizontal="left" indent="1"/>
    </xf>
    <xf numFmtId="0" fontId="12" fillId="0" borderId="0" xfId="0" applyFont="1" applyAlignment="1">
      <alignment horizontal="left" indent="1"/>
    </xf>
    <xf numFmtId="0" fontId="10" fillId="0" borderId="1" xfId="0" applyFont="1" applyBorder="1" applyAlignment="1">
      <alignment horizontal="center"/>
    </xf>
    <xf numFmtId="0" fontId="15" fillId="0" borderId="1" xfId="0" applyFont="1" applyBorder="1" applyAlignment="1">
      <alignment horizontal="center" vertical="center"/>
    </xf>
    <xf numFmtId="0" fontId="6" fillId="0" borderId="1" xfId="0" applyFont="1" applyBorder="1" applyAlignment="1">
      <alignment horizontal="center" vertical="center"/>
    </xf>
    <xf numFmtId="0" fontId="4" fillId="0" borderId="76" xfId="0" applyFont="1" applyBorder="1" applyAlignment="1">
      <alignment vertical="center" wrapText="1"/>
    </xf>
    <xf numFmtId="0" fontId="6" fillId="0" borderId="7" xfId="0" applyFont="1" applyBorder="1" applyAlignment="1">
      <alignment vertical="center" wrapText="1"/>
    </xf>
    <xf numFmtId="0" fontId="4" fillId="0" borderId="1" xfId="0" applyFont="1" applyBorder="1"/>
    <xf numFmtId="0" fontId="6" fillId="0" borderId="1" xfId="0" applyFont="1" applyBorder="1" applyAlignment="1">
      <alignment horizontal="center"/>
    </xf>
    <xf numFmtId="0" fontId="18" fillId="0" borderId="1" xfId="0" applyFont="1" applyFill="1" applyBorder="1" applyAlignment="1">
      <alignment horizontal="center"/>
    </xf>
    <xf numFmtId="0" fontId="9" fillId="0" borderId="0" xfId="0" applyFont="1" applyFill="1" applyBorder="1" applyAlignment="1">
      <alignment horizontal="center"/>
    </xf>
    <xf numFmtId="0" fontId="9" fillId="0" borderId="0" xfId="0" applyFont="1" applyFill="1" applyAlignment="1">
      <alignment horizontal="center"/>
    </xf>
    <xf numFmtId="0" fontId="18" fillId="0" borderId="0" xfId="0" applyFont="1" applyFill="1" applyAlignment="1">
      <alignment horizontal="center"/>
    </xf>
    <xf numFmtId="0" fontId="4" fillId="0" borderId="22" xfId="0" applyFont="1" applyFill="1" applyBorder="1" applyAlignment="1">
      <alignment horizontal="center" vertical="center"/>
    </xf>
    <xf numFmtId="0" fontId="15" fillId="0" borderId="10" xfId="0" applyNumberFormat="1" applyFont="1" applyFill="1" applyBorder="1" applyAlignment="1">
      <alignment vertical="center" wrapText="1"/>
    </xf>
    <xf numFmtId="0" fontId="7" fillId="0" borderId="10" xfId="0" applyNumberFormat="1" applyFont="1" applyFill="1" applyBorder="1" applyAlignment="1">
      <alignment horizontal="left" vertical="center" wrapText="1"/>
    </xf>
    <xf numFmtId="0" fontId="18" fillId="0" borderId="10" xfId="0" applyFont="1" applyFill="1" applyBorder="1" applyAlignment="1" applyProtection="1">
      <alignment horizontal="left" vertical="center" indent="1"/>
      <protection locked="0"/>
    </xf>
    <xf numFmtId="0" fontId="18" fillId="0" borderId="10" xfId="0" applyFont="1" applyFill="1" applyBorder="1" applyAlignment="1" applyProtection="1">
      <alignment horizontal="left" vertical="center"/>
      <protection locked="0"/>
    </xf>
    <xf numFmtId="0" fontId="4" fillId="0" borderId="25" xfId="0" applyFont="1" applyFill="1" applyBorder="1" applyAlignment="1">
      <alignment horizontal="center" vertical="center"/>
    </xf>
    <xf numFmtId="0" fontId="15" fillId="0" borderId="29" xfId="0" applyNumberFormat="1" applyFont="1" applyFill="1" applyBorder="1" applyAlignment="1">
      <alignment vertical="center" wrapText="1"/>
    </xf>
    <xf numFmtId="0" fontId="106" fillId="0" borderId="0" xfId="0" applyFont="1" applyFill="1" applyBorder="1" applyAlignment="1"/>
    <xf numFmtId="49" fontId="106" fillId="0" borderId="3" xfId="0" applyNumberFormat="1" applyFont="1" applyFill="1" applyBorder="1" applyAlignment="1">
      <alignment horizontal="right" vertical="center"/>
    </xf>
    <xf numFmtId="49" fontId="106" fillId="0" borderId="7" xfId="0" applyNumberFormat="1" applyFont="1" applyFill="1" applyBorder="1" applyAlignment="1">
      <alignment horizontal="right" vertical="center"/>
    </xf>
    <xf numFmtId="49" fontId="106" fillId="0" borderId="83" xfId="0" applyNumberFormat="1" applyFont="1" applyFill="1" applyBorder="1" applyAlignment="1">
      <alignment horizontal="right" vertical="center"/>
    </xf>
    <xf numFmtId="49" fontId="106" fillId="0" borderId="86" xfId="0" applyNumberFormat="1" applyFont="1" applyFill="1" applyBorder="1" applyAlignment="1">
      <alignment horizontal="right" vertical="center"/>
    </xf>
    <xf numFmtId="49" fontId="106" fillId="0" borderId="94" xfId="0" applyNumberFormat="1" applyFont="1" applyFill="1" applyBorder="1" applyAlignment="1">
      <alignment horizontal="right" vertical="center"/>
    </xf>
    <xf numFmtId="0" fontId="106" fillId="0" borderId="0" xfId="0" applyFont="1" applyFill="1" applyBorder="1" applyAlignment="1">
      <alignment horizontal="left"/>
    </xf>
    <xf numFmtId="49" fontId="106" fillId="0" borderId="97" xfId="0" applyNumberFormat="1" applyFont="1" applyFill="1" applyBorder="1" applyAlignment="1">
      <alignment horizontal="right" vertical="center"/>
    </xf>
    <xf numFmtId="0" fontId="106" fillId="0" borderId="94" xfId="0" applyNumberFormat="1" applyFont="1" applyFill="1" applyBorder="1" applyAlignment="1">
      <alignment vertical="center" wrapText="1"/>
    </xf>
    <xf numFmtId="0" fontId="106" fillId="0" borderId="94" xfId="0" applyFont="1" applyFill="1" applyBorder="1" applyAlignment="1">
      <alignment horizontal="left" vertical="center" wrapText="1"/>
    </xf>
    <xf numFmtId="0" fontId="106" fillId="0" borderId="94" xfId="12672" applyFont="1" applyFill="1" applyBorder="1" applyAlignment="1">
      <alignment horizontal="left" vertical="center" wrapText="1"/>
    </xf>
    <xf numFmtId="0" fontId="106" fillId="0" borderId="94" xfId="0" applyNumberFormat="1" applyFont="1" applyFill="1" applyBorder="1" applyAlignment="1">
      <alignment horizontal="left" vertical="center" wrapText="1"/>
    </xf>
    <xf numFmtId="0" fontId="106" fillId="0" borderId="94" xfId="0" applyNumberFormat="1" applyFont="1" applyFill="1" applyBorder="1" applyAlignment="1">
      <alignment horizontal="right" vertical="center" wrapText="1"/>
    </xf>
    <xf numFmtId="0" fontId="106" fillId="0" borderId="94" xfId="0" applyNumberFormat="1" applyFont="1" applyFill="1" applyBorder="1" applyAlignment="1">
      <alignment horizontal="right" vertical="center"/>
    </xf>
    <xf numFmtId="0" fontId="106" fillId="0" borderId="94" xfId="0" applyFont="1" applyFill="1" applyBorder="1" applyAlignment="1">
      <alignment vertical="center" wrapText="1"/>
    </xf>
    <xf numFmtId="0" fontId="106" fillId="0" borderId="97" xfId="0" applyNumberFormat="1" applyFont="1" applyFill="1" applyBorder="1" applyAlignment="1">
      <alignment horizontal="left" vertical="center" wrapText="1"/>
    </xf>
    <xf numFmtId="49" fontId="106" fillId="0" borderId="0" xfId="0" applyNumberFormat="1" applyFont="1" applyFill="1" applyBorder="1" applyAlignment="1">
      <alignment horizontal="right" vertical="center"/>
    </xf>
    <xf numFmtId="0" fontId="106" fillId="0" borderId="0" xfId="0" applyFont="1" applyFill="1" applyBorder="1" applyAlignment="1">
      <alignment vertical="center" wrapText="1"/>
    </xf>
    <xf numFmtId="0" fontId="106" fillId="0" borderId="0" xfId="0" applyFont="1" applyFill="1" applyBorder="1" applyAlignment="1">
      <alignment horizontal="left" vertical="center" wrapText="1"/>
    </xf>
    <xf numFmtId="0" fontId="106" fillId="0" borderId="22" xfId="0" applyFont="1" applyFill="1" applyBorder="1"/>
    <xf numFmtId="0" fontId="106" fillId="0" borderId="22" xfId="0" applyFont="1" applyFill="1" applyBorder="1" applyAlignment="1">
      <alignment horizontal="right"/>
    </xf>
    <xf numFmtId="49" fontId="106" fillId="0" borderId="22" xfId="0" applyNumberFormat="1" applyFont="1" applyFill="1" applyBorder="1" applyAlignment="1">
      <alignment horizontal="right" vertical="center"/>
    </xf>
    <xf numFmtId="49" fontId="106" fillId="0" borderId="25" xfId="0" applyNumberFormat="1" applyFont="1" applyFill="1" applyBorder="1" applyAlignment="1">
      <alignment horizontal="right" vertical="center"/>
    </xf>
    <xf numFmtId="0" fontId="9" fillId="0" borderId="0" xfId="0" applyFont="1" applyBorder="1" applyAlignment="1">
      <alignment horizontal="left" wrapText="1"/>
    </xf>
    <xf numFmtId="0" fontId="9" fillId="0" borderId="1" xfId="11" applyFont="1" applyFill="1" applyBorder="1" applyAlignment="1" applyProtection="1"/>
    <xf numFmtId="0" fontId="15" fillId="0" borderId="1" xfId="11" applyFont="1" applyFill="1" applyBorder="1" applyAlignment="1" applyProtection="1">
      <alignment horizontal="left" vertical="center"/>
    </xf>
    <xf numFmtId="0" fontId="7" fillId="3" borderId="3" xfId="20960" applyFont="1" applyFill="1" applyBorder="1" applyAlignment="1" applyProtection="1">
      <alignment horizontal="right" indent="1"/>
    </xf>
    <xf numFmtId="0" fontId="7" fillId="3" borderId="2" xfId="20960" applyFont="1" applyFill="1" applyBorder="1" applyAlignment="1" applyProtection="1">
      <alignment horizontal="right" indent="1"/>
    </xf>
    <xf numFmtId="49" fontId="106" fillId="0" borderId="103" xfId="0" applyNumberFormat="1" applyFont="1" applyFill="1" applyBorder="1" applyAlignment="1">
      <alignment horizontal="right" vertical="center"/>
    </xf>
    <xf numFmtId="0" fontId="106" fillId="0" borderId="94" xfId="0" applyFont="1" applyFill="1" applyBorder="1" applyAlignment="1">
      <alignment horizontal="left" vertical="center" wrapText="1"/>
    </xf>
    <xf numFmtId="0" fontId="7" fillId="0" borderId="3" xfId="0" applyFont="1" applyFill="1" applyBorder="1" applyAlignment="1">
      <alignment vertical="center" wrapText="1"/>
    </xf>
    <xf numFmtId="0" fontId="106" fillId="0" borderId="101" xfId="0" applyFont="1" applyFill="1" applyBorder="1" applyAlignment="1">
      <alignment vertical="center" wrapText="1"/>
    </xf>
    <xf numFmtId="0" fontId="106" fillId="0" borderId="101" xfId="0" applyFont="1" applyFill="1" applyBorder="1" applyAlignment="1">
      <alignment horizontal="left" vertical="center" wrapText="1"/>
    </xf>
    <xf numFmtId="167" fontId="18" fillId="77" borderId="66" xfId="0" applyNumberFormat="1" applyFont="1" applyFill="1" applyBorder="1" applyAlignment="1">
      <alignment horizontal="center"/>
    </xf>
    <xf numFmtId="0" fontId="106" fillId="0" borderId="94" xfId="0" applyNumberFormat="1" applyFont="1" applyFill="1" applyBorder="1" applyAlignment="1">
      <alignment vertical="center"/>
    </xf>
    <xf numFmtId="0" fontId="106" fillId="0" borderId="94" xfId="0" applyNumberFormat="1" applyFont="1" applyFill="1" applyBorder="1" applyAlignment="1">
      <alignment horizontal="left" vertical="center" wrapText="1"/>
    </xf>
    <xf numFmtId="0" fontId="108" fillId="0" borderId="94" xfId="0" applyNumberFormat="1" applyFont="1" applyFill="1" applyBorder="1" applyAlignment="1">
      <alignment vertical="center" wrapText="1"/>
    </xf>
    <xf numFmtId="0" fontId="108" fillId="0" borderId="3" xfId="0" applyNumberFormat="1" applyFont="1" applyFill="1" applyBorder="1" applyAlignment="1">
      <alignment vertical="center" wrapText="1"/>
    </xf>
    <xf numFmtId="0" fontId="108" fillId="0" borderId="94" xfId="0" applyNumberFormat="1" applyFont="1" applyFill="1" applyBorder="1" applyAlignment="1">
      <alignment horizontal="left" vertical="center" wrapText="1"/>
    </xf>
    <xf numFmtId="193" fontId="9" fillId="2" borderId="3" xfId="0" applyNumberFormat="1" applyFont="1" applyFill="1" applyBorder="1" applyAlignment="1" applyProtection="1">
      <alignment vertical="center"/>
      <protection locked="0"/>
    </xf>
    <xf numFmtId="193" fontId="9" fillId="2" borderId="26" xfId="0" applyNumberFormat="1" applyFont="1" applyFill="1" applyBorder="1" applyAlignment="1" applyProtection="1">
      <alignment vertical="center"/>
      <protection locked="0"/>
    </xf>
    <xf numFmtId="193" fontId="24" fillId="0" borderId="14" xfId="0" applyNumberFormat="1" applyFont="1" applyBorder="1" applyAlignment="1">
      <alignment vertical="center"/>
    </xf>
    <xf numFmtId="193" fontId="19" fillId="0" borderId="14" xfId="0" applyNumberFormat="1" applyFont="1" applyBorder="1" applyAlignment="1">
      <alignment vertical="center"/>
    </xf>
    <xf numFmtId="193" fontId="24" fillId="0" borderId="15" xfId="0" applyNumberFormat="1" applyFont="1" applyBorder="1" applyAlignment="1">
      <alignment vertical="center"/>
    </xf>
    <xf numFmtId="193" fontId="23" fillId="36" borderId="17" xfId="0" applyNumberFormat="1" applyFont="1" applyFill="1" applyBorder="1" applyAlignment="1">
      <alignment vertical="center"/>
    </xf>
    <xf numFmtId="193" fontId="19" fillId="0" borderId="15" xfId="0" applyNumberFormat="1" applyFont="1" applyBorder="1" applyAlignment="1">
      <alignment vertical="center"/>
    </xf>
    <xf numFmtId="193" fontId="24" fillId="36" borderId="14" xfId="0" applyNumberFormat="1" applyFont="1" applyFill="1" applyBorder="1" applyAlignment="1">
      <alignment vertical="center"/>
    </xf>
    <xf numFmtId="193" fontId="9" fillId="36" borderId="3" xfId="5" applyNumberFormat="1" applyFont="1" applyFill="1" applyBorder="1" applyProtection="1">
      <protection locked="0"/>
    </xf>
    <xf numFmtId="193" fontId="9" fillId="3" borderId="3" xfId="5" applyNumberFormat="1" applyFont="1" applyFill="1" applyBorder="1" applyProtection="1">
      <protection locked="0"/>
    </xf>
    <xf numFmtId="193" fontId="10" fillId="36" borderId="26" xfId="16" applyNumberFormat="1" applyFont="1" applyFill="1" applyBorder="1" applyAlignment="1" applyProtection="1">
      <protection locked="0"/>
    </xf>
    <xf numFmtId="193" fontId="9" fillId="36" borderId="3" xfId="1" applyNumberFormat="1" applyFont="1" applyFill="1" applyBorder="1" applyProtection="1">
      <protection locked="0"/>
    </xf>
    <xf numFmtId="193" fontId="9" fillId="0" borderId="3" xfId="1" applyNumberFormat="1" applyFont="1" applyFill="1" applyBorder="1" applyProtection="1">
      <protection locked="0"/>
    </xf>
    <xf numFmtId="193" fontId="10" fillId="36" borderId="26" xfId="1" applyNumberFormat="1" applyFont="1" applyFill="1" applyBorder="1" applyAlignment="1" applyProtection="1">
      <protection locked="0"/>
    </xf>
    <xf numFmtId="193" fontId="9" fillId="3" borderId="26" xfId="5" applyNumberFormat="1" applyFont="1" applyFill="1" applyBorder="1" applyProtection="1">
      <protection locked="0"/>
    </xf>
    <xf numFmtId="193" fontId="24" fillId="0" borderId="0" xfId="0" applyNumberFormat="1" applyFont="1"/>
    <xf numFmtId="0" fontId="4" fillId="0" borderId="30" xfId="0" applyFont="1" applyBorder="1" applyAlignment="1">
      <alignment horizontal="center" vertical="center"/>
    </xf>
    <xf numFmtId="0" fontId="4" fillId="0" borderId="30" xfId="0" applyFont="1" applyBorder="1" applyAlignment="1">
      <alignment wrapText="1"/>
    </xf>
    <xf numFmtId="0" fontId="4" fillId="0" borderId="3" xfId="0" applyFont="1" applyFill="1" applyBorder="1" applyAlignment="1">
      <alignment horizontal="center" vertical="center" wrapText="1"/>
    </xf>
    <xf numFmtId="0" fontId="6" fillId="0" borderId="0" xfId="0" applyFont="1" applyFill="1" applyAlignment="1">
      <alignment horizontal="center"/>
    </xf>
    <xf numFmtId="9" fontId="107" fillId="0" borderId="3" xfId="0" applyNumberFormat="1" applyFont="1" applyFill="1" applyBorder="1" applyAlignment="1">
      <alignment horizontal="center" vertical="center"/>
    </xf>
    <xf numFmtId="0" fontId="6" fillId="0" borderId="0" xfId="0" applyFont="1" applyFill="1" applyBorder="1" applyAlignment="1">
      <alignment horizontal="center" wrapText="1"/>
    </xf>
    <xf numFmtId="0" fontId="6" fillId="0" borderId="0" xfId="0" applyFont="1" applyFill="1" applyAlignment="1">
      <alignment horizontal="center" wrapText="1"/>
    </xf>
    <xf numFmtId="0" fontId="7" fillId="0" borderId="3" xfId="13" applyFont="1" applyFill="1" applyBorder="1" applyAlignment="1" applyProtection="1">
      <alignment horizontal="center" vertical="center" wrapText="1"/>
      <protection locked="0"/>
    </xf>
    <xf numFmtId="0" fontId="7" fillId="0" borderId="3" xfId="0" applyFont="1" applyFill="1" applyBorder="1" applyAlignment="1">
      <alignment horizontal="left" vertical="center" wrapText="1"/>
    </xf>
    <xf numFmtId="0" fontId="9" fillId="0" borderId="19" xfId="0" applyFont="1" applyFill="1" applyBorder="1" applyAlignment="1">
      <alignment horizontal="right" vertical="center" wrapText="1"/>
    </xf>
    <xf numFmtId="0" fontId="7" fillId="0" borderId="20" xfId="0" applyFont="1" applyFill="1" applyBorder="1" applyAlignment="1">
      <alignment vertical="center" wrapText="1"/>
    </xf>
    <xf numFmtId="169" fontId="27" fillId="37" borderId="0" xfId="20" applyBorder="1"/>
    <xf numFmtId="169" fontId="27" fillId="37" borderId="110" xfId="20" applyBorder="1"/>
    <xf numFmtId="0" fontId="15" fillId="0" borderId="22" xfId="0" applyFont="1" applyFill="1" applyBorder="1" applyAlignment="1">
      <alignment horizontal="center" vertical="center" wrapText="1"/>
    </xf>
    <xf numFmtId="0" fontId="4" fillId="0" borderId="58" xfId="0" applyFont="1" applyFill="1" applyBorder="1" applyAlignment="1">
      <alignment vertical="center"/>
    </xf>
    <xf numFmtId="0" fontId="4" fillId="0" borderId="118" xfId="0" applyFont="1" applyFill="1" applyBorder="1" applyAlignment="1">
      <alignment vertical="center"/>
    </xf>
    <xf numFmtId="0" fontId="4" fillId="0" borderId="20" xfId="0" applyFont="1" applyFill="1" applyBorder="1" applyAlignment="1">
      <alignment vertical="center"/>
    </xf>
    <xf numFmtId="0" fontId="4" fillId="0" borderId="112" xfId="0" applyFont="1" applyFill="1" applyBorder="1" applyAlignment="1">
      <alignment vertical="center"/>
    </xf>
    <xf numFmtId="0" fontId="4" fillId="0" borderId="114" xfId="0" applyFont="1" applyFill="1" applyBorder="1" applyAlignment="1">
      <alignment vertical="center"/>
    </xf>
    <xf numFmtId="0" fontId="4" fillId="0" borderId="19" xfId="0" applyFont="1" applyFill="1" applyBorder="1" applyAlignment="1">
      <alignment horizontal="center" vertical="center"/>
    </xf>
    <xf numFmtId="0" fontId="4" fillId="0" borderId="124" xfId="0" applyFont="1" applyFill="1" applyBorder="1" applyAlignment="1">
      <alignment horizontal="center" vertical="center"/>
    </xf>
    <xf numFmtId="0" fontId="4" fillId="0" borderId="126" xfId="0" applyFont="1" applyFill="1" applyBorder="1" applyAlignment="1">
      <alignment horizontal="center" vertical="center"/>
    </xf>
    <xf numFmtId="169" fontId="27" fillId="37" borderId="34" xfId="20" applyBorder="1"/>
    <xf numFmtId="169" fontId="27" fillId="37" borderId="128" xfId="20" applyBorder="1"/>
    <xf numFmtId="169" fontId="27" fillId="37" borderId="60" xfId="20" applyBorder="1"/>
    <xf numFmtId="0" fontId="4" fillId="3" borderId="70" xfId="0" applyFont="1" applyFill="1" applyBorder="1" applyAlignment="1">
      <alignment horizontal="center" vertical="center"/>
    </xf>
    <xf numFmtId="0" fontId="4" fillId="3" borderId="0" xfId="0" applyFont="1" applyFill="1" applyBorder="1" applyAlignment="1">
      <alignment vertical="center"/>
    </xf>
    <xf numFmtId="0" fontId="4" fillId="0" borderId="76" xfId="0" applyFont="1" applyFill="1" applyBorder="1" applyAlignment="1">
      <alignment horizontal="center" vertical="center"/>
    </xf>
    <xf numFmtId="0" fontId="4" fillId="3" borderId="115" xfId="0" applyFont="1" applyFill="1" applyBorder="1" applyAlignment="1">
      <alignment vertical="center"/>
    </xf>
    <xf numFmtId="0" fontId="14" fillId="3" borderId="129" xfId="0" applyFont="1" applyFill="1" applyBorder="1" applyAlignment="1">
      <alignment horizontal="left"/>
    </xf>
    <xf numFmtId="0" fontId="14" fillId="3" borderId="130" xfId="0" applyFont="1" applyFill="1" applyBorder="1" applyAlignment="1">
      <alignment horizontal="left"/>
    </xf>
    <xf numFmtId="0" fontId="4" fillId="0" borderId="0" xfId="0" applyFont="1"/>
    <xf numFmtId="0" fontId="4" fillId="0" borderId="0" xfId="0" applyFont="1" applyFill="1"/>
    <xf numFmtId="0" fontId="106" fillId="78" borderId="101" xfId="0" applyFont="1" applyFill="1" applyBorder="1" applyAlignment="1">
      <alignment horizontal="left" vertical="center"/>
    </xf>
    <xf numFmtId="0" fontId="106" fillId="78" borderId="94" xfId="0" applyFont="1" applyFill="1" applyBorder="1" applyAlignment="1">
      <alignment vertical="center" wrapText="1"/>
    </xf>
    <xf numFmtId="0" fontId="106" fillId="78" borderId="94" xfId="0" applyFont="1" applyFill="1" applyBorder="1" applyAlignment="1">
      <alignment horizontal="left" vertical="center" wrapText="1"/>
    </xf>
    <xf numFmtId="0" fontId="106" fillId="0" borderId="101" xfId="0" applyFont="1" applyFill="1" applyBorder="1" applyAlignment="1">
      <alignment horizontal="right" vertical="center"/>
    </xf>
    <xf numFmtId="0" fontId="6" fillId="3" borderId="135" xfId="0" applyFont="1" applyFill="1" applyBorder="1" applyAlignment="1">
      <alignment vertical="center"/>
    </xf>
    <xf numFmtId="0" fontId="4" fillId="3" borderId="24" xfId="0" applyFont="1" applyFill="1" applyBorder="1" applyAlignment="1">
      <alignment vertical="center"/>
    </xf>
    <xf numFmtId="0" fontId="4" fillId="0" borderId="136" xfId="0" applyFont="1" applyFill="1" applyBorder="1" applyAlignment="1">
      <alignment horizontal="center" vertical="center"/>
    </xf>
    <xf numFmtId="0" fontId="4" fillId="0" borderId="134" xfId="0" applyFont="1" applyFill="1" applyBorder="1" applyAlignment="1">
      <alignment vertical="center"/>
    </xf>
    <xf numFmtId="169" fontId="27" fillId="37" borderId="28" xfId="20" applyBorder="1"/>
    <xf numFmtId="0" fontId="4" fillId="0" borderId="7" xfId="0" applyFont="1" applyFill="1" applyBorder="1" applyAlignment="1">
      <alignment horizontal="center" vertical="center" wrapText="1"/>
    </xf>
    <xf numFmtId="0" fontId="4" fillId="0" borderId="71" xfId="0" applyFont="1" applyFill="1" applyBorder="1" applyAlignment="1">
      <alignment horizontal="center" vertical="center" wrapText="1"/>
    </xf>
    <xf numFmtId="0" fontId="7" fillId="0" borderId="19" xfId="11" applyFont="1" applyFill="1" applyBorder="1" applyAlignment="1" applyProtection="1">
      <alignment vertical="center"/>
    </xf>
    <xf numFmtId="0" fontId="7" fillId="0" borderId="20" xfId="11" applyFont="1" applyFill="1" applyBorder="1" applyAlignment="1" applyProtection="1">
      <alignment vertical="center"/>
    </xf>
    <xf numFmtId="0" fontId="15" fillId="0" borderId="21" xfId="11" applyFont="1" applyFill="1" applyBorder="1" applyAlignment="1" applyProtection="1">
      <alignment horizontal="center" vertical="center"/>
    </xf>
    <xf numFmtId="0" fontId="0" fillId="0" borderId="136" xfId="0" applyBorder="1"/>
    <xf numFmtId="0" fontId="0" fillId="0" borderId="136" xfId="0" applyBorder="1" applyAlignment="1">
      <alignment horizontal="center"/>
    </xf>
    <xf numFmtId="0" fontId="4" fillId="0" borderId="116" xfId="0" applyFont="1" applyBorder="1" applyAlignment="1">
      <alignment vertical="center" wrapText="1"/>
    </xf>
    <xf numFmtId="0" fontId="14" fillId="0" borderId="116" xfId="0" applyFont="1" applyBorder="1" applyAlignment="1">
      <alignment vertical="center" wrapText="1"/>
    </xf>
    <xf numFmtId="0" fontId="0" fillId="0" borderId="25" xfId="0" applyBorder="1"/>
    <xf numFmtId="0" fontId="6" fillId="36" borderId="137" xfId="0" applyFont="1" applyFill="1" applyBorder="1" applyAlignment="1">
      <alignment vertical="center" wrapText="1"/>
    </xf>
    <xf numFmtId="0" fontId="7" fillId="0" borderId="0" xfId="0" applyFont="1" applyFill="1" applyAlignment="1">
      <alignment wrapText="1"/>
    </xf>
    <xf numFmtId="0" fontId="6" fillId="36" borderId="20" xfId="0" applyFont="1" applyFill="1" applyBorder="1" applyAlignment="1">
      <alignment horizontal="center" vertical="center" wrapText="1"/>
    </xf>
    <xf numFmtId="0" fontId="6" fillId="36" borderId="21" xfId="0" applyFont="1" applyFill="1" applyBorder="1" applyAlignment="1">
      <alignment horizontal="center" vertical="center" wrapText="1"/>
    </xf>
    <xf numFmtId="0" fontId="6" fillId="36" borderId="136" xfId="0" applyFont="1" applyFill="1" applyBorder="1" applyAlignment="1">
      <alignment horizontal="left" vertical="center" wrapText="1"/>
    </xf>
    <xf numFmtId="0" fontId="6" fillId="36" borderId="117" xfId="0" applyFont="1" applyFill="1" applyBorder="1" applyAlignment="1">
      <alignment horizontal="left" vertical="center" wrapText="1"/>
    </xf>
    <xf numFmtId="0" fontId="6" fillId="36" borderId="134" xfId="0" applyFont="1" applyFill="1" applyBorder="1" applyAlignment="1">
      <alignment horizontal="left" vertical="center" wrapText="1"/>
    </xf>
    <xf numFmtId="0" fontId="4" fillId="0" borderId="136" xfId="0" applyFont="1" applyFill="1" applyBorder="1" applyAlignment="1">
      <alignment horizontal="right" vertical="center" wrapText="1"/>
    </xf>
    <xf numFmtId="0" fontId="4" fillId="0" borderId="117" xfId="0" applyFont="1" applyFill="1" applyBorder="1" applyAlignment="1">
      <alignment horizontal="left" vertical="center" wrapText="1"/>
    </xf>
    <xf numFmtId="0" fontId="110" fillId="0" borderId="136" xfId="0" applyFont="1" applyFill="1" applyBorder="1" applyAlignment="1">
      <alignment horizontal="right" vertical="center" wrapText="1"/>
    </xf>
    <xf numFmtId="0" fontId="110" fillId="0" borderId="117" xfId="0" applyFont="1" applyFill="1" applyBorder="1" applyAlignment="1">
      <alignment horizontal="left" vertical="center" wrapText="1"/>
    </xf>
    <xf numFmtId="0" fontId="6" fillId="36" borderId="117" xfId="0" applyFont="1" applyFill="1" applyBorder="1" applyAlignment="1">
      <alignment horizontal="center" vertical="center" wrapText="1"/>
    </xf>
    <xf numFmtId="0" fontId="6" fillId="36" borderId="134" xfId="0" applyFont="1" applyFill="1" applyBorder="1" applyAlignment="1">
      <alignment horizontal="center" vertical="center" wrapText="1"/>
    </xf>
    <xf numFmtId="0" fontId="6" fillId="0" borderId="136" xfId="0" applyFont="1" applyFill="1" applyBorder="1" applyAlignment="1">
      <alignment horizontal="left" vertical="center" wrapText="1"/>
    </xf>
    <xf numFmtId="0" fontId="6" fillId="0" borderId="0" xfId="21410" applyFont="1" applyFill="1" applyAlignment="1" applyProtection="1">
      <alignment horizontal="left" vertical="center"/>
      <protection locked="0"/>
    </xf>
    <xf numFmtId="0" fontId="4" fillId="0" borderId="0" xfId="0" applyFont="1" applyFill="1" applyAlignment="1">
      <alignment horizontal="center" vertical="center"/>
    </xf>
    <xf numFmtId="0" fontId="4" fillId="0" borderId="0" xfId="0" applyFont="1" applyFill="1" applyAlignment="1">
      <alignment horizontal="left" vertical="center"/>
    </xf>
    <xf numFmtId="0" fontId="110" fillId="0" borderId="0" xfId="0" applyFont="1" applyFill="1" applyAlignment="1">
      <alignment horizontal="left" vertical="center"/>
    </xf>
    <xf numFmtId="49" fontId="111" fillId="0" borderId="25" xfId="5" applyNumberFormat="1" applyFont="1" applyFill="1" applyBorder="1" applyAlignment="1" applyProtection="1">
      <alignment horizontal="left" vertical="center"/>
      <protection locked="0"/>
    </xf>
    <xf numFmtId="0" fontId="112" fillId="0" borderId="26" xfId="9" applyFont="1" applyFill="1" applyBorder="1" applyAlignment="1" applyProtection="1">
      <alignment horizontal="left" vertical="center" wrapText="1"/>
      <protection locked="0"/>
    </xf>
    <xf numFmtId="0" fontId="22" fillId="0" borderId="136" xfId="0" applyFont="1" applyBorder="1" applyAlignment="1">
      <alignment horizontal="center" vertical="center" wrapText="1"/>
    </xf>
    <xf numFmtId="0" fontId="22" fillId="0" borderId="117" xfId="0" applyFont="1" applyBorder="1" applyAlignment="1">
      <alignment vertical="center" wrapText="1"/>
    </xf>
    <xf numFmtId="14" fontId="7" fillId="3" borderId="117" xfId="8" quotePrefix="1" applyNumberFormat="1" applyFont="1" applyFill="1" applyBorder="1" applyAlignment="1" applyProtection="1">
      <alignment horizontal="left" vertical="center" wrapText="1" indent="2"/>
      <protection locked="0"/>
    </xf>
    <xf numFmtId="14" fontId="7" fillId="3" borderId="117" xfId="8" quotePrefix="1" applyNumberFormat="1" applyFont="1" applyFill="1" applyBorder="1" applyAlignment="1" applyProtection="1">
      <alignment horizontal="left" vertical="center" wrapText="1" indent="3"/>
      <protection locked="0"/>
    </xf>
    <xf numFmtId="0" fontId="22" fillId="0" borderId="117" xfId="0" applyFont="1" applyFill="1" applyBorder="1" applyAlignment="1">
      <alignment horizontal="left" vertical="center" wrapText="1" indent="2"/>
    </xf>
    <xf numFmtId="0" fontId="11" fillId="0" borderId="117" xfId="17" applyFill="1" applyBorder="1" applyAlignment="1" applyProtection="1"/>
    <xf numFmtId="49" fontId="110" fillId="0" borderId="136" xfId="0" applyNumberFormat="1" applyFont="1" applyFill="1" applyBorder="1" applyAlignment="1">
      <alignment horizontal="right" vertical="center" wrapText="1"/>
    </xf>
    <xf numFmtId="0" fontId="7" fillId="3" borderId="117" xfId="20960" applyFont="1" applyFill="1" applyBorder="1" applyAlignment="1" applyProtection="1"/>
    <xf numFmtId="0" fontId="103" fillId="0" borderId="117" xfId="20960" applyFont="1" applyFill="1" applyBorder="1" applyAlignment="1" applyProtection="1">
      <alignment horizontal="center" vertical="center"/>
    </xf>
    <xf numFmtId="0" fontId="4" fillId="0" borderId="117" xfId="0" applyFont="1" applyBorder="1"/>
    <xf numFmtId="0" fontId="11" fillId="0" borderId="117" xfId="17" applyFill="1" applyBorder="1" applyAlignment="1" applyProtection="1">
      <alignment horizontal="left" vertical="center" wrapText="1"/>
    </xf>
    <xf numFmtId="49" fontId="110" fillId="0" borderId="117" xfId="0" applyNumberFormat="1" applyFont="1" applyFill="1" applyBorder="1" applyAlignment="1">
      <alignment horizontal="right" vertical="center" wrapText="1"/>
    </xf>
    <xf numFmtId="0" fontId="11" fillId="0" borderId="117" xfId="17" applyFill="1" applyBorder="1" applyAlignment="1" applyProtection="1">
      <alignment horizontal="left" vertical="center"/>
    </xf>
    <xf numFmtId="0" fontId="11" fillId="0" borderId="117" xfId="17" applyBorder="1" applyAlignment="1" applyProtection="1"/>
    <xf numFmtId="0" fontId="4" fillId="0" borderId="117" xfId="0" applyFont="1" applyFill="1" applyBorder="1"/>
    <xf numFmtId="0" fontId="22" fillId="0" borderId="136" xfId="0" applyFont="1" applyFill="1" applyBorder="1" applyAlignment="1">
      <alignment horizontal="center" vertical="center" wrapText="1"/>
    </xf>
    <xf numFmtId="0" fontId="22" fillId="0" borderId="117" xfId="0" applyFont="1" applyFill="1" applyBorder="1" applyAlignment="1">
      <alignment vertical="center" wrapText="1"/>
    </xf>
    <xf numFmtId="0" fontId="113" fillId="0" borderId="117" xfId="0" applyFont="1" applyBorder="1"/>
    <xf numFmtId="0" fontId="114" fillId="0" borderId="117" xfId="17" applyFont="1" applyBorder="1" applyAlignment="1" applyProtection="1"/>
    <xf numFmtId="0" fontId="10" fillId="0" borderId="0" xfId="11" applyFont="1" applyFill="1" applyBorder="1" applyProtection="1"/>
    <xf numFmtId="0" fontId="115" fillId="0" borderId="0" xfId="0" applyFont="1"/>
    <xf numFmtId="179" fontId="115" fillId="0" borderId="0" xfId="0" applyNumberFormat="1" applyFont="1" applyAlignment="1">
      <alignment horizontal="left"/>
    </xf>
    <xf numFmtId="0" fontId="6" fillId="0" borderId="21" xfId="0" applyFont="1" applyFill="1" applyBorder="1" applyAlignment="1">
      <alignment horizontal="center" vertical="center" wrapText="1"/>
    </xf>
    <xf numFmtId="0" fontId="6" fillId="0" borderId="7" xfId="0" applyFont="1" applyFill="1" applyBorder="1" applyAlignment="1">
      <alignment horizontal="center" vertical="center" wrapText="1"/>
    </xf>
    <xf numFmtId="193" fontId="2" fillId="0" borderId="117" xfId="0" applyNumberFormat="1" applyFont="1" applyFill="1" applyBorder="1" applyAlignment="1" applyProtection="1">
      <alignment vertical="center" wrapText="1"/>
      <protection locked="0"/>
    </xf>
    <xf numFmtId="193" fontId="116" fillId="0" borderId="117" xfId="0" applyNumberFormat="1" applyFont="1" applyFill="1" applyBorder="1" applyAlignment="1" applyProtection="1">
      <alignment vertical="center" wrapText="1"/>
      <protection locked="0"/>
    </xf>
    <xf numFmtId="193" fontId="116" fillId="0" borderId="134" xfId="0" applyNumberFormat="1" applyFont="1" applyFill="1" applyBorder="1" applyAlignment="1" applyProtection="1">
      <alignment vertical="center" wrapText="1"/>
      <protection locked="0"/>
    </xf>
    <xf numFmtId="193" fontId="2" fillId="0" borderId="117" xfId="0" applyNumberFormat="1" applyFont="1" applyFill="1" applyBorder="1" applyAlignment="1" applyProtection="1">
      <alignment horizontal="right" vertical="center" wrapText="1"/>
      <protection locked="0"/>
    </xf>
    <xf numFmtId="193" fontId="63" fillId="0" borderId="117" xfId="0" applyNumberFormat="1" applyFont="1" applyFill="1" applyBorder="1" applyAlignment="1" applyProtection="1">
      <alignment horizontal="right" vertical="center" wrapText="1"/>
      <protection locked="0"/>
    </xf>
    <xf numFmtId="10" fontId="4" fillId="0" borderId="117" xfId="20961" applyNumberFormat="1" applyFont="1" applyFill="1" applyBorder="1" applyAlignment="1" applyProtection="1">
      <alignment horizontal="right" vertical="center" wrapText="1"/>
      <protection locked="0"/>
    </xf>
    <xf numFmtId="10" fontId="4" fillId="0" borderId="117" xfId="20961" applyNumberFormat="1" applyFont="1" applyBorder="1" applyAlignment="1" applyProtection="1">
      <alignment vertical="center" wrapText="1"/>
      <protection locked="0"/>
    </xf>
    <xf numFmtId="10" fontId="4" fillId="0" borderId="134" xfId="20961" applyNumberFormat="1" applyFont="1" applyBorder="1" applyAlignment="1" applyProtection="1">
      <alignment vertical="center" wrapText="1"/>
      <protection locked="0"/>
    </xf>
    <xf numFmtId="10" fontId="9" fillId="2" borderId="117" xfId="20961" applyNumberFormat="1" applyFont="1" applyFill="1" applyBorder="1" applyAlignment="1" applyProtection="1">
      <alignment vertical="center"/>
      <protection locked="0"/>
    </xf>
    <xf numFmtId="10" fontId="17" fillId="2" borderId="117" xfId="20961" applyNumberFormat="1" applyFont="1" applyFill="1" applyBorder="1" applyAlignment="1" applyProtection="1">
      <alignment vertical="center"/>
      <protection locked="0"/>
    </xf>
    <xf numFmtId="10" fontId="17" fillId="2" borderId="134" xfId="20961" applyNumberFormat="1" applyFont="1" applyFill="1" applyBorder="1" applyAlignment="1" applyProtection="1">
      <alignment vertical="center"/>
      <protection locked="0"/>
    </xf>
    <xf numFmtId="10" fontId="9" fillId="2" borderId="134" xfId="20961" applyNumberFormat="1" applyFont="1" applyFill="1" applyBorder="1" applyAlignment="1" applyProtection="1">
      <alignment vertical="center"/>
      <protection locked="0"/>
    </xf>
    <xf numFmtId="193" fontId="9" fillId="0" borderId="117" xfId="0" applyNumberFormat="1" applyFont="1" applyFill="1" applyBorder="1" applyAlignment="1" applyProtection="1">
      <alignment vertical="center"/>
      <protection locked="0"/>
    </xf>
    <xf numFmtId="10" fontId="9" fillId="0" borderId="26" xfId="20961" applyNumberFormat="1" applyFont="1" applyFill="1" applyBorder="1" applyAlignment="1" applyProtection="1">
      <alignment vertical="center"/>
      <protection locked="0"/>
    </xf>
    <xf numFmtId="164" fontId="7" fillId="0" borderId="117" xfId="7" applyNumberFormat="1" applyFont="1" applyFill="1" applyBorder="1" applyAlignment="1" applyProtection="1">
      <alignment horizontal="right"/>
    </xf>
    <xf numFmtId="38" fontId="7" fillId="0" borderId="117" xfId="7" applyNumberFormat="1" applyFont="1" applyFill="1" applyBorder="1" applyAlignment="1" applyProtection="1">
      <alignment horizontal="right"/>
    </xf>
    <xf numFmtId="164" fontId="15" fillId="36" borderId="117" xfId="7" applyNumberFormat="1" applyFont="1" applyFill="1" applyBorder="1" applyAlignment="1" applyProtection="1">
      <alignment horizontal="right"/>
    </xf>
    <xf numFmtId="164" fontId="7" fillId="0" borderId="117" xfId="7" applyNumberFormat="1" applyFont="1" applyFill="1" applyBorder="1" applyAlignment="1" applyProtection="1">
      <alignment horizontal="right"/>
      <protection locked="0"/>
    </xf>
    <xf numFmtId="164" fontId="15" fillId="0" borderId="117" xfId="7" applyNumberFormat="1" applyFont="1" applyFill="1" applyBorder="1" applyAlignment="1" applyProtection="1">
      <alignment horizontal="right"/>
    </xf>
    <xf numFmtId="164" fontId="15" fillId="36" borderId="26" xfId="7" applyNumberFormat="1" applyFont="1" applyFill="1" applyBorder="1" applyAlignment="1" applyProtection="1">
      <alignment horizontal="right"/>
    </xf>
    <xf numFmtId="38" fontId="15" fillId="36" borderId="117" xfId="7" applyNumberFormat="1" applyFont="1" applyFill="1" applyBorder="1" applyAlignment="1" applyProtection="1">
      <alignment horizontal="right"/>
    </xf>
    <xf numFmtId="164" fontId="7" fillId="0" borderId="116" xfId="7" applyNumberFormat="1" applyFont="1" applyFill="1" applyBorder="1" applyAlignment="1" applyProtection="1">
      <alignment horizontal="right"/>
    </xf>
    <xf numFmtId="38" fontId="7" fillId="0" borderId="116" xfId="7" applyNumberFormat="1" applyFont="1" applyFill="1" applyBorder="1" applyAlignment="1" applyProtection="1">
      <alignment horizontal="right"/>
    </xf>
    <xf numFmtId="164" fontId="7" fillId="0" borderId="116" xfId="7" applyNumberFormat="1" applyFont="1" applyFill="1" applyBorder="1" applyAlignment="1" applyProtection="1">
      <alignment horizontal="right"/>
      <protection locked="0"/>
    </xf>
    <xf numFmtId="164" fontId="15" fillId="0" borderId="116" xfId="7" applyNumberFormat="1" applyFont="1" applyFill="1" applyBorder="1" applyAlignment="1" applyProtection="1">
      <alignment horizontal="right"/>
    </xf>
    <xf numFmtId="164" fontId="15" fillId="36" borderId="134" xfId="7" applyNumberFormat="1" applyFont="1" applyFill="1" applyBorder="1" applyAlignment="1" applyProtection="1">
      <alignment horizontal="right"/>
    </xf>
    <xf numFmtId="38" fontId="15" fillId="36" borderId="134" xfId="7" applyNumberFormat="1" applyFont="1" applyFill="1" applyBorder="1" applyAlignment="1" applyProtection="1">
      <alignment horizontal="right"/>
    </xf>
    <xf numFmtId="164" fontId="7" fillId="0" borderId="134" xfId="7" applyNumberFormat="1" applyFont="1" applyFill="1" applyBorder="1" applyAlignment="1" applyProtection="1">
      <alignment horizontal="right"/>
    </xf>
    <xf numFmtId="164" fontId="15" fillId="36" borderId="27" xfId="7" applyNumberFormat="1" applyFont="1" applyFill="1" applyBorder="1" applyAlignment="1" applyProtection="1">
      <alignment horizontal="right"/>
    </xf>
    <xf numFmtId="38" fontId="7" fillId="0" borderId="50" xfId="0" applyNumberFormat="1" applyFont="1" applyFill="1" applyBorder="1" applyAlignment="1" applyProtection="1">
      <alignment horizontal="right"/>
      <protection locked="0"/>
    </xf>
    <xf numFmtId="38" fontId="7" fillId="0" borderId="117" xfId="0" applyNumberFormat="1" applyFont="1" applyFill="1" applyBorder="1" applyAlignment="1" applyProtection="1">
      <alignment horizontal="right"/>
      <protection locked="0"/>
    </xf>
    <xf numFmtId="38" fontId="15" fillId="36" borderId="117" xfId="0" applyNumberFormat="1" applyFont="1" applyFill="1" applyBorder="1" applyAlignment="1">
      <alignment horizontal="right"/>
    </xf>
    <xf numFmtId="38" fontId="7" fillId="0" borderId="134" xfId="7" applyNumberFormat="1" applyFont="1" applyFill="1" applyBorder="1" applyAlignment="1" applyProtection="1">
      <alignment horizontal="right"/>
    </xf>
    <xf numFmtId="38" fontId="15" fillId="0" borderId="117" xfId="0" applyNumberFormat="1" applyFont="1" applyFill="1" applyBorder="1" applyAlignment="1">
      <alignment horizontal="center"/>
    </xf>
    <xf numFmtId="38" fontId="15" fillId="0" borderId="134" xfId="0" applyNumberFormat="1" applyFont="1" applyFill="1" applyBorder="1" applyAlignment="1">
      <alignment horizontal="center"/>
    </xf>
    <xf numFmtId="38" fontId="15" fillId="36" borderId="117" xfId="0" applyNumberFormat="1" applyFont="1" applyFill="1" applyBorder="1" applyAlignment="1" applyProtection="1">
      <alignment horizontal="right"/>
    </xf>
    <xf numFmtId="38" fontId="7" fillId="0" borderId="134" xfId="0" applyNumberFormat="1" applyFont="1" applyFill="1" applyBorder="1" applyAlignment="1" applyProtection="1">
      <alignment horizontal="right"/>
      <protection locked="0"/>
    </xf>
    <xf numFmtId="38" fontId="15" fillId="36" borderId="117" xfId="7" applyNumberFormat="1" applyFont="1" applyFill="1" applyBorder="1" applyAlignment="1" applyProtection="1"/>
    <xf numFmtId="38" fontId="7" fillId="0" borderId="117" xfId="0" applyNumberFormat="1" applyFont="1" applyFill="1" applyBorder="1" applyAlignment="1" applyProtection="1">
      <protection locked="0"/>
    </xf>
    <xf numFmtId="38" fontId="15" fillId="36" borderId="134" xfId="7" applyNumberFormat="1" applyFont="1" applyFill="1" applyBorder="1" applyAlignment="1" applyProtection="1"/>
    <xf numFmtId="38" fontId="7" fillId="0" borderId="117" xfId="0" applyNumberFormat="1" applyFont="1" applyFill="1" applyBorder="1" applyAlignment="1" applyProtection="1">
      <alignment horizontal="right" vertical="center"/>
      <protection locked="0"/>
    </xf>
    <xf numFmtId="38" fontId="15" fillId="36" borderId="26" xfId="0" applyNumberFormat="1" applyFont="1" applyFill="1" applyBorder="1" applyAlignment="1">
      <alignment horizontal="right"/>
    </xf>
    <xf numFmtId="38" fontId="15" fillId="36" borderId="26" xfId="7" applyNumberFormat="1" applyFont="1" applyFill="1" applyBorder="1" applyAlignment="1" applyProtection="1">
      <alignment horizontal="right"/>
    </xf>
    <xf numFmtId="38" fontId="15" fillId="36" borderId="27" xfId="7" applyNumberFormat="1" applyFont="1" applyFill="1" applyBorder="1" applyAlignment="1" applyProtection="1">
      <alignment horizontal="right"/>
    </xf>
    <xf numFmtId="38" fontId="7" fillId="0" borderId="117" xfId="0" applyNumberFormat="1" applyFont="1" applyFill="1" applyBorder="1" applyAlignment="1" applyProtection="1">
      <alignment horizontal="right"/>
    </xf>
    <xf numFmtId="38" fontId="15" fillId="79" borderId="117" xfId="0" applyNumberFormat="1" applyFont="1" applyFill="1" applyBorder="1" applyAlignment="1" applyProtection="1">
      <alignment horizontal="right"/>
    </xf>
    <xf numFmtId="38" fontId="15" fillId="36" borderId="26" xfId="0" applyNumberFormat="1" applyFont="1" applyFill="1" applyBorder="1" applyAlignment="1" applyProtection="1">
      <alignment horizontal="right"/>
    </xf>
    <xf numFmtId="0" fontId="117" fillId="0" borderId="7" xfId="0" applyFont="1" applyBorder="1" applyAlignment="1">
      <alignment horizontal="center" vertical="center" wrapText="1"/>
    </xf>
    <xf numFmtId="0" fontId="117" fillId="0" borderId="71" xfId="0" applyFont="1" applyBorder="1" applyAlignment="1">
      <alignment horizontal="center" vertical="center" wrapText="1"/>
    </xf>
    <xf numFmtId="38" fontId="6" fillId="36" borderId="117" xfId="7" applyNumberFormat="1" applyFont="1" applyFill="1" applyBorder="1" applyAlignment="1">
      <alignment vertical="center" wrapText="1"/>
    </xf>
    <xf numFmtId="38" fontId="6" fillId="36" borderId="134" xfId="7" applyNumberFormat="1" applyFont="1" applyFill="1" applyBorder="1" applyAlignment="1">
      <alignment vertical="center" wrapText="1"/>
    </xf>
    <xf numFmtId="38" fontId="6" fillId="0" borderId="117" xfId="7" applyNumberFormat="1" applyFont="1" applyBorder="1" applyAlignment="1">
      <alignment vertical="center" wrapText="1"/>
    </xf>
    <xf numFmtId="38" fontId="6" fillId="0" borderId="134" xfId="7" applyNumberFormat="1" applyFont="1" applyBorder="1" applyAlignment="1">
      <alignment vertical="center" wrapText="1"/>
    </xf>
    <xf numFmtId="38" fontId="6" fillId="0" borderId="117" xfId="7" applyNumberFormat="1" applyFont="1" applyFill="1" applyBorder="1" applyAlignment="1">
      <alignment vertical="center" wrapText="1"/>
    </xf>
    <xf numFmtId="38" fontId="6" fillId="36" borderId="26" xfId="7" applyNumberFormat="1" applyFont="1" applyFill="1" applyBorder="1" applyAlignment="1">
      <alignment vertical="center" wrapText="1"/>
    </xf>
    <xf numFmtId="38" fontId="6" fillId="36" borderId="27" xfId="7" applyNumberFormat="1" applyFont="1" applyFill="1" applyBorder="1" applyAlignment="1">
      <alignment vertical="center" wrapText="1"/>
    </xf>
    <xf numFmtId="0" fontId="13" fillId="0" borderId="118" xfId="0" applyFont="1" applyBorder="1" applyAlignment="1">
      <alignment wrapText="1"/>
    </xf>
    <xf numFmtId="0" fontId="9" fillId="0" borderId="118" xfId="0" applyFont="1" applyBorder="1" applyAlignment="1">
      <alignment wrapText="1"/>
    </xf>
    <xf numFmtId="9" fontId="4" fillId="0" borderId="24" xfId="0" applyNumberFormat="1" applyFont="1" applyBorder="1" applyAlignment="1"/>
    <xf numFmtId="0" fontId="9" fillId="0" borderId="136" xfId="0" applyFont="1" applyBorder="1" applyAlignment="1">
      <alignment vertical="center"/>
    </xf>
    <xf numFmtId="10" fontId="4" fillId="0" borderId="24" xfId="20961" applyNumberFormat="1" applyFont="1" applyFill="1" applyBorder="1" applyAlignment="1"/>
    <xf numFmtId="10" fontId="4" fillId="0" borderId="42" xfId="20961" applyNumberFormat="1" applyFont="1" applyFill="1" applyBorder="1" applyAlignment="1"/>
    <xf numFmtId="193" fontId="116" fillId="0" borderId="117" xfId="0" applyNumberFormat="1" applyFont="1" applyFill="1" applyBorder="1" applyAlignment="1">
      <alignment horizontal="center" vertical="center"/>
    </xf>
    <xf numFmtId="193" fontId="116" fillId="0" borderId="134" xfId="0" applyNumberFormat="1" applyFont="1" applyFill="1" applyBorder="1" applyAlignment="1">
      <alignment horizontal="center" vertical="center"/>
    </xf>
    <xf numFmtId="193" fontId="118" fillId="0" borderId="117" xfId="0" applyNumberFormat="1" applyFont="1" applyFill="1" applyBorder="1" applyAlignment="1">
      <alignment horizontal="center" vertical="center"/>
    </xf>
    <xf numFmtId="193" fontId="119" fillId="36" borderId="26" xfId="0" applyNumberFormat="1" applyFont="1" applyFill="1" applyBorder="1" applyAlignment="1">
      <alignment horizontal="center" vertical="center"/>
    </xf>
    <xf numFmtId="193" fontId="119" fillId="36" borderId="27" xfId="0" applyNumberFormat="1" applyFont="1" applyFill="1" applyBorder="1" applyAlignment="1">
      <alignment horizontal="center" vertical="center"/>
    </xf>
    <xf numFmtId="193" fontId="119" fillId="36" borderId="21" xfId="0" applyNumberFormat="1" applyFont="1" applyFill="1" applyBorder="1" applyAlignment="1">
      <alignment horizontal="center" vertical="center"/>
    </xf>
    <xf numFmtId="193" fontId="116" fillId="0" borderId="134" xfId="0" applyNumberFormat="1" applyFont="1" applyBorder="1" applyAlignment="1"/>
    <xf numFmtId="193" fontId="116" fillId="0" borderId="134" xfId="0" applyNumberFormat="1" applyFont="1" applyBorder="1" applyAlignment="1">
      <alignment wrapText="1"/>
    </xf>
    <xf numFmtId="193" fontId="119" fillId="36" borderId="134" xfId="0" applyNumberFormat="1" applyFont="1" applyFill="1" applyBorder="1" applyAlignment="1">
      <alignment horizontal="center" vertical="center" wrapText="1"/>
    </xf>
    <xf numFmtId="193" fontId="119" fillId="0" borderId="134" xfId="0" applyNumberFormat="1" applyFont="1" applyBorder="1" applyAlignment="1">
      <alignment wrapText="1"/>
    </xf>
    <xf numFmtId="193" fontId="119" fillId="36" borderId="27" xfId="0" applyNumberFormat="1" applyFont="1" applyFill="1" applyBorder="1" applyAlignment="1">
      <alignment horizontal="center" vertical="center" wrapText="1"/>
    </xf>
    <xf numFmtId="38" fontId="15" fillId="36" borderId="134" xfId="2" applyNumberFormat="1" applyFont="1" applyFill="1" applyBorder="1" applyAlignment="1" applyProtection="1">
      <alignment vertical="top"/>
    </xf>
    <xf numFmtId="38" fontId="7" fillId="3" borderId="134" xfId="2" applyNumberFormat="1" applyFont="1" applyFill="1" applyBorder="1" applyAlignment="1" applyProtection="1">
      <alignment vertical="top"/>
      <protection locked="0"/>
    </xf>
    <xf numFmtId="38" fontId="15" fillId="36" borderId="134" xfId="2" applyNumberFormat="1" applyFont="1" applyFill="1" applyBorder="1" applyAlignment="1" applyProtection="1">
      <alignment vertical="top" wrapText="1"/>
    </xf>
    <xf numFmtId="38" fontId="7" fillId="3" borderId="134" xfId="2" applyNumberFormat="1" applyFont="1" applyFill="1" applyBorder="1" applyAlignment="1" applyProtection="1">
      <alignment vertical="top" wrapText="1"/>
      <protection locked="0"/>
    </xf>
    <xf numFmtId="38" fontId="15" fillId="36" borderId="134" xfId="2" applyNumberFormat="1" applyFont="1" applyFill="1" applyBorder="1" applyAlignment="1" applyProtection="1">
      <alignment vertical="top" wrapText="1"/>
      <protection locked="0"/>
    </xf>
    <xf numFmtId="38" fontId="15" fillId="36" borderId="27" xfId="2" applyNumberFormat="1" applyFont="1" applyFill="1" applyBorder="1" applyAlignment="1" applyProtection="1">
      <alignment vertical="top" wrapText="1"/>
    </xf>
    <xf numFmtId="193" fontId="116" fillId="0" borderId="139" xfId="0" applyNumberFormat="1" applyFont="1" applyBorder="1" applyAlignment="1">
      <alignment vertical="center"/>
    </xf>
    <xf numFmtId="193" fontId="116" fillId="0" borderId="14" xfId="0" applyNumberFormat="1" applyFont="1" applyBorder="1" applyAlignment="1">
      <alignment vertical="center"/>
    </xf>
    <xf numFmtId="167" fontId="116" fillId="0" borderId="66" xfId="0" applyNumberFormat="1" applyFont="1" applyBorder="1" applyAlignment="1">
      <alignment horizontal="center"/>
    </xf>
    <xf numFmtId="193" fontId="118" fillId="0" borderId="14" xfId="0" applyNumberFormat="1" applyFont="1" applyBorder="1" applyAlignment="1">
      <alignment vertical="center"/>
    </xf>
    <xf numFmtId="38" fontId="118" fillId="0" borderId="14" xfId="0" applyNumberFormat="1" applyFont="1" applyBorder="1" applyAlignment="1">
      <alignment vertical="center"/>
    </xf>
    <xf numFmtId="167" fontId="64" fillId="77" borderId="66" xfId="0" applyNumberFormat="1" applyFont="1" applyFill="1" applyBorder="1" applyAlignment="1">
      <alignment horizontal="center"/>
    </xf>
    <xf numFmtId="193" fontId="116" fillId="0" borderId="15" xfId="0" applyNumberFormat="1" applyFont="1" applyBorder="1" applyAlignment="1">
      <alignment vertical="center"/>
    </xf>
    <xf numFmtId="193" fontId="116" fillId="0" borderId="18" xfId="0" applyNumberFormat="1" applyFont="1" applyBorder="1" applyAlignment="1">
      <alignment vertical="center"/>
    </xf>
    <xf numFmtId="193" fontId="119" fillId="36" borderId="63" xfId="0" applyNumberFormat="1" applyFont="1" applyFill="1" applyBorder="1" applyAlignment="1">
      <alignment vertical="center"/>
    </xf>
    <xf numFmtId="167" fontId="119" fillId="36" borderId="64" xfId="0" applyNumberFormat="1" applyFont="1" applyFill="1" applyBorder="1" applyAlignment="1">
      <alignment horizontal="center"/>
    </xf>
    <xf numFmtId="193" fontId="116" fillId="0" borderId="117" xfId="0" applyNumberFormat="1" applyFont="1" applyBorder="1" applyAlignment="1"/>
    <xf numFmtId="167" fontId="119" fillId="36" borderId="117" xfId="0" applyNumberFormat="1" applyFont="1" applyFill="1" applyBorder="1"/>
    <xf numFmtId="193" fontId="119" fillId="36" borderId="26" xfId="0" applyNumberFormat="1" applyFont="1" applyFill="1" applyBorder="1"/>
    <xf numFmtId="167" fontId="119" fillId="36" borderId="26" xfId="0" applyNumberFormat="1" applyFont="1" applyFill="1" applyBorder="1"/>
    <xf numFmtId="193" fontId="116" fillId="0" borderId="136" xfId="0" applyNumberFormat="1" applyFont="1" applyBorder="1" applyAlignment="1"/>
    <xf numFmtId="193" fontId="119" fillId="0" borderId="24" xfId="0" applyNumberFormat="1" applyFont="1" applyBorder="1" applyAlignment="1"/>
    <xf numFmtId="193" fontId="119" fillId="36" borderId="140" xfId="0" applyNumberFormat="1" applyFont="1" applyFill="1" applyBorder="1" applyAlignment="1"/>
    <xf numFmtId="193" fontId="119" fillId="36" borderId="25" xfId="0" applyNumberFormat="1" applyFont="1" applyFill="1" applyBorder="1"/>
    <xf numFmtId="193" fontId="119" fillId="36" borderId="27" xfId="0" applyNumberFormat="1" applyFont="1" applyFill="1" applyBorder="1"/>
    <xf numFmtId="193" fontId="119" fillId="36" borderId="57" xfId="0" applyNumberFormat="1" applyFont="1" applyFill="1" applyBorder="1"/>
    <xf numFmtId="9" fontId="6" fillId="0" borderId="134" xfId="20961" applyFont="1" applyBorder="1" applyAlignment="1">
      <alignment horizontal="right"/>
    </xf>
    <xf numFmtId="193" fontId="6" fillId="36" borderId="26" xfId="0" applyNumberFormat="1" applyFont="1" applyFill="1" applyBorder="1"/>
    <xf numFmtId="9" fontId="6" fillId="36" borderId="27" xfId="20961" applyFont="1" applyFill="1" applyBorder="1" applyAlignment="1">
      <alignment horizontal="right"/>
    </xf>
    <xf numFmtId="169" fontId="27" fillId="37" borderId="70" xfId="20" applyBorder="1"/>
    <xf numFmtId="194" fontId="4" fillId="0" borderId="135" xfId="7" applyNumberFormat="1" applyFont="1" applyFill="1" applyBorder="1" applyAlignment="1">
      <alignment vertical="center"/>
    </xf>
    <xf numFmtId="194" fontId="4" fillId="0" borderId="58" xfId="7" applyNumberFormat="1" applyFont="1" applyFill="1" applyBorder="1" applyAlignment="1">
      <alignment vertical="center"/>
    </xf>
    <xf numFmtId="194" fontId="6" fillId="0" borderId="134" xfId="7" applyNumberFormat="1" applyFont="1" applyFill="1" applyBorder="1" applyAlignment="1">
      <alignment vertical="center"/>
    </xf>
    <xf numFmtId="194" fontId="4" fillId="0" borderId="115" xfId="7" applyNumberFormat="1" applyFont="1" applyFill="1" applyBorder="1" applyAlignment="1">
      <alignment vertical="center"/>
    </xf>
    <xf numFmtId="0" fontId="4" fillId="3" borderId="135" xfId="0" applyFont="1" applyFill="1" applyBorder="1" applyAlignment="1">
      <alignment vertical="center"/>
    </xf>
    <xf numFmtId="194" fontId="4" fillId="0" borderId="117" xfId="7" applyNumberFormat="1" applyFont="1" applyFill="1" applyBorder="1" applyAlignment="1">
      <alignment vertical="center"/>
    </xf>
    <xf numFmtId="0" fontId="4" fillId="0" borderId="136" xfId="0" applyFont="1" applyFill="1" applyBorder="1" applyAlignment="1">
      <alignment vertical="center"/>
    </xf>
    <xf numFmtId="0" fontId="4" fillId="0" borderId="116" xfId="0" applyFont="1" applyFill="1" applyBorder="1" applyAlignment="1">
      <alignment vertical="center"/>
    </xf>
    <xf numFmtId="194" fontId="6" fillId="0" borderId="135" xfId="0" applyNumberFormat="1" applyFont="1" applyFill="1" applyBorder="1" applyAlignment="1">
      <alignment vertical="center"/>
    </xf>
    <xf numFmtId="194" fontId="6" fillId="0" borderId="117" xfId="0" applyNumberFormat="1" applyFont="1" applyFill="1" applyBorder="1" applyAlignment="1">
      <alignment vertical="center"/>
    </xf>
    <xf numFmtId="194" fontId="6" fillId="0" borderId="115" xfId="0" applyNumberFormat="1" applyFont="1" applyFill="1" applyBorder="1" applyAlignment="1">
      <alignment vertical="center"/>
    </xf>
    <xf numFmtId="194" fontId="4" fillId="0" borderId="136" xfId="7" applyNumberFormat="1" applyFont="1" applyFill="1" applyBorder="1" applyAlignment="1">
      <alignment vertical="center"/>
    </xf>
    <xf numFmtId="194" fontId="4" fillId="0" borderId="118" xfId="7" applyNumberFormat="1" applyFont="1" applyFill="1" applyBorder="1" applyAlignment="1">
      <alignment vertical="center"/>
    </xf>
    <xf numFmtId="194" fontId="4" fillId="0" borderId="116" xfId="7" applyNumberFormat="1" applyFont="1" applyFill="1" applyBorder="1" applyAlignment="1">
      <alignment vertical="center"/>
    </xf>
    <xf numFmtId="194" fontId="6" fillId="0" borderId="141" xfId="0" applyNumberFormat="1" applyFont="1" applyFill="1" applyBorder="1" applyAlignment="1">
      <alignment vertical="center"/>
    </xf>
    <xf numFmtId="194" fontId="6" fillId="0" borderId="26" xfId="0" applyNumberFormat="1" applyFont="1" applyFill="1" applyBorder="1" applyAlignment="1">
      <alignment vertical="center"/>
    </xf>
    <xf numFmtId="194" fontId="6" fillId="0" borderId="27" xfId="7" applyNumberFormat="1" applyFont="1" applyFill="1" applyBorder="1" applyAlignment="1">
      <alignment vertical="center"/>
    </xf>
    <xf numFmtId="194" fontId="6" fillId="0" borderId="128" xfId="0" applyNumberFormat="1" applyFont="1" applyFill="1" applyBorder="1" applyAlignment="1">
      <alignment vertical="center"/>
    </xf>
    <xf numFmtId="194" fontId="4" fillId="0" borderId="138" xfId="7" applyNumberFormat="1" applyFont="1" applyFill="1" applyBorder="1" applyAlignment="1">
      <alignment vertical="center"/>
    </xf>
    <xf numFmtId="194" fontId="4" fillId="0" borderId="30" xfId="7" applyNumberFormat="1" applyFont="1" applyFill="1" applyBorder="1" applyAlignment="1">
      <alignment vertical="center"/>
    </xf>
    <xf numFmtId="194" fontId="6" fillId="0" borderId="21" xfId="7" applyNumberFormat="1" applyFont="1" applyFill="1" applyBorder="1" applyAlignment="1">
      <alignment vertical="center"/>
    </xf>
    <xf numFmtId="194" fontId="4" fillId="0" borderId="129" xfId="0" applyNumberFormat="1" applyFont="1" applyFill="1" applyBorder="1" applyAlignment="1">
      <alignment vertical="center"/>
    </xf>
    <xf numFmtId="194" fontId="4" fillId="0" borderId="113" xfId="7" applyNumberFormat="1" applyFont="1" applyFill="1" applyBorder="1" applyAlignment="1">
      <alignment vertical="center"/>
    </xf>
    <xf numFmtId="194" fontId="6" fillId="0" borderId="125" xfId="7" applyNumberFormat="1" applyFont="1" applyFill="1" applyBorder="1" applyAlignment="1">
      <alignment vertical="center"/>
    </xf>
    <xf numFmtId="10" fontId="6" fillId="0" borderId="142" xfId="20961" applyNumberFormat="1" applyFont="1" applyFill="1" applyBorder="1" applyAlignment="1">
      <alignment vertical="center"/>
    </xf>
    <xf numFmtId="10" fontId="6" fillId="0" borderId="111" xfId="20961" applyNumberFormat="1" applyFont="1" applyFill="1" applyBorder="1" applyAlignment="1">
      <alignment vertical="center"/>
    </xf>
    <xf numFmtId="10" fontId="6" fillId="0" borderId="127" xfId="20961" applyNumberFormat="1" applyFont="1" applyFill="1" applyBorder="1" applyAlignment="1">
      <alignment vertical="center"/>
    </xf>
    <xf numFmtId="0" fontId="6" fillId="0" borderId="117" xfId="0" applyFont="1" applyFill="1" applyBorder="1" applyAlignment="1">
      <alignment horizontal="center" vertical="center" wrapText="1"/>
    </xf>
    <xf numFmtId="0" fontId="6" fillId="0" borderId="134" xfId="0" applyFont="1" applyFill="1" applyBorder="1" applyAlignment="1">
      <alignment horizontal="center" vertical="center" wrapText="1"/>
    </xf>
    <xf numFmtId="0" fontId="6" fillId="0" borderId="118" xfId="0" applyFont="1" applyFill="1" applyBorder="1" applyAlignment="1">
      <alignment vertical="center"/>
    </xf>
    <xf numFmtId="0" fontId="6" fillId="0" borderId="28" xfId="0" applyFont="1" applyFill="1" applyBorder="1" applyAlignment="1">
      <alignment vertical="center"/>
    </xf>
    <xf numFmtId="0" fontId="6" fillId="0" borderId="116" xfId="0" applyFont="1" applyFill="1" applyBorder="1" applyAlignment="1">
      <alignment horizontal="center" vertical="center" wrapText="1"/>
    </xf>
    <xf numFmtId="0" fontId="6" fillId="0" borderId="136" xfId="0" applyFont="1" applyFill="1" applyBorder="1" applyAlignment="1">
      <alignment horizontal="center" vertical="center" wrapText="1"/>
    </xf>
    <xf numFmtId="0" fontId="6" fillId="0" borderId="118" xfId="0" applyFont="1" applyFill="1" applyBorder="1" applyAlignment="1">
      <alignment horizontal="center" vertical="center" wrapText="1"/>
    </xf>
    <xf numFmtId="194" fontId="6" fillId="0" borderId="118" xfId="7" applyNumberFormat="1" applyFont="1" applyFill="1" applyBorder="1" applyAlignment="1">
      <alignment vertical="center"/>
    </xf>
    <xf numFmtId="194" fontId="6" fillId="0" borderId="28" xfId="7" applyNumberFormat="1" applyFont="1" applyFill="1" applyBorder="1" applyAlignment="1">
      <alignment vertical="center"/>
    </xf>
    <xf numFmtId="194" fontId="4" fillId="0" borderId="31" xfId="7" applyNumberFormat="1" applyFont="1" applyFill="1" applyBorder="1" applyAlignment="1">
      <alignment vertical="center"/>
    </xf>
    <xf numFmtId="194" fontId="4" fillId="0" borderId="130" xfId="0" applyNumberFormat="1" applyFont="1" applyFill="1" applyBorder="1" applyAlignment="1">
      <alignment vertical="center"/>
    </xf>
    <xf numFmtId="10" fontId="6" fillId="0" borderId="34" xfId="20961" applyNumberFormat="1" applyFont="1" applyFill="1" applyBorder="1" applyAlignment="1">
      <alignment vertical="center"/>
    </xf>
    <xf numFmtId="193" fontId="9" fillId="0" borderId="134" xfId="0" applyNumberFormat="1" applyFont="1" applyFill="1" applyBorder="1" applyAlignment="1" applyProtection="1">
      <alignment vertical="center"/>
      <protection locked="0"/>
    </xf>
    <xf numFmtId="10" fontId="9" fillId="0" borderId="27" xfId="20961" applyNumberFormat="1" applyFont="1" applyFill="1" applyBorder="1" applyAlignment="1" applyProtection="1">
      <alignment vertical="center"/>
      <protection locked="0"/>
    </xf>
    <xf numFmtId="164" fontId="4" fillId="0" borderId="134" xfId="7" applyNumberFormat="1" applyFont="1" applyFill="1" applyBorder="1" applyAlignment="1">
      <alignment horizontal="left" vertical="center" wrapText="1"/>
    </xf>
    <xf numFmtId="164" fontId="6" fillId="36" borderId="134" xfId="7" applyNumberFormat="1" applyFont="1" applyFill="1" applyBorder="1" applyAlignment="1">
      <alignment horizontal="left" vertical="center" wrapText="1"/>
    </xf>
    <xf numFmtId="164" fontId="110" fillId="0" borderId="134" xfId="7" applyNumberFormat="1" applyFont="1" applyFill="1" applyBorder="1" applyAlignment="1">
      <alignment horizontal="left" vertical="center" wrapText="1"/>
    </xf>
    <xf numFmtId="10" fontId="110" fillId="0" borderId="117" xfId="20961" applyNumberFormat="1" applyFont="1" applyFill="1" applyBorder="1" applyAlignment="1">
      <alignment horizontal="left" vertical="center" wrapText="1"/>
    </xf>
    <xf numFmtId="10" fontId="112" fillId="0" borderId="26" xfId="20961" applyNumberFormat="1" applyFont="1" applyFill="1" applyBorder="1" applyAlignment="1" applyProtection="1">
      <alignment horizontal="left" vertical="center"/>
    </xf>
    <xf numFmtId="164" fontId="120" fillId="0" borderId="134" xfId="7" applyNumberFormat="1" applyFont="1" applyFill="1" applyBorder="1" applyAlignment="1">
      <alignment horizontal="left" vertical="center" wrapText="1"/>
    </xf>
    <xf numFmtId="164" fontId="121" fillId="0" borderId="27" xfId="7" applyNumberFormat="1" applyFont="1" applyFill="1" applyBorder="1" applyAlignment="1" applyProtection="1">
      <alignment horizontal="left" vertical="center"/>
    </xf>
    <xf numFmtId="10" fontId="4" fillId="0" borderId="117" xfId="20961" applyNumberFormat="1" applyFont="1" applyFill="1" applyBorder="1" applyAlignment="1">
      <alignment horizontal="left" vertical="center" wrapText="1"/>
    </xf>
    <xf numFmtId="10" fontId="6" fillId="36" borderId="117" xfId="20961" applyNumberFormat="1" applyFont="1" applyFill="1" applyBorder="1" applyAlignment="1">
      <alignment horizontal="left" vertical="center" wrapText="1"/>
    </xf>
    <xf numFmtId="0" fontId="122" fillId="80" borderId="118" xfId="21412" applyFont="1" applyFill="1" applyBorder="1" applyAlignment="1" applyProtection="1">
      <alignment vertical="center" wrapText="1"/>
      <protection locked="0"/>
    </xf>
    <xf numFmtId="0" fontId="63" fillId="80" borderId="116" xfId="21412" applyFont="1" applyFill="1" applyBorder="1" applyAlignment="1" applyProtection="1">
      <alignment vertical="center"/>
      <protection locked="0"/>
    </xf>
    <xf numFmtId="0" fontId="123" fillId="70" borderId="112" xfId="21412" applyFont="1" applyFill="1" applyBorder="1" applyAlignment="1" applyProtection="1">
      <alignment horizontal="center" vertical="center"/>
      <protection locked="0"/>
    </xf>
    <xf numFmtId="0" fontId="123" fillId="0" borderId="116" xfId="21412" applyFont="1" applyFill="1" applyBorder="1" applyAlignment="1" applyProtection="1">
      <alignment horizontal="left" vertical="center" wrapText="1"/>
      <protection locked="0"/>
    </xf>
    <xf numFmtId="164" fontId="123" fillId="0" borderId="117" xfId="948" applyNumberFormat="1" applyFont="1" applyFill="1" applyBorder="1" applyAlignment="1" applyProtection="1">
      <alignment horizontal="right" vertical="center"/>
      <protection locked="0"/>
    </xf>
    <xf numFmtId="0" fontId="122" fillId="79" borderId="117" xfId="21412" applyFont="1" applyFill="1" applyBorder="1" applyAlignment="1" applyProtection="1">
      <alignment horizontal="center" vertical="center"/>
      <protection locked="0"/>
    </xf>
    <xf numFmtId="0" fontId="122" fillId="79" borderId="116" xfId="21412" applyFont="1" applyFill="1" applyBorder="1" applyAlignment="1" applyProtection="1">
      <alignment vertical="top" wrapText="1"/>
      <protection locked="0"/>
    </xf>
    <xf numFmtId="164" fontId="123" fillId="79" borderId="117" xfId="948" applyNumberFormat="1" applyFont="1" applyFill="1" applyBorder="1" applyAlignment="1" applyProtection="1">
      <alignment horizontal="right" vertical="center"/>
    </xf>
    <xf numFmtId="0" fontId="122" fillId="80" borderId="118" xfId="21412" applyFont="1" applyFill="1" applyBorder="1" applyAlignment="1" applyProtection="1">
      <alignment vertical="center"/>
      <protection locked="0"/>
    </xf>
    <xf numFmtId="164" fontId="63" fillId="80" borderId="116" xfId="948" applyNumberFormat="1" applyFont="1" applyFill="1" applyBorder="1" applyAlignment="1" applyProtection="1">
      <alignment horizontal="right" vertical="center"/>
      <protection locked="0"/>
    </xf>
    <xf numFmtId="0" fontId="124" fillId="70" borderId="112" xfId="21412" applyFont="1" applyFill="1" applyBorder="1" applyAlignment="1" applyProtection="1">
      <alignment horizontal="center" vertical="center"/>
      <protection locked="0"/>
    </xf>
    <xf numFmtId="0" fontId="123" fillId="70" borderId="116" xfId="21412" applyFont="1" applyFill="1" applyBorder="1" applyAlignment="1" applyProtection="1">
      <alignment vertical="center" wrapText="1"/>
      <protection locked="0"/>
    </xf>
    <xf numFmtId="0" fontId="123" fillId="70" borderId="116" xfId="21412" applyFont="1" applyFill="1" applyBorder="1" applyAlignment="1" applyProtection="1">
      <alignment horizontal="left" vertical="center" wrapText="1"/>
      <protection locked="0"/>
    </xf>
    <xf numFmtId="0" fontId="124" fillId="3" borderId="112" xfId="21412" applyFont="1" applyFill="1" applyBorder="1" applyAlignment="1" applyProtection="1">
      <alignment horizontal="center" vertical="center"/>
      <protection locked="0"/>
    </xf>
    <xf numFmtId="0" fontId="123" fillId="0" borderId="116" xfId="21412" applyFont="1" applyFill="1" applyBorder="1" applyAlignment="1" applyProtection="1">
      <alignment vertical="center" wrapText="1"/>
      <protection locked="0"/>
    </xf>
    <xf numFmtId="0" fontId="123" fillId="3" borderId="116" xfId="21412" applyFont="1" applyFill="1" applyBorder="1" applyAlignment="1" applyProtection="1">
      <alignment horizontal="left" vertical="center" wrapText="1"/>
      <protection locked="0"/>
    </xf>
    <xf numFmtId="0" fontId="124" fillId="0" borderId="112" xfId="21412" applyFont="1" applyFill="1" applyBorder="1" applyAlignment="1" applyProtection="1">
      <alignment horizontal="center" vertical="center"/>
      <protection locked="0"/>
    </xf>
    <xf numFmtId="0" fontId="125" fillId="79" borderId="117" xfId="21412" applyFont="1" applyFill="1" applyBorder="1" applyAlignment="1" applyProtection="1">
      <alignment horizontal="center" vertical="center"/>
      <protection locked="0"/>
    </xf>
    <xf numFmtId="0" fontId="122" fillId="79" borderId="116" xfId="21412" applyFont="1" applyFill="1" applyBorder="1" applyAlignment="1" applyProtection="1">
      <alignment vertical="center" wrapText="1"/>
      <protection locked="0"/>
    </xf>
    <xf numFmtId="164" fontId="122" fillId="80" borderId="116" xfId="948" applyNumberFormat="1" applyFont="1" applyFill="1" applyBorder="1" applyAlignment="1" applyProtection="1">
      <alignment horizontal="right" vertical="center"/>
      <protection locked="0"/>
    </xf>
    <xf numFmtId="0" fontId="122" fillId="80" borderId="118" xfId="21412" applyFont="1" applyFill="1" applyBorder="1" applyAlignment="1" applyProtection="1">
      <alignment horizontal="center" vertical="center"/>
      <protection locked="0"/>
    </xf>
    <xf numFmtId="164" fontId="123" fillId="3" borderId="117" xfId="948" applyNumberFormat="1" applyFont="1" applyFill="1" applyBorder="1" applyAlignment="1" applyProtection="1">
      <alignment horizontal="right" vertical="center"/>
      <protection locked="0"/>
    </xf>
    <xf numFmtId="0" fontId="63" fillId="80" borderId="118" xfId="21412" applyFont="1" applyFill="1" applyBorder="1" applyAlignment="1" applyProtection="1">
      <alignment vertical="center"/>
      <protection locked="0"/>
    </xf>
    <xf numFmtId="0" fontId="124" fillId="70" borderId="117" xfId="21412" applyFont="1" applyFill="1" applyBorder="1" applyAlignment="1" applyProtection="1">
      <alignment horizontal="center" vertical="center"/>
      <protection locked="0"/>
    </xf>
    <xf numFmtId="0" fontId="37" fillId="70" borderId="117" xfId="21412" applyFont="1" applyFill="1" applyBorder="1" applyAlignment="1" applyProtection="1">
      <alignment horizontal="center" vertical="center"/>
      <protection locked="0"/>
    </xf>
    <xf numFmtId="10" fontId="126" fillId="79" borderId="117" xfId="20961" applyNumberFormat="1" applyFont="1" applyFill="1" applyBorder="1" applyAlignment="1" applyProtection="1">
      <alignment horizontal="right" vertical="center"/>
    </xf>
    <xf numFmtId="164" fontId="4" fillId="0" borderId="117" xfId="7" applyNumberFormat="1" applyFont="1" applyBorder="1"/>
    <xf numFmtId="164" fontId="4" fillId="0" borderId="118" xfId="7" applyNumberFormat="1" applyFont="1" applyBorder="1"/>
    <xf numFmtId="164" fontId="4" fillId="0" borderId="117" xfId="7" applyNumberFormat="1" applyFont="1" applyFill="1" applyBorder="1"/>
    <xf numFmtId="0" fontId="104" fillId="0" borderId="73" xfId="0" applyFont="1" applyBorder="1" applyAlignment="1">
      <alignment horizontal="left" vertical="center" wrapText="1"/>
    </xf>
    <xf numFmtId="0" fontId="104" fillId="0" borderId="72" xfId="0" applyFont="1" applyBorder="1" applyAlignment="1">
      <alignment horizontal="left" vertical="center" wrapText="1"/>
    </xf>
    <xf numFmtId="0" fontId="9" fillId="0" borderId="30" xfId="0" applyFont="1" applyFill="1" applyBorder="1" applyAlignment="1" applyProtection="1">
      <alignment horizontal="center"/>
    </xf>
    <xf numFmtId="0" fontId="9" fillId="0" borderId="31" xfId="0" applyFont="1" applyFill="1" applyBorder="1" applyAlignment="1" applyProtection="1">
      <alignment horizontal="center"/>
    </xf>
    <xf numFmtId="0" fontId="9" fillId="0" borderId="33" xfId="0" applyFont="1" applyFill="1" applyBorder="1" applyAlignment="1" applyProtection="1">
      <alignment horizontal="center"/>
    </xf>
    <xf numFmtId="0" fontId="9" fillId="0" borderId="32" xfId="0" applyFont="1" applyFill="1" applyBorder="1" applyAlignment="1" applyProtection="1">
      <alignment horizontal="center"/>
    </xf>
    <xf numFmtId="0" fontId="6" fillId="0" borderId="4" xfId="0" applyFont="1" applyBorder="1" applyAlignment="1">
      <alignment horizontal="center" vertical="center"/>
    </xf>
    <xf numFmtId="0" fontId="6" fillId="0" borderId="76" xfId="0" applyFont="1" applyBorder="1" applyAlignment="1">
      <alignment horizontal="center" vertical="center"/>
    </xf>
    <xf numFmtId="0" fontId="10" fillId="0" borderId="5"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20" xfId="0" applyFont="1" applyFill="1" applyBorder="1" applyAlignment="1" applyProtection="1">
      <alignment horizontal="center"/>
    </xf>
    <xf numFmtId="0" fontId="10" fillId="0" borderId="21" xfId="0" applyFont="1" applyFill="1" applyBorder="1" applyAlignment="1" applyProtection="1">
      <alignment horizontal="center"/>
    </xf>
    <xf numFmtId="0" fontId="10" fillId="0" borderId="30" xfId="0" applyFont="1" applyBorder="1" applyAlignment="1">
      <alignment horizontal="center" wrapText="1"/>
    </xf>
    <xf numFmtId="0" fontId="9" fillId="0" borderId="32" xfId="0" applyFont="1" applyBorder="1" applyAlignment="1">
      <alignment horizontal="center"/>
    </xf>
    <xf numFmtId="0" fontId="13" fillId="0" borderId="3" xfId="0" applyFont="1" applyBorder="1" applyAlignment="1">
      <alignment wrapText="1"/>
    </xf>
    <xf numFmtId="0" fontId="4" fillId="0" borderId="23" xfId="0" applyFont="1" applyBorder="1" applyAlignment="1"/>
    <xf numFmtId="0" fontId="10" fillId="0" borderId="8" xfId="0" applyFont="1" applyBorder="1" applyAlignment="1">
      <alignment horizontal="center" wrapText="1"/>
    </xf>
    <xf numFmtId="0" fontId="9" fillId="0" borderId="24" xfId="0" applyFont="1" applyBorder="1" applyAlignment="1">
      <alignment horizontal="center"/>
    </xf>
    <xf numFmtId="0" fontId="10" fillId="0" borderId="8" xfId="0" applyFont="1" applyBorder="1" applyAlignment="1">
      <alignment horizontal="center" vertical="center" wrapText="1"/>
    </xf>
    <xf numFmtId="0" fontId="10" fillId="0" borderId="24" xfId="0" applyFont="1" applyBorder="1" applyAlignment="1">
      <alignment horizontal="center" vertical="center" wrapText="1"/>
    </xf>
    <xf numFmtId="0" fontId="4" fillId="0" borderId="117" xfId="0" applyFont="1" applyFill="1" applyBorder="1" applyAlignment="1">
      <alignment horizontal="center" vertical="center" wrapText="1"/>
    </xf>
    <xf numFmtId="0" fontId="4" fillId="0" borderId="118" xfId="0" applyFont="1" applyFill="1" applyBorder="1" applyAlignment="1">
      <alignment horizontal="center"/>
    </xf>
    <xf numFmtId="0" fontId="4" fillId="0" borderId="24" xfId="0" applyFont="1" applyFill="1" applyBorder="1" applyAlignment="1">
      <alignment horizontal="center"/>
    </xf>
    <xf numFmtId="0" fontId="6" fillId="36" borderId="138" xfId="0" applyFont="1" applyFill="1" applyBorder="1" applyAlignment="1">
      <alignment horizontal="center" vertical="center" wrapText="1"/>
    </xf>
    <xf numFmtId="0" fontId="6" fillId="36" borderId="33" xfId="0" applyFont="1" applyFill="1" applyBorder="1" applyAlignment="1">
      <alignment horizontal="center" vertical="center" wrapText="1"/>
    </xf>
    <xf numFmtId="0" fontId="6" fillId="36" borderId="135" xfId="0" applyFont="1" applyFill="1" applyBorder="1" applyAlignment="1">
      <alignment horizontal="center" vertical="center" wrapText="1"/>
    </xf>
    <xf numFmtId="0" fontId="6" fillId="36" borderId="116" xfId="0" applyFont="1" applyFill="1" applyBorder="1" applyAlignment="1">
      <alignment horizontal="center" vertical="center" wrapText="1"/>
    </xf>
    <xf numFmtId="0" fontId="102" fillId="3" borderId="74" xfId="13" applyFont="1" applyFill="1" applyBorder="1" applyAlignment="1" applyProtection="1">
      <alignment horizontal="center" vertical="center" wrapText="1"/>
      <protection locked="0"/>
    </xf>
    <xf numFmtId="0" fontId="102" fillId="3" borderId="71"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15" fillId="3" borderId="19" xfId="1" applyNumberFormat="1" applyFont="1" applyFill="1" applyBorder="1" applyAlignment="1" applyProtection="1">
      <alignment horizontal="center"/>
      <protection locked="0"/>
    </xf>
    <xf numFmtId="164" fontId="15" fillId="3" borderId="20" xfId="1" applyNumberFormat="1" applyFont="1" applyFill="1" applyBorder="1" applyAlignment="1" applyProtection="1">
      <alignment horizontal="center"/>
      <protection locked="0"/>
    </xf>
    <xf numFmtId="164" fontId="15" fillId="3" borderId="21" xfId="1" applyNumberFormat="1" applyFont="1" applyFill="1" applyBorder="1" applyAlignment="1" applyProtection="1">
      <alignment horizontal="center"/>
      <protection locked="0"/>
    </xf>
    <xf numFmtId="0" fontId="6" fillId="0" borderId="55" xfId="0" applyFont="1" applyBorder="1" applyAlignment="1">
      <alignment horizontal="center" vertical="center" wrapText="1"/>
    </xf>
    <xf numFmtId="0" fontId="6" fillId="0" borderId="56" xfId="0" applyFont="1" applyBorder="1" applyAlignment="1">
      <alignment horizontal="center" vertical="center" wrapText="1"/>
    </xf>
    <xf numFmtId="164" fontId="15" fillId="0" borderId="108" xfId="1" applyNumberFormat="1" applyFont="1" applyFill="1" applyBorder="1" applyAlignment="1" applyProtection="1">
      <alignment horizontal="center" vertical="center" wrapText="1"/>
      <protection locked="0"/>
    </xf>
    <xf numFmtId="164" fontId="15" fillId="0" borderId="109" xfId="1"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74" xfId="0" applyFont="1" applyFill="1" applyBorder="1" applyAlignment="1">
      <alignment horizontal="center" vertical="center" wrapText="1"/>
    </xf>
    <xf numFmtId="0" fontId="4" fillId="0" borderId="71" xfId="0" applyFont="1" applyFill="1" applyBorder="1" applyAlignment="1">
      <alignment horizontal="center" vertical="center" wrapText="1"/>
    </xf>
    <xf numFmtId="0" fontId="4" fillId="0" borderId="8" xfId="0" applyFont="1" applyFill="1" applyBorder="1" applyAlignment="1">
      <alignment horizontal="center" wrapText="1"/>
    </xf>
    <xf numFmtId="0" fontId="4" fillId="0" borderId="10" xfId="0" applyFont="1" applyFill="1" applyBorder="1" applyAlignment="1">
      <alignment horizontal="center" wrapText="1"/>
    </xf>
    <xf numFmtId="0" fontId="4" fillId="0" borderId="59" xfId="0" applyFont="1" applyFill="1" applyBorder="1" applyAlignment="1">
      <alignment horizontal="center" vertical="center" wrapText="1"/>
    </xf>
    <xf numFmtId="0" fontId="4" fillId="0" borderId="60" xfId="0" applyFont="1" applyFill="1" applyBorder="1" applyAlignment="1">
      <alignment horizontal="center" vertical="center" wrapText="1"/>
    </xf>
    <xf numFmtId="0" fontId="4" fillId="0" borderId="123" xfId="0" applyFont="1" applyFill="1" applyBorder="1" applyAlignment="1">
      <alignment horizontal="center" vertical="center" wrapText="1"/>
    </xf>
    <xf numFmtId="0" fontId="14" fillId="0" borderId="59" xfId="0" applyFont="1" applyFill="1" applyBorder="1" applyAlignment="1">
      <alignment horizontal="left" vertical="center"/>
    </xf>
    <xf numFmtId="0" fontId="14" fillId="0" borderId="60" xfId="0" applyFont="1" applyFill="1" applyBorder="1" applyAlignment="1">
      <alignment horizontal="left" vertical="center"/>
    </xf>
    <xf numFmtId="0" fontId="6" fillId="0" borderId="59" xfId="0" applyFont="1" applyFill="1" applyBorder="1" applyAlignment="1">
      <alignment horizontal="center" vertical="center" wrapText="1"/>
    </xf>
    <xf numFmtId="0" fontId="6" fillId="0" borderId="60" xfId="0" applyFont="1" applyFill="1" applyBorder="1" applyAlignment="1">
      <alignment horizontal="center" vertical="center" wrapText="1"/>
    </xf>
    <xf numFmtId="0" fontId="6" fillId="0" borderId="123" xfId="0" applyFont="1" applyFill="1" applyBorder="1" applyAlignment="1">
      <alignment horizontal="center" vertical="center" wrapText="1"/>
    </xf>
    <xf numFmtId="0" fontId="106" fillId="78" borderId="8" xfId="0" applyFont="1" applyFill="1" applyBorder="1" applyAlignment="1">
      <alignment vertical="center" wrapText="1"/>
    </xf>
    <xf numFmtId="0" fontId="106" fillId="78" borderId="10" xfId="0" applyFont="1" applyFill="1" applyBorder="1" applyAlignment="1">
      <alignment vertical="center" wrapText="1"/>
    </xf>
    <xf numFmtId="0" fontId="106" fillId="0" borderId="8" xfId="0" applyFont="1" applyFill="1" applyBorder="1" applyAlignment="1">
      <alignment vertical="center" wrapText="1"/>
    </xf>
    <xf numFmtId="0" fontId="106" fillId="0" borderId="10" xfId="0" applyFont="1" applyFill="1" applyBorder="1" applyAlignment="1">
      <alignment vertical="center" wrapText="1"/>
    </xf>
    <xf numFmtId="0" fontId="106" fillId="0" borderId="8" xfId="0" applyFont="1" applyFill="1" applyBorder="1" applyAlignment="1">
      <alignment horizontal="left" vertical="center" wrapText="1"/>
    </xf>
    <xf numFmtId="0" fontId="106" fillId="0" borderId="10" xfId="0" applyFont="1" applyFill="1" applyBorder="1" applyAlignment="1">
      <alignment horizontal="left" vertical="center" wrapText="1"/>
    </xf>
    <xf numFmtId="0" fontId="105" fillId="76" borderId="89" xfId="0" applyFont="1" applyFill="1" applyBorder="1" applyAlignment="1">
      <alignment horizontal="center" vertical="center" wrapText="1"/>
    </xf>
    <xf numFmtId="0" fontId="105" fillId="76" borderId="0" xfId="0" applyFont="1" applyFill="1" applyBorder="1" applyAlignment="1">
      <alignment horizontal="center" vertical="center" wrapText="1"/>
    </xf>
    <xf numFmtId="0" fontId="105" fillId="76" borderId="90" xfId="0" applyFont="1" applyFill="1" applyBorder="1" applyAlignment="1">
      <alignment horizontal="center" vertical="center" wrapText="1"/>
    </xf>
    <xf numFmtId="0" fontId="105" fillId="0" borderId="102" xfId="0" applyFont="1" applyFill="1" applyBorder="1" applyAlignment="1">
      <alignment horizontal="center" vertical="center"/>
    </xf>
    <xf numFmtId="0" fontId="106" fillId="0" borderId="95" xfId="0" applyFont="1" applyFill="1" applyBorder="1" applyAlignment="1">
      <alignment horizontal="left" vertical="center"/>
    </xf>
    <xf numFmtId="0" fontId="106" fillId="0" borderId="96" xfId="0" applyFont="1" applyFill="1" applyBorder="1" applyAlignment="1">
      <alignment horizontal="left" vertical="center"/>
    </xf>
    <xf numFmtId="0" fontId="105" fillId="76" borderId="105" xfId="0" applyFont="1" applyFill="1" applyBorder="1" applyAlignment="1">
      <alignment horizontal="center" vertical="center"/>
    </xf>
    <xf numFmtId="0" fontId="105" fillId="76" borderId="106" xfId="0" applyFont="1" applyFill="1" applyBorder="1" applyAlignment="1">
      <alignment horizontal="center" vertical="center"/>
    </xf>
    <xf numFmtId="0" fontId="105" fillId="76" borderId="107" xfId="0" applyFont="1" applyFill="1" applyBorder="1" applyAlignment="1">
      <alignment horizontal="center" vertical="center"/>
    </xf>
    <xf numFmtId="0" fontId="106" fillId="0" borderId="98" xfId="0" applyFont="1" applyFill="1" applyBorder="1" applyAlignment="1">
      <alignment horizontal="left" vertical="center" wrapText="1"/>
    </xf>
    <xf numFmtId="0" fontId="106" fillId="0" borderId="99" xfId="0" applyFont="1" applyFill="1" applyBorder="1" applyAlignment="1">
      <alignment horizontal="left" vertical="center" wrapText="1"/>
    </xf>
    <xf numFmtId="0" fontId="106" fillId="0" borderId="94" xfId="0" applyFont="1" applyFill="1" applyBorder="1" applyAlignment="1">
      <alignment horizontal="left" vertical="center" wrapText="1"/>
    </xf>
    <xf numFmtId="0" fontId="106" fillId="0" borderId="103" xfId="0" applyFont="1" applyFill="1" applyBorder="1" applyAlignment="1">
      <alignment horizontal="left" vertical="center" wrapText="1"/>
    </xf>
    <xf numFmtId="0" fontId="105" fillId="76" borderId="91" xfId="0" applyFont="1" applyFill="1" applyBorder="1" applyAlignment="1">
      <alignment horizontal="center" vertical="center" wrapText="1"/>
    </xf>
    <xf numFmtId="0" fontId="105" fillId="76" borderId="92" xfId="0" applyFont="1" applyFill="1" applyBorder="1" applyAlignment="1">
      <alignment horizontal="center" vertical="center" wrapText="1"/>
    </xf>
    <xf numFmtId="0" fontId="105" fillId="76" borderId="93" xfId="0" applyFont="1" applyFill="1" applyBorder="1" applyAlignment="1">
      <alignment horizontal="center" vertical="center" wrapText="1"/>
    </xf>
    <xf numFmtId="0" fontId="105" fillId="0" borderId="104" xfId="0" applyFont="1" applyFill="1" applyBorder="1" applyAlignment="1">
      <alignment horizontal="center" vertical="center"/>
    </xf>
    <xf numFmtId="0" fontId="105" fillId="0" borderId="105" xfId="0" applyFont="1" applyFill="1" applyBorder="1" applyAlignment="1">
      <alignment horizontal="center" vertical="center"/>
    </xf>
    <xf numFmtId="0" fontId="105" fillId="0" borderId="106" xfId="0" applyFont="1" applyFill="1" applyBorder="1" applyAlignment="1">
      <alignment horizontal="center" vertical="center"/>
    </xf>
    <xf numFmtId="0" fontId="105" fillId="0" borderId="107" xfId="0" applyFont="1" applyFill="1" applyBorder="1" applyAlignment="1">
      <alignment horizontal="center" vertical="center"/>
    </xf>
    <xf numFmtId="0" fontId="105" fillId="0" borderId="100" xfId="0" applyFont="1" applyFill="1" applyBorder="1" applyAlignment="1">
      <alignment horizontal="center" vertical="center"/>
    </xf>
    <xf numFmtId="0" fontId="106" fillId="0" borderId="97" xfId="0" applyFont="1" applyFill="1" applyBorder="1" applyAlignment="1">
      <alignment horizontal="left" vertical="center" wrapText="1"/>
    </xf>
    <xf numFmtId="0" fontId="106" fillId="3" borderId="8" xfId="0" applyFont="1" applyFill="1" applyBorder="1" applyAlignment="1">
      <alignment horizontal="left" vertical="center" wrapText="1"/>
    </xf>
    <xf numFmtId="0" fontId="106" fillId="3" borderId="10" xfId="0" applyFont="1" applyFill="1" applyBorder="1" applyAlignment="1">
      <alignment horizontal="left" vertical="center" wrapText="1"/>
    </xf>
    <xf numFmtId="0" fontId="106" fillId="0" borderId="84" xfId="0" applyFont="1" applyFill="1" applyBorder="1" applyAlignment="1">
      <alignment horizontal="left" vertical="center" wrapText="1"/>
    </xf>
    <xf numFmtId="0" fontId="106" fillId="0" borderId="85" xfId="0" applyFont="1" applyFill="1" applyBorder="1" applyAlignment="1">
      <alignment horizontal="left" vertical="center" wrapText="1"/>
    </xf>
    <xf numFmtId="0" fontId="105" fillId="76" borderId="131" xfId="0" applyFont="1" applyFill="1" applyBorder="1" applyAlignment="1">
      <alignment horizontal="center" vertical="center" wrapText="1"/>
    </xf>
    <xf numFmtId="0" fontId="105" fillId="76" borderId="132" xfId="0" applyFont="1" applyFill="1" applyBorder="1" applyAlignment="1">
      <alignment horizontal="center" vertical="center" wrapText="1"/>
    </xf>
    <xf numFmtId="0" fontId="105" fillId="76" borderId="133" xfId="0" applyFont="1" applyFill="1" applyBorder="1" applyAlignment="1">
      <alignment horizontal="center" vertical="center" wrapText="1"/>
    </xf>
    <xf numFmtId="0" fontId="105" fillId="0" borderId="77" xfId="0" applyFont="1" applyFill="1" applyBorder="1" applyAlignment="1">
      <alignment horizontal="center" vertical="center"/>
    </xf>
    <xf numFmtId="0" fontId="105" fillId="0" borderId="78" xfId="0" applyFont="1" applyFill="1" applyBorder="1" applyAlignment="1">
      <alignment horizontal="center" vertical="center"/>
    </xf>
    <xf numFmtId="0" fontId="105" fillId="0" borderId="79" xfId="0" applyFont="1" applyFill="1" applyBorder="1" applyAlignment="1">
      <alignment horizontal="center" vertical="center"/>
    </xf>
    <xf numFmtId="49" fontId="106" fillId="0" borderId="95" xfId="0" applyNumberFormat="1" applyFont="1" applyFill="1" applyBorder="1" applyAlignment="1">
      <alignment horizontal="left" vertical="center" wrapText="1"/>
    </xf>
    <xf numFmtId="49" fontId="106" fillId="0" borderId="96" xfId="0" applyNumberFormat="1" applyFont="1" applyFill="1" applyBorder="1" applyAlignment="1">
      <alignment horizontal="left" vertical="center" wrapText="1"/>
    </xf>
    <xf numFmtId="0" fontId="105" fillId="76" borderId="80" xfId="0" applyFont="1" applyFill="1" applyBorder="1" applyAlignment="1">
      <alignment horizontal="center" vertical="center" wrapText="1"/>
    </xf>
    <xf numFmtId="0" fontId="105" fillId="76" borderId="81" xfId="0" applyFont="1" applyFill="1" applyBorder="1" applyAlignment="1">
      <alignment horizontal="center" vertical="center" wrapText="1"/>
    </xf>
    <xf numFmtId="0" fontId="105" fillId="76" borderId="82" xfId="0" applyFont="1" applyFill="1" applyBorder="1" applyAlignment="1">
      <alignment horizontal="center" vertical="center" wrapText="1"/>
    </xf>
    <xf numFmtId="0" fontId="106" fillId="0" borderId="58" xfId="0" applyFont="1" applyFill="1" applyBorder="1" applyAlignment="1">
      <alignment horizontal="left" vertical="center" wrapText="1"/>
    </xf>
    <xf numFmtId="0" fontId="106" fillId="0" borderId="11" xfId="0" applyFont="1" applyFill="1" applyBorder="1" applyAlignment="1">
      <alignment horizontal="left" vertical="center" wrapText="1"/>
    </xf>
    <xf numFmtId="0" fontId="106" fillId="0" borderId="118" xfId="0" applyFont="1" applyFill="1" applyBorder="1" applyAlignment="1">
      <alignment horizontal="left" vertical="center" wrapText="1"/>
    </xf>
    <xf numFmtId="0" fontId="106" fillId="0" borderId="116" xfId="0" applyFont="1" applyFill="1" applyBorder="1" applyAlignment="1">
      <alignment horizontal="left" vertical="center" wrapText="1"/>
    </xf>
    <xf numFmtId="0" fontId="106" fillId="3" borderId="8" xfId="0" applyFont="1" applyFill="1" applyBorder="1" applyAlignment="1">
      <alignment vertical="center" wrapText="1"/>
    </xf>
    <xf numFmtId="0" fontId="106" fillId="3" borderId="10" xfId="0" applyFont="1" applyFill="1" applyBorder="1" applyAlignment="1">
      <alignment vertical="center" wrapText="1"/>
    </xf>
    <xf numFmtId="0" fontId="106" fillId="0" borderId="84" xfId="0" applyFont="1" applyFill="1" applyBorder="1" applyAlignment="1">
      <alignment vertical="center" wrapText="1"/>
    </xf>
    <xf numFmtId="0" fontId="106" fillId="0" borderId="85" xfId="0" applyFont="1" applyFill="1" applyBorder="1" applyAlignment="1">
      <alignment vertical="center" wrapText="1"/>
    </xf>
    <xf numFmtId="0" fontId="106" fillId="0" borderId="58" xfId="0" applyFont="1" applyFill="1" applyBorder="1" applyAlignment="1">
      <alignment vertical="center" wrapText="1"/>
    </xf>
    <xf numFmtId="0" fontId="106" fillId="0" borderId="11" xfId="0" applyFont="1" applyFill="1" applyBorder="1" applyAlignment="1">
      <alignment vertical="center" wrapText="1"/>
    </xf>
    <xf numFmtId="0" fontId="106" fillId="3" borderId="84" xfId="0" applyFont="1" applyFill="1" applyBorder="1" applyAlignment="1">
      <alignment horizontal="left" vertical="center" wrapText="1"/>
    </xf>
    <xf numFmtId="0" fontId="106" fillId="3" borderId="85" xfId="0" applyFont="1" applyFill="1" applyBorder="1" applyAlignment="1">
      <alignment horizontal="left" vertical="center" wrapText="1"/>
    </xf>
    <xf numFmtId="0" fontId="106" fillId="0" borderId="3" xfId="0" applyFont="1" applyFill="1" applyBorder="1" applyAlignment="1">
      <alignment horizontal="left" vertical="center" wrapText="1"/>
    </xf>
    <xf numFmtId="0" fontId="106" fillId="0" borderId="8" xfId="0" applyFont="1" applyFill="1" applyBorder="1" applyAlignment="1">
      <alignment horizontal="left"/>
    </xf>
    <xf numFmtId="0" fontId="106" fillId="0" borderId="10" xfId="0" applyFont="1" applyFill="1" applyBorder="1" applyAlignment="1">
      <alignment horizontal="left"/>
    </xf>
    <xf numFmtId="0" fontId="106" fillId="0" borderId="87" xfId="0" applyFont="1" applyFill="1" applyBorder="1" applyAlignment="1">
      <alignment horizontal="left" vertical="center" wrapText="1"/>
    </xf>
    <xf numFmtId="0" fontId="106" fillId="0" borderId="88" xfId="0" applyFont="1" applyFill="1" applyBorder="1" applyAlignment="1">
      <alignment horizontal="left" vertical="center" wrapText="1"/>
    </xf>
  </cellXfs>
  <cellStyles count="21413">
    <cellStyle name="_RC VALUTEBIS WRILSI " xfId="18"/>
    <cellStyle name="=C:\WINNT35\SYSTEM32\COMMAND.COM" xfId="21412"/>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2 2" xfId="21408"/>
    <cellStyle name="Calculation 2 10 3" xfId="724"/>
    <cellStyle name="Calculation 2 10 3 2" xfId="21407"/>
    <cellStyle name="Calculation 2 10 4" xfId="725"/>
    <cellStyle name="Calculation 2 10 4 2" xfId="21406"/>
    <cellStyle name="Calculation 2 10 5" xfId="726"/>
    <cellStyle name="Calculation 2 10 5 2" xfId="21405"/>
    <cellStyle name="Calculation 2 11" xfId="727"/>
    <cellStyle name="Calculation 2 11 2" xfId="728"/>
    <cellStyle name="Calculation 2 11 2 2" xfId="21403"/>
    <cellStyle name="Calculation 2 11 3" xfId="729"/>
    <cellStyle name="Calculation 2 11 3 2" xfId="21402"/>
    <cellStyle name="Calculation 2 11 4" xfId="730"/>
    <cellStyle name="Calculation 2 11 4 2" xfId="21401"/>
    <cellStyle name="Calculation 2 11 5" xfId="731"/>
    <cellStyle name="Calculation 2 11 5 2" xfId="21400"/>
    <cellStyle name="Calculation 2 11 6" xfId="21404"/>
    <cellStyle name="Calculation 2 12" xfId="732"/>
    <cellStyle name="Calculation 2 12 2" xfId="733"/>
    <cellStyle name="Calculation 2 12 2 2" xfId="21398"/>
    <cellStyle name="Calculation 2 12 3" xfId="734"/>
    <cellStyle name="Calculation 2 12 3 2" xfId="21397"/>
    <cellStyle name="Calculation 2 12 4" xfId="735"/>
    <cellStyle name="Calculation 2 12 4 2" xfId="21396"/>
    <cellStyle name="Calculation 2 12 5" xfId="736"/>
    <cellStyle name="Calculation 2 12 5 2" xfId="21395"/>
    <cellStyle name="Calculation 2 12 6" xfId="21399"/>
    <cellStyle name="Calculation 2 13" xfId="737"/>
    <cellStyle name="Calculation 2 13 2" xfId="738"/>
    <cellStyle name="Calculation 2 13 2 2" xfId="21393"/>
    <cellStyle name="Calculation 2 13 3" xfId="739"/>
    <cellStyle name="Calculation 2 13 3 2" xfId="21392"/>
    <cellStyle name="Calculation 2 13 4" xfId="740"/>
    <cellStyle name="Calculation 2 13 4 2" xfId="21391"/>
    <cellStyle name="Calculation 2 13 5" xfId="21394"/>
    <cellStyle name="Calculation 2 14" xfId="741"/>
    <cellStyle name="Calculation 2 14 2" xfId="21390"/>
    <cellStyle name="Calculation 2 15" xfId="742"/>
    <cellStyle name="Calculation 2 15 2" xfId="21389"/>
    <cellStyle name="Calculation 2 16" xfId="743"/>
    <cellStyle name="Calculation 2 16 2" xfId="21388"/>
    <cellStyle name="Calculation 2 17" xfId="21409"/>
    <cellStyle name="Calculation 2 2" xfId="744"/>
    <cellStyle name="Calculation 2 2 10" xfId="21387"/>
    <cellStyle name="Calculation 2 2 2" xfId="745"/>
    <cellStyle name="Calculation 2 2 2 2" xfId="746"/>
    <cellStyle name="Calculation 2 2 2 2 2" xfId="21385"/>
    <cellStyle name="Calculation 2 2 2 3" xfId="747"/>
    <cellStyle name="Calculation 2 2 2 3 2" xfId="21384"/>
    <cellStyle name="Calculation 2 2 2 4" xfId="748"/>
    <cellStyle name="Calculation 2 2 2 4 2" xfId="21383"/>
    <cellStyle name="Calculation 2 2 2 5" xfId="21386"/>
    <cellStyle name="Calculation 2 2 3" xfId="749"/>
    <cellStyle name="Calculation 2 2 3 2" xfId="750"/>
    <cellStyle name="Calculation 2 2 3 2 2" xfId="21381"/>
    <cellStyle name="Calculation 2 2 3 3" xfId="751"/>
    <cellStyle name="Calculation 2 2 3 3 2" xfId="21380"/>
    <cellStyle name="Calculation 2 2 3 4" xfId="752"/>
    <cellStyle name="Calculation 2 2 3 4 2" xfId="21379"/>
    <cellStyle name="Calculation 2 2 3 5" xfId="21382"/>
    <cellStyle name="Calculation 2 2 4" xfId="753"/>
    <cellStyle name="Calculation 2 2 4 2" xfId="754"/>
    <cellStyle name="Calculation 2 2 4 2 2" xfId="21377"/>
    <cellStyle name="Calculation 2 2 4 3" xfId="755"/>
    <cellStyle name="Calculation 2 2 4 3 2" xfId="21376"/>
    <cellStyle name="Calculation 2 2 4 4" xfId="756"/>
    <cellStyle name="Calculation 2 2 4 4 2" xfId="21375"/>
    <cellStyle name="Calculation 2 2 4 5" xfId="21378"/>
    <cellStyle name="Calculation 2 2 5" xfId="757"/>
    <cellStyle name="Calculation 2 2 5 2" xfId="758"/>
    <cellStyle name="Calculation 2 2 5 2 2" xfId="21373"/>
    <cellStyle name="Calculation 2 2 5 3" xfId="759"/>
    <cellStyle name="Calculation 2 2 5 3 2" xfId="21372"/>
    <cellStyle name="Calculation 2 2 5 4" xfId="760"/>
    <cellStyle name="Calculation 2 2 5 4 2" xfId="21371"/>
    <cellStyle name="Calculation 2 2 5 5" xfId="21374"/>
    <cellStyle name="Calculation 2 2 6" xfId="761"/>
    <cellStyle name="Calculation 2 2 6 2" xfId="21370"/>
    <cellStyle name="Calculation 2 2 7" xfId="762"/>
    <cellStyle name="Calculation 2 2 7 2" xfId="21369"/>
    <cellStyle name="Calculation 2 2 8" xfId="763"/>
    <cellStyle name="Calculation 2 2 8 2" xfId="21368"/>
    <cellStyle name="Calculation 2 2 9" xfId="764"/>
    <cellStyle name="Calculation 2 2 9 2" xfId="21367"/>
    <cellStyle name="Calculation 2 3" xfId="765"/>
    <cellStyle name="Calculation 2 3 2" xfId="766"/>
    <cellStyle name="Calculation 2 3 2 2" xfId="21366"/>
    <cellStyle name="Calculation 2 3 3" xfId="767"/>
    <cellStyle name="Calculation 2 3 3 2" xfId="21365"/>
    <cellStyle name="Calculation 2 3 4" xfId="768"/>
    <cellStyle name="Calculation 2 3 4 2" xfId="21364"/>
    <cellStyle name="Calculation 2 3 5" xfId="769"/>
    <cellStyle name="Calculation 2 3 5 2" xfId="21363"/>
    <cellStyle name="Calculation 2 4" xfId="770"/>
    <cellStyle name="Calculation 2 4 2" xfId="771"/>
    <cellStyle name="Calculation 2 4 2 2" xfId="21362"/>
    <cellStyle name="Calculation 2 4 3" xfId="772"/>
    <cellStyle name="Calculation 2 4 3 2" xfId="21361"/>
    <cellStyle name="Calculation 2 4 4" xfId="773"/>
    <cellStyle name="Calculation 2 4 4 2" xfId="21360"/>
    <cellStyle name="Calculation 2 4 5" xfId="774"/>
    <cellStyle name="Calculation 2 4 5 2" xfId="21359"/>
    <cellStyle name="Calculation 2 5" xfId="775"/>
    <cellStyle name="Calculation 2 5 2" xfId="776"/>
    <cellStyle name="Calculation 2 5 2 2" xfId="21358"/>
    <cellStyle name="Calculation 2 5 3" xfId="777"/>
    <cellStyle name="Calculation 2 5 3 2" xfId="21357"/>
    <cellStyle name="Calculation 2 5 4" xfId="778"/>
    <cellStyle name="Calculation 2 5 4 2" xfId="21356"/>
    <cellStyle name="Calculation 2 5 5" xfId="779"/>
    <cellStyle name="Calculation 2 5 5 2" xfId="21355"/>
    <cellStyle name="Calculation 2 6" xfId="780"/>
    <cellStyle name="Calculation 2 6 2" xfId="781"/>
    <cellStyle name="Calculation 2 6 2 2" xfId="21354"/>
    <cellStyle name="Calculation 2 6 3" xfId="782"/>
    <cellStyle name="Calculation 2 6 3 2" xfId="21353"/>
    <cellStyle name="Calculation 2 6 4" xfId="783"/>
    <cellStyle name="Calculation 2 6 4 2" xfId="21352"/>
    <cellStyle name="Calculation 2 6 5" xfId="784"/>
    <cellStyle name="Calculation 2 6 5 2" xfId="21351"/>
    <cellStyle name="Calculation 2 7" xfId="785"/>
    <cellStyle name="Calculation 2 7 2" xfId="786"/>
    <cellStyle name="Calculation 2 7 2 2" xfId="21350"/>
    <cellStyle name="Calculation 2 7 3" xfId="787"/>
    <cellStyle name="Calculation 2 7 3 2" xfId="21349"/>
    <cellStyle name="Calculation 2 7 4" xfId="788"/>
    <cellStyle name="Calculation 2 7 4 2" xfId="21348"/>
    <cellStyle name="Calculation 2 7 5" xfId="789"/>
    <cellStyle name="Calculation 2 7 5 2" xfId="21347"/>
    <cellStyle name="Calculation 2 8" xfId="790"/>
    <cellStyle name="Calculation 2 8 2" xfId="791"/>
    <cellStyle name="Calculation 2 8 2 2" xfId="21346"/>
    <cellStyle name="Calculation 2 8 3" xfId="792"/>
    <cellStyle name="Calculation 2 8 3 2" xfId="21345"/>
    <cellStyle name="Calculation 2 8 4" xfId="793"/>
    <cellStyle name="Calculation 2 8 4 2" xfId="21344"/>
    <cellStyle name="Calculation 2 8 5" xfId="794"/>
    <cellStyle name="Calculation 2 8 5 2" xfId="21343"/>
    <cellStyle name="Calculation 2 9" xfId="795"/>
    <cellStyle name="Calculation 2 9 2" xfId="796"/>
    <cellStyle name="Calculation 2 9 2 2" xfId="21342"/>
    <cellStyle name="Calculation 2 9 3" xfId="797"/>
    <cellStyle name="Calculation 2 9 3 2" xfId="21341"/>
    <cellStyle name="Calculation 2 9 4" xfId="798"/>
    <cellStyle name="Calculation 2 9 4 2" xfId="21340"/>
    <cellStyle name="Calculation 2 9 5" xfId="799"/>
    <cellStyle name="Calculation 2 9 5 2" xfId="21339"/>
    <cellStyle name="Calculation 3" xfId="800"/>
    <cellStyle name="Calculation 3 2" xfId="801"/>
    <cellStyle name="Calculation 3 2 2" xfId="21337"/>
    <cellStyle name="Calculation 3 3" xfId="802"/>
    <cellStyle name="Calculation 3 3 2" xfId="21336"/>
    <cellStyle name="Calculation 3 4" xfId="21338"/>
    <cellStyle name="Calculation 4" xfId="803"/>
    <cellStyle name="Calculation 4 2" xfId="804"/>
    <cellStyle name="Calculation 4 2 2" xfId="21334"/>
    <cellStyle name="Calculation 4 3" xfId="805"/>
    <cellStyle name="Calculation 4 3 2" xfId="21333"/>
    <cellStyle name="Calculation 4 4" xfId="21335"/>
    <cellStyle name="Calculation 5" xfId="806"/>
    <cellStyle name="Calculation 5 2" xfId="807"/>
    <cellStyle name="Calculation 5 2 2" xfId="21331"/>
    <cellStyle name="Calculation 5 3" xfId="808"/>
    <cellStyle name="Calculation 5 3 2" xfId="21330"/>
    <cellStyle name="Calculation 5 4" xfId="21332"/>
    <cellStyle name="Calculation 6" xfId="809"/>
    <cellStyle name="Calculation 6 2" xfId="810"/>
    <cellStyle name="Calculation 6 2 2" xfId="21328"/>
    <cellStyle name="Calculation 6 3" xfId="811"/>
    <cellStyle name="Calculation 6 3 2" xfId="21327"/>
    <cellStyle name="Calculation 6 4" xfId="21329"/>
    <cellStyle name="Calculation 7" xfId="812"/>
    <cellStyle name="Calculation 7 2" xfId="21326"/>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10 2" xfId="21324"/>
    <cellStyle name="Gia's 11" xfId="21325"/>
    <cellStyle name="Gia's 2" xfId="9187"/>
    <cellStyle name="Gia's 2 2" xfId="21323"/>
    <cellStyle name="Gia's 3" xfId="9188"/>
    <cellStyle name="Gia's 3 2" xfId="21322"/>
    <cellStyle name="Gia's 4" xfId="9189"/>
    <cellStyle name="Gia's 4 2" xfId="21321"/>
    <cellStyle name="Gia's 5" xfId="9190"/>
    <cellStyle name="Gia's 5 2" xfId="21320"/>
    <cellStyle name="Gia's 6" xfId="9191"/>
    <cellStyle name="Gia's 6 2" xfId="21319"/>
    <cellStyle name="Gia's 7" xfId="9192"/>
    <cellStyle name="Gia's 7 2" xfId="21318"/>
    <cellStyle name="Gia's 8" xfId="9193"/>
    <cellStyle name="Gia's 8 2" xfId="21317"/>
    <cellStyle name="Gia's 9" xfId="9194"/>
    <cellStyle name="Gia's 9 2" xfId="21316"/>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greyed 2" xfId="21315"/>
    <cellStyle name="Header1" xfId="9222"/>
    <cellStyle name="Header1 2" xfId="9223"/>
    <cellStyle name="Header1 3" xfId="9224"/>
    <cellStyle name="Header2" xfId="9225"/>
    <cellStyle name="Header2 2" xfId="9226"/>
    <cellStyle name="Header2 2 2" xfId="21313"/>
    <cellStyle name="Header2 3" xfId="9227"/>
    <cellStyle name="Header2 3 2" xfId="21312"/>
    <cellStyle name="Header2 4" xfId="21314"/>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eadingTable 2" xfId="21311"/>
    <cellStyle name="highlightExposure" xfId="9323"/>
    <cellStyle name="highlightExposure 2" xfId="21310"/>
    <cellStyle name="highlightPercentage" xfId="9324"/>
    <cellStyle name="highlightPercentage 2" xfId="21309"/>
    <cellStyle name="highlightText" xfId="9325"/>
    <cellStyle name="highlightText 2" xfId="21308"/>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2 2" xfId="21306"/>
    <cellStyle name="Input 2 10 3" xfId="9336"/>
    <cellStyle name="Input 2 10 3 2" xfId="21305"/>
    <cellStyle name="Input 2 10 4" xfId="9337"/>
    <cellStyle name="Input 2 10 4 2" xfId="21304"/>
    <cellStyle name="Input 2 10 5" xfId="9338"/>
    <cellStyle name="Input 2 10 5 2" xfId="21303"/>
    <cellStyle name="Input 2 11" xfId="9339"/>
    <cellStyle name="Input 2 11 2" xfId="9340"/>
    <cellStyle name="Input 2 11 2 2" xfId="21301"/>
    <cellStyle name="Input 2 11 3" xfId="9341"/>
    <cellStyle name="Input 2 11 3 2" xfId="21300"/>
    <cellStyle name="Input 2 11 4" xfId="9342"/>
    <cellStyle name="Input 2 11 4 2" xfId="21299"/>
    <cellStyle name="Input 2 11 5" xfId="9343"/>
    <cellStyle name="Input 2 11 5 2" xfId="21298"/>
    <cellStyle name="Input 2 11 6" xfId="21302"/>
    <cellStyle name="Input 2 12" xfId="9344"/>
    <cellStyle name="Input 2 12 2" xfId="9345"/>
    <cellStyle name="Input 2 12 2 2" xfId="21296"/>
    <cellStyle name="Input 2 12 3" xfId="9346"/>
    <cellStyle name="Input 2 12 3 2" xfId="21295"/>
    <cellStyle name="Input 2 12 4" xfId="9347"/>
    <cellStyle name="Input 2 12 4 2" xfId="21294"/>
    <cellStyle name="Input 2 12 5" xfId="9348"/>
    <cellStyle name="Input 2 12 5 2" xfId="21293"/>
    <cellStyle name="Input 2 12 6" xfId="21297"/>
    <cellStyle name="Input 2 13" xfId="9349"/>
    <cellStyle name="Input 2 13 2" xfId="9350"/>
    <cellStyle name="Input 2 13 2 2" xfId="21291"/>
    <cellStyle name="Input 2 13 3" xfId="9351"/>
    <cellStyle name="Input 2 13 3 2" xfId="21290"/>
    <cellStyle name="Input 2 13 4" xfId="9352"/>
    <cellStyle name="Input 2 13 4 2" xfId="21289"/>
    <cellStyle name="Input 2 13 5" xfId="21292"/>
    <cellStyle name="Input 2 14" xfId="9353"/>
    <cellStyle name="Input 2 14 2" xfId="21288"/>
    <cellStyle name="Input 2 15" xfId="9354"/>
    <cellStyle name="Input 2 15 2" xfId="21287"/>
    <cellStyle name="Input 2 16" xfId="9355"/>
    <cellStyle name="Input 2 16 2" xfId="21286"/>
    <cellStyle name="Input 2 17" xfId="21307"/>
    <cellStyle name="Input 2 2" xfId="9356"/>
    <cellStyle name="Input 2 2 10" xfId="21285"/>
    <cellStyle name="Input 2 2 2" xfId="9357"/>
    <cellStyle name="Input 2 2 2 2" xfId="9358"/>
    <cellStyle name="Input 2 2 2 2 2" xfId="21283"/>
    <cellStyle name="Input 2 2 2 3" xfId="9359"/>
    <cellStyle name="Input 2 2 2 3 2" xfId="21282"/>
    <cellStyle name="Input 2 2 2 4" xfId="9360"/>
    <cellStyle name="Input 2 2 2 4 2" xfId="21281"/>
    <cellStyle name="Input 2 2 2 5" xfId="21284"/>
    <cellStyle name="Input 2 2 3" xfId="9361"/>
    <cellStyle name="Input 2 2 3 2" xfId="9362"/>
    <cellStyle name="Input 2 2 3 2 2" xfId="21279"/>
    <cellStyle name="Input 2 2 3 3" xfId="9363"/>
    <cellStyle name="Input 2 2 3 3 2" xfId="21278"/>
    <cellStyle name="Input 2 2 3 4" xfId="9364"/>
    <cellStyle name="Input 2 2 3 4 2" xfId="21277"/>
    <cellStyle name="Input 2 2 3 5" xfId="21280"/>
    <cellStyle name="Input 2 2 4" xfId="9365"/>
    <cellStyle name="Input 2 2 4 2" xfId="9366"/>
    <cellStyle name="Input 2 2 4 2 2" xfId="21275"/>
    <cellStyle name="Input 2 2 4 3" xfId="9367"/>
    <cellStyle name="Input 2 2 4 3 2" xfId="21274"/>
    <cellStyle name="Input 2 2 4 4" xfId="9368"/>
    <cellStyle name="Input 2 2 4 4 2" xfId="21273"/>
    <cellStyle name="Input 2 2 4 5" xfId="21276"/>
    <cellStyle name="Input 2 2 5" xfId="9369"/>
    <cellStyle name="Input 2 2 5 2" xfId="9370"/>
    <cellStyle name="Input 2 2 5 2 2" xfId="21271"/>
    <cellStyle name="Input 2 2 5 3" xfId="9371"/>
    <cellStyle name="Input 2 2 5 3 2" xfId="21270"/>
    <cellStyle name="Input 2 2 5 4" xfId="9372"/>
    <cellStyle name="Input 2 2 5 4 2" xfId="21269"/>
    <cellStyle name="Input 2 2 5 5" xfId="21272"/>
    <cellStyle name="Input 2 2 6" xfId="9373"/>
    <cellStyle name="Input 2 2 6 2" xfId="21268"/>
    <cellStyle name="Input 2 2 7" xfId="9374"/>
    <cellStyle name="Input 2 2 7 2" xfId="21267"/>
    <cellStyle name="Input 2 2 8" xfId="9375"/>
    <cellStyle name="Input 2 2 8 2" xfId="21266"/>
    <cellStyle name="Input 2 2 9" xfId="9376"/>
    <cellStyle name="Input 2 2 9 2" xfId="21265"/>
    <cellStyle name="Input 2 3" xfId="9377"/>
    <cellStyle name="Input 2 3 2" xfId="9378"/>
    <cellStyle name="Input 2 3 2 2" xfId="21264"/>
    <cellStyle name="Input 2 3 3" xfId="9379"/>
    <cellStyle name="Input 2 3 3 2" xfId="21263"/>
    <cellStyle name="Input 2 3 4" xfId="9380"/>
    <cellStyle name="Input 2 3 4 2" xfId="21262"/>
    <cellStyle name="Input 2 3 5" xfId="9381"/>
    <cellStyle name="Input 2 3 5 2" xfId="21261"/>
    <cellStyle name="Input 2 4" xfId="9382"/>
    <cellStyle name="Input 2 4 2" xfId="9383"/>
    <cellStyle name="Input 2 4 2 2" xfId="21260"/>
    <cellStyle name="Input 2 4 3" xfId="9384"/>
    <cellStyle name="Input 2 4 3 2" xfId="21259"/>
    <cellStyle name="Input 2 4 4" xfId="9385"/>
    <cellStyle name="Input 2 4 4 2" xfId="21258"/>
    <cellStyle name="Input 2 4 5" xfId="9386"/>
    <cellStyle name="Input 2 4 5 2" xfId="21257"/>
    <cellStyle name="Input 2 5" xfId="9387"/>
    <cellStyle name="Input 2 5 2" xfId="9388"/>
    <cellStyle name="Input 2 5 2 2" xfId="21256"/>
    <cellStyle name="Input 2 5 3" xfId="9389"/>
    <cellStyle name="Input 2 5 3 2" xfId="21255"/>
    <cellStyle name="Input 2 5 4" xfId="9390"/>
    <cellStyle name="Input 2 5 4 2" xfId="21254"/>
    <cellStyle name="Input 2 5 5" xfId="9391"/>
    <cellStyle name="Input 2 5 5 2" xfId="21253"/>
    <cellStyle name="Input 2 6" xfId="9392"/>
    <cellStyle name="Input 2 6 2" xfId="9393"/>
    <cellStyle name="Input 2 6 2 2" xfId="21252"/>
    <cellStyle name="Input 2 6 3" xfId="9394"/>
    <cellStyle name="Input 2 6 3 2" xfId="21251"/>
    <cellStyle name="Input 2 6 4" xfId="9395"/>
    <cellStyle name="Input 2 6 4 2" xfId="21250"/>
    <cellStyle name="Input 2 6 5" xfId="9396"/>
    <cellStyle name="Input 2 6 5 2" xfId="21249"/>
    <cellStyle name="Input 2 7" xfId="9397"/>
    <cellStyle name="Input 2 7 2" xfId="9398"/>
    <cellStyle name="Input 2 7 2 2" xfId="21248"/>
    <cellStyle name="Input 2 7 3" xfId="9399"/>
    <cellStyle name="Input 2 7 3 2" xfId="21247"/>
    <cellStyle name="Input 2 7 4" xfId="9400"/>
    <cellStyle name="Input 2 7 4 2" xfId="21246"/>
    <cellStyle name="Input 2 7 5" xfId="9401"/>
    <cellStyle name="Input 2 7 5 2" xfId="21245"/>
    <cellStyle name="Input 2 8" xfId="9402"/>
    <cellStyle name="Input 2 8 2" xfId="9403"/>
    <cellStyle name="Input 2 8 2 2" xfId="21244"/>
    <cellStyle name="Input 2 8 3" xfId="9404"/>
    <cellStyle name="Input 2 8 3 2" xfId="21243"/>
    <cellStyle name="Input 2 8 4" xfId="9405"/>
    <cellStyle name="Input 2 8 4 2" xfId="21242"/>
    <cellStyle name="Input 2 8 5" xfId="9406"/>
    <cellStyle name="Input 2 8 5 2" xfId="21241"/>
    <cellStyle name="Input 2 9" xfId="9407"/>
    <cellStyle name="Input 2 9 2" xfId="9408"/>
    <cellStyle name="Input 2 9 2 2" xfId="21240"/>
    <cellStyle name="Input 2 9 3" xfId="9409"/>
    <cellStyle name="Input 2 9 3 2" xfId="21239"/>
    <cellStyle name="Input 2 9 4" xfId="9410"/>
    <cellStyle name="Input 2 9 4 2" xfId="21238"/>
    <cellStyle name="Input 2 9 5" xfId="9411"/>
    <cellStyle name="Input 2 9 5 2" xfId="21237"/>
    <cellStyle name="Input 3" xfId="9412"/>
    <cellStyle name="Input 3 2" xfId="9413"/>
    <cellStyle name="Input 3 2 2" xfId="21235"/>
    <cellStyle name="Input 3 3" xfId="9414"/>
    <cellStyle name="Input 3 3 2" xfId="21234"/>
    <cellStyle name="Input 3 4" xfId="21236"/>
    <cellStyle name="Input 4" xfId="9415"/>
    <cellStyle name="Input 4 2" xfId="9416"/>
    <cellStyle name="Input 4 2 2" xfId="21232"/>
    <cellStyle name="Input 4 3" xfId="9417"/>
    <cellStyle name="Input 4 3 2" xfId="21231"/>
    <cellStyle name="Input 4 4" xfId="21233"/>
    <cellStyle name="Input 5" xfId="9418"/>
    <cellStyle name="Input 5 2" xfId="9419"/>
    <cellStyle name="Input 5 2 2" xfId="21229"/>
    <cellStyle name="Input 5 3" xfId="9420"/>
    <cellStyle name="Input 5 3 2" xfId="21228"/>
    <cellStyle name="Input 5 4" xfId="21230"/>
    <cellStyle name="Input 6" xfId="9421"/>
    <cellStyle name="Input 6 2" xfId="9422"/>
    <cellStyle name="Input 6 2 2" xfId="21226"/>
    <cellStyle name="Input 6 3" xfId="9423"/>
    <cellStyle name="Input 6 3 2" xfId="21225"/>
    <cellStyle name="Input 6 4" xfId="21227"/>
    <cellStyle name="Input 7" xfId="9424"/>
    <cellStyle name="Input 7 2" xfId="21224"/>
    <cellStyle name="inputExposure" xfId="9425"/>
    <cellStyle name="inputExposure 2" xfId="21223"/>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1410"/>
    <cellStyle name="Normal 122" xfId="20960"/>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sestdy draft" xfId="15"/>
    <cellStyle name="Normal_Casestdy draft 2" xfId="9"/>
    <cellStyle name="Normalny_Eksport 2000 - F" xfId="20382"/>
    <cellStyle name="Note 2" xfId="20383"/>
    <cellStyle name="Note 2 10" xfId="20384"/>
    <cellStyle name="Note 2 10 2" xfId="20385"/>
    <cellStyle name="Note 2 10 2 2" xfId="21221"/>
    <cellStyle name="Note 2 10 3" xfId="20386"/>
    <cellStyle name="Note 2 10 3 2" xfId="21220"/>
    <cellStyle name="Note 2 10 4" xfId="20387"/>
    <cellStyle name="Note 2 10 4 2" xfId="21219"/>
    <cellStyle name="Note 2 10 5" xfId="20388"/>
    <cellStyle name="Note 2 10 5 2" xfId="21218"/>
    <cellStyle name="Note 2 11" xfId="20389"/>
    <cellStyle name="Note 2 11 2" xfId="20390"/>
    <cellStyle name="Note 2 11 2 2" xfId="21217"/>
    <cellStyle name="Note 2 11 3" xfId="20391"/>
    <cellStyle name="Note 2 11 3 2" xfId="21216"/>
    <cellStyle name="Note 2 11 4" xfId="20392"/>
    <cellStyle name="Note 2 11 4 2" xfId="21215"/>
    <cellStyle name="Note 2 11 5" xfId="20393"/>
    <cellStyle name="Note 2 11 5 2" xfId="21214"/>
    <cellStyle name="Note 2 12" xfId="20394"/>
    <cellStyle name="Note 2 12 2" xfId="20395"/>
    <cellStyle name="Note 2 12 2 2" xfId="21213"/>
    <cellStyle name="Note 2 12 3" xfId="20396"/>
    <cellStyle name="Note 2 12 3 2" xfId="21212"/>
    <cellStyle name="Note 2 12 4" xfId="20397"/>
    <cellStyle name="Note 2 12 4 2" xfId="21211"/>
    <cellStyle name="Note 2 12 5" xfId="20398"/>
    <cellStyle name="Note 2 12 5 2" xfId="21210"/>
    <cellStyle name="Note 2 13" xfId="20399"/>
    <cellStyle name="Note 2 13 2" xfId="20400"/>
    <cellStyle name="Note 2 13 2 2" xfId="21209"/>
    <cellStyle name="Note 2 13 3" xfId="20401"/>
    <cellStyle name="Note 2 13 3 2" xfId="21208"/>
    <cellStyle name="Note 2 13 4" xfId="20402"/>
    <cellStyle name="Note 2 13 4 2" xfId="21207"/>
    <cellStyle name="Note 2 13 5" xfId="20403"/>
    <cellStyle name="Note 2 13 5 2" xfId="21206"/>
    <cellStyle name="Note 2 14" xfId="20404"/>
    <cellStyle name="Note 2 14 2" xfId="20405"/>
    <cellStyle name="Note 2 14 2 2" xfId="21204"/>
    <cellStyle name="Note 2 14 3" xfId="21205"/>
    <cellStyle name="Note 2 15" xfId="20406"/>
    <cellStyle name="Note 2 15 2" xfId="20407"/>
    <cellStyle name="Note 2 15 2 2" xfId="21203"/>
    <cellStyle name="Note 2 16" xfId="20408"/>
    <cellStyle name="Note 2 16 2" xfId="21202"/>
    <cellStyle name="Note 2 17" xfId="20409"/>
    <cellStyle name="Note 2 17 2" xfId="21201"/>
    <cellStyle name="Note 2 18" xfId="21222"/>
    <cellStyle name="Note 2 2" xfId="20410"/>
    <cellStyle name="Note 2 2 10" xfId="20411"/>
    <cellStyle name="Note 2 2 10 2" xfId="21199"/>
    <cellStyle name="Note 2 2 11" xfId="21200"/>
    <cellStyle name="Note 2 2 2" xfId="20412"/>
    <cellStyle name="Note 2 2 2 2" xfId="20413"/>
    <cellStyle name="Note 2 2 2 2 2" xfId="21197"/>
    <cellStyle name="Note 2 2 2 3" xfId="20414"/>
    <cellStyle name="Note 2 2 2 3 2" xfId="21196"/>
    <cellStyle name="Note 2 2 2 4" xfId="20415"/>
    <cellStyle name="Note 2 2 2 4 2" xfId="21195"/>
    <cellStyle name="Note 2 2 2 5" xfId="20416"/>
    <cellStyle name="Note 2 2 2 5 2" xfId="21194"/>
    <cellStyle name="Note 2 2 2 6" xfId="21198"/>
    <cellStyle name="Note 2 2 3" xfId="20417"/>
    <cellStyle name="Note 2 2 3 2" xfId="20418"/>
    <cellStyle name="Note 2 2 3 2 2" xfId="21193"/>
    <cellStyle name="Note 2 2 3 3" xfId="20419"/>
    <cellStyle name="Note 2 2 3 3 2" xfId="21192"/>
    <cellStyle name="Note 2 2 3 4" xfId="20420"/>
    <cellStyle name="Note 2 2 3 4 2" xfId="21191"/>
    <cellStyle name="Note 2 2 3 5" xfId="20421"/>
    <cellStyle name="Note 2 2 3 5 2" xfId="21190"/>
    <cellStyle name="Note 2 2 4" xfId="20422"/>
    <cellStyle name="Note 2 2 4 2" xfId="20423"/>
    <cellStyle name="Note 2 2 4 2 2" xfId="21188"/>
    <cellStyle name="Note 2 2 4 3" xfId="20424"/>
    <cellStyle name="Note 2 2 4 3 2" xfId="21187"/>
    <cellStyle name="Note 2 2 4 4" xfId="20425"/>
    <cellStyle name="Note 2 2 4 4 2" xfId="21186"/>
    <cellStyle name="Note 2 2 4 5" xfId="21189"/>
    <cellStyle name="Note 2 2 5" xfId="20426"/>
    <cellStyle name="Note 2 2 5 2" xfId="20427"/>
    <cellStyle name="Note 2 2 5 2 2" xfId="21184"/>
    <cellStyle name="Note 2 2 5 3" xfId="20428"/>
    <cellStyle name="Note 2 2 5 3 2" xfId="21183"/>
    <cellStyle name="Note 2 2 5 4" xfId="20429"/>
    <cellStyle name="Note 2 2 5 4 2" xfId="21182"/>
    <cellStyle name="Note 2 2 5 5" xfId="21185"/>
    <cellStyle name="Note 2 2 6" xfId="20430"/>
    <cellStyle name="Note 2 2 6 2" xfId="21181"/>
    <cellStyle name="Note 2 2 7" xfId="20431"/>
    <cellStyle name="Note 2 2 7 2" xfId="21180"/>
    <cellStyle name="Note 2 2 8" xfId="20432"/>
    <cellStyle name="Note 2 2 8 2" xfId="21179"/>
    <cellStyle name="Note 2 2 9" xfId="20433"/>
    <cellStyle name="Note 2 2 9 2" xfId="21178"/>
    <cellStyle name="Note 2 3" xfId="20434"/>
    <cellStyle name="Note 2 3 2" xfId="20435"/>
    <cellStyle name="Note 2 3 2 2" xfId="21177"/>
    <cellStyle name="Note 2 3 3" xfId="20436"/>
    <cellStyle name="Note 2 3 3 2" xfId="21176"/>
    <cellStyle name="Note 2 3 4" xfId="20437"/>
    <cellStyle name="Note 2 3 4 2" xfId="21175"/>
    <cellStyle name="Note 2 3 5" xfId="20438"/>
    <cellStyle name="Note 2 3 5 2" xfId="21174"/>
    <cellStyle name="Note 2 4" xfId="20439"/>
    <cellStyle name="Note 2 4 2" xfId="20440"/>
    <cellStyle name="Note 2 4 2 2" xfId="20441"/>
    <cellStyle name="Note 2 4 2 2 2" xfId="21173"/>
    <cellStyle name="Note 2 4 3" xfId="20442"/>
    <cellStyle name="Note 2 4 3 2" xfId="20443"/>
    <cellStyle name="Note 2 4 3 2 2" xfId="21172"/>
    <cellStyle name="Note 2 4 4" xfId="20444"/>
    <cellStyle name="Note 2 4 4 2" xfId="20445"/>
    <cellStyle name="Note 2 4 4 2 2" xfId="21171"/>
    <cellStyle name="Note 2 4 5" xfId="20446"/>
    <cellStyle name="Note 2 4 6" xfId="20447"/>
    <cellStyle name="Note 2 4 7" xfId="20448"/>
    <cellStyle name="Note 2 4 7 2" xfId="21170"/>
    <cellStyle name="Note 2 5" xfId="20449"/>
    <cellStyle name="Note 2 5 2" xfId="20450"/>
    <cellStyle name="Note 2 5 2 2" xfId="20451"/>
    <cellStyle name="Note 2 5 2 2 2" xfId="21169"/>
    <cellStyle name="Note 2 5 3" xfId="20452"/>
    <cellStyle name="Note 2 5 3 2" xfId="20453"/>
    <cellStyle name="Note 2 5 3 2 2" xfId="21168"/>
    <cellStyle name="Note 2 5 4" xfId="20454"/>
    <cellStyle name="Note 2 5 4 2" xfId="20455"/>
    <cellStyle name="Note 2 5 4 2 2" xfId="21167"/>
    <cellStyle name="Note 2 5 5" xfId="20456"/>
    <cellStyle name="Note 2 5 6" xfId="20457"/>
    <cellStyle name="Note 2 5 7" xfId="20458"/>
    <cellStyle name="Note 2 5 7 2" xfId="21166"/>
    <cellStyle name="Note 2 6" xfId="20459"/>
    <cellStyle name="Note 2 6 2" xfId="20460"/>
    <cellStyle name="Note 2 6 2 2" xfId="20461"/>
    <cellStyle name="Note 2 6 2 2 2" xfId="21165"/>
    <cellStyle name="Note 2 6 3" xfId="20462"/>
    <cellStyle name="Note 2 6 3 2" xfId="20463"/>
    <cellStyle name="Note 2 6 3 2 2" xfId="21164"/>
    <cellStyle name="Note 2 6 4" xfId="20464"/>
    <cellStyle name="Note 2 6 4 2" xfId="20465"/>
    <cellStyle name="Note 2 6 4 2 2" xfId="21163"/>
    <cellStyle name="Note 2 6 5" xfId="20466"/>
    <cellStyle name="Note 2 6 6" xfId="20467"/>
    <cellStyle name="Note 2 6 7" xfId="20468"/>
    <cellStyle name="Note 2 6 7 2" xfId="21162"/>
    <cellStyle name="Note 2 7" xfId="20469"/>
    <cellStyle name="Note 2 7 2" xfId="20470"/>
    <cellStyle name="Note 2 7 2 2" xfId="20471"/>
    <cellStyle name="Note 2 7 2 2 2" xfId="21161"/>
    <cellStyle name="Note 2 7 3" xfId="20472"/>
    <cellStyle name="Note 2 7 3 2" xfId="20473"/>
    <cellStyle name="Note 2 7 3 2 2" xfId="21160"/>
    <cellStyle name="Note 2 7 4" xfId="20474"/>
    <cellStyle name="Note 2 7 4 2" xfId="20475"/>
    <cellStyle name="Note 2 7 4 2 2" xfId="21159"/>
    <cellStyle name="Note 2 7 5" xfId="20476"/>
    <cellStyle name="Note 2 7 6" xfId="20477"/>
    <cellStyle name="Note 2 7 7" xfId="20478"/>
    <cellStyle name="Note 2 7 7 2" xfId="21158"/>
    <cellStyle name="Note 2 8" xfId="20479"/>
    <cellStyle name="Note 2 8 2" xfId="20480"/>
    <cellStyle name="Note 2 8 2 2" xfId="21157"/>
    <cellStyle name="Note 2 8 3" xfId="20481"/>
    <cellStyle name="Note 2 8 3 2" xfId="21156"/>
    <cellStyle name="Note 2 8 4" xfId="20482"/>
    <cellStyle name="Note 2 8 4 2" xfId="21155"/>
    <cellStyle name="Note 2 8 5" xfId="20483"/>
    <cellStyle name="Note 2 8 5 2" xfId="21154"/>
    <cellStyle name="Note 2 9" xfId="20484"/>
    <cellStyle name="Note 2 9 2" xfId="20485"/>
    <cellStyle name="Note 2 9 2 2" xfId="21153"/>
    <cellStyle name="Note 2 9 3" xfId="20486"/>
    <cellStyle name="Note 2 9 3 2" xfId="21152"/>
    <cellStyle name="Note 2 9 4" xfId="20487"/>
    <cellStyle name="Note 2 9 4 2" xfId="21151"/>
    <cellStyle name="Note 2 9 5" xfId="20488"/>
    <cellStyle name="Note 2 9 5 2" xfId="21150"/>
    <cellStyle name="Note 3 2" xfId="20489"/>
    <cellStyle name="Note 3 2 2" xfId="20490"/>
    <cellStyle name="Note 3 2 2 2" xfId="21148"/>
    <cellStyle name="Note 3 2 3" xfId="20491"/>
    <cellStyle name="Note 3 2 4" xfId="21149"/>
    <cellStyle name="Note 3 3" xfId="20492"/>
    <cellStyle name="Note 3 3 2" xfId="20493"/>
    <cellStyle name="Note 3 3 3" xfId="21147"/>
    <cellStyle name="Note 3 4" xfId="20494"/>
    <cellStyle name="Note 3 4 2" xfId="21146"/>
    <cellStyle name="Note 3 5" xfId="20495"/>
    <cellStyle name="Note 4 2" xfId="20496"/>
    <cellStyle name="Note 4 2 2" xfId="20497"/>
    <cellStyle name="Note 4 2 2 2" xfId="21144"/>
    <cellStyle name="Note 4 2 3" xfId="20498"/>
    <cellStyle name="Note 4 2 4" xfId="21145"/>
    <cellStyle name="Note 4 3" xfId="20499"/>
    <cellStyle name="Note 4 4" xfId="20500"/>
    <cellStyle name="Note 4 4 2" xfId="21143"/>
    <cellStyle name="Note 4 5" xfId="20501"/>
    <cellStyle name="Note 5" xfId="20502"/>
    <cellStyle name="Note 5 2" xfId="20503"/>
    <cellStyle name="Note 5 2 2" xfId="20504"/>
    <cellStyle name="Note 5 2 3" xfId="21141"/>
    <cellStyle name="Note 5 3" xfId="20505"/>
    <cellStyle name="Note 5 3 2" xfId="20506"/>
    <cellStyle name="Note 5 3 3" xfId="21140"/>
    <cellStyle name="Note 5 4" xfId="20507"/>
    <cellStyle name="Note 5 4 2" xfId="21139"/>
    <cellStyle name="Note 5 5" xfId="20508"/>
    <cellStyle name="Note 5 6" xfId="21142"/>
    <cellStyle name="Note 6" xfId="20509"/>
    <cellStyle name="Note 6 2" xfId="20510"/>
    <cellStyle name="Note 6 2 2" xfId="20511"/>
    <cellStyle name="Note 6 2 3" xfId="21137"/>
    <cellStyle name="Note 6 3" xfId="20512"/>
    <cellStyle name="Note 6 4" xfId="20513"/>
    <cellStyle name="Note 6 5" xfId="21138"/>
    <cellStyle name="Note 7" xfId="20514"/>
    <cellStyle name="Note 7 2" xfId="21136"/>
    <cellStyle name="Note 8" xfId="20515"/>
    <cellStyle name="Note 8 2" xfId="20516"/>
    <cellStyle name="Note 8 2 2" xfId="21134"/>
    <cellStyle name="Note 8 3" xfId="21135"/>
    <cellStyle name="Note 9" xfId="20517"/>
    <cellStyle name="Note 9 2" xfId="21133"/>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alExposure 2" xfId="21132"/>
    <cellStyle name="OptionHeading" xfId="20525"/>
    <cellStyle name="OptionHeading 2" xfId="20526"/>
    <cellStyle name="OptionHeading 3" xfId="20527"/>
    <cellStyle name="Output 2" xfId="20528"/>
    <cellStyle name="Output 2 10" xfId="20529"/>
    <cellStyle name="Output 2 10 2" xfId="20530"/>
    <cellStyle name="Output 2 10 2 2" xfId="21130"/>
    <cellStyle name="Output 2 10 3" xfId="20531"/>
    <cellStyle name="Output 2 10 3 2" xfId="21129"/>
    <cellStyle name="Output 2 10 4" xfId="20532"/>
    <cellStyle name="Output 2 10 4 2" xfId="21128"/>
    <cellStyle name="Output 2 10 5" xfId="20533"/>
    <cellStyle name="Output 2 10 5 2" xfId="21127"/>
    <cellStyle name="Output 2 11" xfId="20534"/>
    <cellStyle name="Output 2 11 2" xfId="20535"/>
    <cellStyle name="Output 2 11 2 2" xfId="21125"/>
    <cellStyle name="Output 2 11 3" xfId="20536"/>
    <cellStyle name="Output 2 11 3 2" xfId="21124"/>
    <cellStyle name="Output 2 11 4" xfId="20537"/>
    <cellStyle name="Output 2 11 4 2" xfId="21123"/>
    <cellStyle name="Output 2 11 5" xfId="20538"/>
    <cellStyle name="Output 2 11 5 2" xfId="21122"/>
    <cellStyle name="Output 2 11 6" xfId="21126"/>
    <cellStyle name="Output 2 12" xfId="20539"/>
    <cellStyle name="Output 2 12 2" xfId="20540"/>
    <cellStyle name="Output 2 12 2 2" xfId="21120"/>
    <cellStyle name="Output 2 12 3" xfId="20541"/>
    <cellStyle name="Output 2 12 3 2" xfId="21119"/>
    <cellStyle name="Output 2 12 4" xfId="20542"/>
    <cellStyle name="Output 2 12 4 2" xfId="21118"/>
    <cellStyle name="Output 2 12 5" xfId="20543"/>
    <cellStyle name="Output 2 12 5 2" xfId="21117"/>
    <cellStyle name="Output 2 12 6" xfId="21121"/>
    <cellStyle name="Output 2 13" xfId="20544"/>
    <cellStyle name="Output 2 13 2" xfId="20545"/>
    <cellStyle name="Output 2 13 2 2" xfId="21115"/>
    <cellStyle name="Output 2 13 3" xfId="20546"/>
    <cellStyle name="Output 2 13 3 2" xfId="21114"/>
    <cellStyle name="Output 2 13 4" xfId="20547"/>
    <cellStyle name="Output 2 13 4 2" xfId="21113"/>
    <cellStyle name="Output 2 13 5" xfId="21116"/>
    <cellStyle name="Output 2 14" xfId="20548"/>
    <cellStyle name="Output 2 14 2" xfId="21112"/>
    <cellStyle name="Output 2 15" xfId="20549"/>
    <cellStyle name="Output 2 15 2" xfId="21111"/>
    <cellStyle name="Output 2 16" xfId="20550"/>
    <cellStyle name="Output 2 16 2" xfId="21110"/>
    <cellStyle name="Output 2 17" xfId="21131"/>
    <cellStyle name="Output 2 2" xfId="20551"/>
    <cellStyle name="Output 2 2 10" xfId="21109"/>
    <cellStyle name="Output 2 2 2" xfId="20552"/>
    <cellStyle name="Output 2 2 2 2" xfId="20553"/>
    <cellStyle name="Output 2 2 2 2 2" xfId="21107"/>
    <cellStyle name="Output 2 2 2 3" xfId="20554"/>
    <cellStyle name="Output 2 2 2 3 2" xfId="21106"/>
    <cellStyle name="Output 2 2 2 4" xfId="20555"/>
    <cellStyle name="Output 2 2 2 4 2" xfId="21105"/>
    <cellStyle name="Output 2 2 2 5" xfId="21108"/>
    <cellStyle name="Output 2 2 3" xfId="20556"/>
    <cellStyle name="Output 2 2 3 2" xfId="20557"/>
    <cellStyle name="Output 2 2 3 2 2" xfId="21103"/>
    <cellStyle name="Output 2 2 3 3" xfId="20558"/>
    <cellStyle name="Output 2 2 3 3 2" xfId="21102"/>
    <cellStyle name="Output 2 2 3 4" xfId="20559"/>
    <cellStyle name="Output 2 2 3 4 2" xfId="21101"/>
    <cellStyle name="Output 2 2 3 5" xfId="21104"/>
    <cellStyle name="Output 2 2 4" xfId="20560"/>
    <cellStyle name="Output 2 2 4 2" xfId="20561"/>
    <cellStyle name="Output 2 2 4 2 2" xfId="21099"/>
    <cellStyle name="Output 2 2 4 3" xfId="20562"/>
    <cellStyle name="Output 2 2 4 3 2" xfId="21098"/>
    <cellStyle name="Output 2 2 4 4" xfId="20563"/>
    <cellStyle name="Output 2 2 4 4 2" xfId="21097"/>
    <cellStyle name="Output 2 2 4 5" xfId="21100"/>
    <cellStyle name="Output 2 2 5" xfId="20564"/>
    <cellStyle name="Output 2 2 5 2" xfId="20565"/>
    <cellStyle name="Output 2 2 5 2 2" xfId="21095"/>
    <cellStyle name="Output 2 2 5 3" xfId="20566"/>
    <cellStyle name="Output 2 2 5 3 2" xfId="21094"/>
    <cellStyle name="Output 2 2 5 4" xfId="20567"/>
    <cellStyle name="Output 2 2 5 4 2" xfId="21093"/>
    <cellStyle name="Output 2 2 5 5" xfId="21096"/>
    <cellStyle name="Output 2 2 6" xfId="20568"/>
    <cellStyle name="Output 2 2 6 2" xfId="21092"/>
    <cellStyle name="Output 2 2 7" xfId="20569"/>
    <cellStyle name="Output 2 2 7 2" xfId="21091"/>
    <cellStyle name="Output 2 2 8" xfId="20570"/>
    <cellStyle name="Output 2 2 8 2" xfId="21090"/>
    <cellStyle name="Output 2 2 9" xfId="20571"/>
    <cellStyle name="Output 2 2 9 2" xfId="21089"/>
    <cellStyle name="Output 2 3" xfId="20572"/>
    <cellStyle name="Output 2 3 2" xfId="20573"/>
    <cellStyle name="Output 2 3 2 2" xfId="21088"/>
    <cellStyle name="Output 2 3 3" xfId="20574"/>
    <cellStyle name="Output 2 3 3 2" xfId="21087"/>
    <cellStyle name="Output 2 3 4" xfId="20575"/>
    <cellStyle name="Output 2 3 4 2" xfId="21086"/>
    <cellStyle name="Output 2 3 5" xfId="20576"/>
    <cellStyle name="Output 2 3 5 2" xfId="21085"/>
    <cellStyle name="Output 2 4" xfId="20577"/>
    <cellStyle name="Output 2 4 2" xfId="20578"/>
    <cellStyle name="Output 2 4 2 2" xfId="21084"/>
    <cellStyle name="Output 2 4 3" xfId="20579"/>
    <cellStyle name="Output 2 4 3 2" xfId="21083"/>
    <cellStyle name="Output 2 4 4" xfId="20580"/>
    <cellStyle name="Output 2 4 4 2" xfId="21082"/>
    <cellStyle name="Output 2 4 5" xfId="20581"/>
    <cellStyle name="Output 2 4 5 2" xfId="21081"/>
    <cellStyle name="Output 2 5" xfId="20582"/>
    <cellStyle name="Output 2 5 2" xfId="20583"/>
    <cellStyle name="Output 2 5 2 2" xfId="21080"/>
    <cellStyle name="Output 2 5 3" xfId="20584"/>
    <cellStyle name="Output 2 5 3 2" xfId="21079"/>
    <cellStyle name="Output 2 5 4" xfId="20585"/>
    <cellStyle name="Output 2 5 4 2" xfId="21078"/>
    <cellStyle name="Output 2 5 5" xfId="20586"/>
    <cellStyle name="Output 2 5 5 2" xfId="21077"/>
    <cellStyle name="Output 2 6" xfId="20587"/>
    <cellStyle name="Output 2 6 2" xfId="20588"/>
    <cellStyle name="Output 2 6 2 2" xfId="21076"/>
    <cellStyle name="Output 2 6 3" xfId="20589"/>
    <cellStyle name="Output 2 6 3 2" xfId="21075"/>
    <cellStyle name="Output 2 6 4" xfId="20590"/>
    <cellStyle name="Output 2 6 4 2" xfId="21074"/>
    <cellStyle name="Output 2 6 5" xfId="20591"/>
    <cellStyle name="Output 2 6 5 2" xfId="21073"/>
    <cellStyle name="Output 2 7" xfId="20592"/>
    <cellStyle name="Output 2 7 2" xfId="20593"/>
    <cellStyle name="Output 2 7 2 2" xfId="21072"/>
    <cellStyle name="Output 2 7 3" xfId="20594"/>
    <cellStyle name="Output 2 7 3 2" xfId="21071"/>
    <cellStyle name="Output 2 7 4" xfId="20595"/>
    <cellStyle name="Output 2 7 4 2" xfId="21070"/>
    <cellStyle name="Output 2 7 5" xfId="20596"/>
    <cellStyle name="Output 2 7 5 2" xfId="21069"/>
    <cellStyle name="Output 2 8" xfId="20597"/>
    <cellStyle name="Output 2 8 2" xfId="20598"/>
    <cellStyle name="Output 2 8 2 2" xfId="21068"/>
    <cellStyle name="Output 2 8 3" xfId="20599"/>
    <cellStyle name="Output 2 8 3 2" xfId="21067"/>
    <cellStyle name="Output 2 8 4" xfId="20600"/>
    <cellStyle name="Output 2 8 4 2" xfId="21066"/>
    <cellStyle name="Output 2 8 5" xfId="20601"/>
    <cellStyle name="Output 2 8 5 2" xfId="21065"/>
    <cellStyle name="Output 2 9" xfId="20602"/>
    <cellStyle name="Output 2 9 2" xfId="20603"/>
    <cellStyle name="Output 2 9 2 2" xfId="21064"/>
    <cellStyle name="Output 2 9 3" xfId="20604"/>
    <cellStyle name="Output 2 9 3 2" xfId="21063"/>
    <cellStyle name="Output 2 9 4" xfId="20605"/>
    <cellStyle name="Output 2 9 4 2" xfId="21062"/>
    <cellStyle name="Output 2 9 5" xfId="20606"/>
    <cellStyle name="Output 2 9 5 2" xfId="21061"/>
    <cellStyle name="Output 3" xfId="20607"/>
    <cellStyle name="Output 3 2" xfId="20608"/>
    <cellStyle name="Output 3 2 2" xfId="21059"/>
    <cellStyle name="Output 3 3" xfId="20609"/>
    <cellStyle name="Output 3 3 2" xfId="21058"/>
    <cellStyle name="Output 3 4" xfId="21060"/>
    <cellStyle name="Output 4" xfId="20610"/>
    <cellStyle name="Output 4 2" xfId="20611"/>
    <cellStyle name="Output 4 2 2" xfId="21056"/>
    <cellStyle name="Output 4 3" xfId="20612"/>
    <cellStyle name="Output 4 3 2" xfId="21055"/>
    <cellStyle name="Output 4 4" xfId="21057"/>
    <cellStyle name="Output 5" xfId="20613"/>
    <cellStyle name="Output 5 2" xfId="20614"/>
    <cellStyle name="Output 5 2 2" xfId="21053"/>
    <cellStyle name="Output 5 3" xfId="20615"/>
    <cellStyle name="Output 5 3 2" xfId="21052"/>
    <cellStyle name="Output 5 4" xfId="21054"/>
    <cellStyle name="Output 6" xfId="20616"/>
    <cellStyle name="Output 6 2" xfId="20617"/>
    <cellStyle name="Output 6 2 2" xfId="21050"/>
    <cellStyle name="Output 6 3" xfId="20618"/>
    <cellStyle name="Output 6 3 2" xfId="21049"/>
    <cellStyle name="Output 6 4" xfId="21051"/>
    <cellStyle name="Output 7" xfId="20619"/>
    <cellStyle name="Output 7 2" xfId="21048"/>
    <cellStyle name="Percen - Style1" xfId="20620"/>
    <cellStyle name="Percent" xfId="20961"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Exposure 2" xfId="21047"/>
    <cellStyle name="showParameterE" xfId="20787"/>
    <cellStyle name="showParameterE 2" xfId="21046"/>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Style 9" xfId="21411"/>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2 2" xfId="21044"/>
    <cellStyle name="Total 2 10 3" xfId="20826"/>
    <cellStyle name="Total 2 10 3 2" xfId="21043"/>
    <cellStyle name="Total 2 10 4" xfId="20827"/>
    <cellStyle name="Total 2 10 4 2" xfId="21042"/>
    <cellStyle name="Total 2 10 5" xfId="20828"/>
    <cellStyle name="Total 2 10 5 2" xfId="21041"/>
    <cellStyle name="Total 2 11" xfId="20829"/>
    <cellStyle name="Total 2 11 2" xfId="20830"/>
    <cellStyle name="Total 2 11 2 2" xfId="21039"/>
    <cellStyle name="Total 2 11 3" xfId="20831"/>
    <cellStyle name="Total 2 11 3 2" xfId="21038"/>
    <cellStyle name="Total 2 11 4" xfId="20832"/>
    <cellStyle name="Total 2 11 4 2" xfId="21037"/>
    <cellStyle name="Total 2 11 5" xfId="20833"/>
    <cellStyle name="Total 2 11 5 2" xfId="21036"/>
    <cellStyle name="Total 2 11 6" xfId="21040"/>
    <cellStyle name="Total 2 12" xfId="20834"/>
    <cellStyle name="Total 2 12 2" xfId="20835"/>
    <cellStyle name="Total 2 12 2 2" xfId="21034"/>
    <cellStyle name="Total 2 12 3" xfId="20836"/>
    <cellStyle name="Total 2 12 3 2" xfId="21033"/>
    <cellStyle name="Total 2 12 4" xfId="20837"/>
    <cellStyle name="Total 2 12 4 2" xfId="21032"/>
    <cellStyle name="Total 2 12 5" xfId="20838"/>
    <cellStyle name="Total 2 12 5 2" xfId="21031"/>
    <cellStyle name="Total 2 12 6" xfId="21035"/>
    <cellStyle name="Total 2 13" xfId="20839"/>
    <cellStyle name="Total 2 13 2" xfId="20840"/>
    <cellStyle name="Total 2 13 2 2" xfId="21029"/>
    <cellStyle name="Total 2 13 3" xfId="20841"/>
    <cellStyle name="Total 2 13 3 2" xfId="21028"/>
    <cellStyle name="Total 2 13 4" xfId="20842"/>
    <cellStyle name="Total 2 13 4 2" xfId="21027"/>
    <cellStyle name="Total 2 13 5" xfId="21030"/>
    <cellStyle name="Total 2 14" xfId="20843"/>
    <cellStyle name="Total 2 14 2" xfId="21026"/>
    <cellStyle name="Total 2 15" xfId="20844"/>
    <cellStyle name="Total 2 15 2" xfId="21025"/>
    <cellStyle name="Total 2 16" xfId="20845"/>
    <cellStyle name="Total 2 16 2" xfId="21024"/>
    <cellStyle name="Total 2 17" xfId="21045"/>
    <cellStyle name="Total 2 2" xfId="20846"/>
    <cellStyle name="Total 2 2 10" xfId="21023"/>
    <cellStyle name="Total 2 2 2" xfId="20847"/>
    <cellStyle name="Total 2 2 2 2" xfId="20848"/>
    <cellStyle name="Total 2 2 2 2 2" xfId="21021"/>
    <cellStyle name="Total 2 2 2 3" xfId="20849"/>
    <cellStyle name="Total 2 2 2 3 2" xfId="21020"/>
    <cellStyle name="Total 2 2 2 4" xfId="20850"/>
    <cellStyle name="Total 2 2 2 4 2" xfId="21019"/>
    <cellStyle name="Total 2 2 2 5" xfId="21022"/>
    <cellStyle name="Total 2 2 3" xfId="20851"/>
    <cellStyle name="Total 2 2 3 2" xfId="20852"/>
    <cellStyle name="Total 2 2 3 2 2" xfId="21017"/>
    <cellStyle name="Total 2 2 3 3" xfId="20853"/>
    <cellStyle name="Total 2 2 3 3 2" xfId="21016"/>
    <cellStyle name="Total 2 2 3 4" xfId="20854"/>
    <cellStyle name="Total 2 2 3 4 2" xfId="21015"/>
    <cellStyle name="Total 2 2 3 5" xfId="21018"/>
    <cellStyle name="Total 2 2 4" xfId="20855"/>
    <cellStyle name="Total 2 2 4 2" xfId="20856"/>
    <cellStyle name="Total 2 2 4 2 2" xfId="21013"/>
    <cellStyle name="Total 2 2 4 3" xfId="20857"/>
    <cellStyle name="Total 2 2 4 3 2" xfId="21012"/>
    <cellStyle name="Total 2 2 4 4" xfId="20858"/>
    <cellStyle name="Total 2 2 4 4 2" xfId="21011"/>
    <cellStyle name="Total 2 2 4 5" xfId="21014"/>
    <cellStyle name="Total 2 2 5" xfId="20859"/>
    <cellStyle name="Total 2 2 5 2" xfId="20860"/>
    <cellStyle name="Total 2 2 5 2 2" xfId="21009"/>
    <cellStyle name="Total 2 2 5 3" xfId="20861"/>
    <cellStyle name="Total 2 2 5 3 2" xfId="21008"/>
    <cellStyle name="Total 2 2 5 4" xfId="20862"/>
    <cellStyle name="Total 2 2 5 4 2" xfId="21007"/>
    <cellStyle name="Total 2 2 5 5" xfId="21010"/>
    <cellStyle name="Total 2 2 6" xfId="20863"/>
    <cellStyle name="Total 2 2 6 2" xfId="21006"/>
    <cellStyle name="Total 2 2 7" xfId="20864"/>
    <cellStyle name="Total 2 2 7 2" xfId="21005"/>
    <cellStyle name="Total 2 2 8" xfId="20865"/>
    <cellStyle name="Total 2 2 8 2" xfId="21004"/>
    <cellStyle name="Total 2 2 9" xfId="20866"/>
    <cellStyle name="Total 2 2 9 2" xfId="21003"/>
    <cellStyle name="Total 2 3" xfId="20867"/>
    <cellStyle name="Total 2 3 2" xfId="20868"/>
    <cellStyle name="Total 2 3 2 2" xfId="21002"/>
    <cellStyle name="Total 2 3 3" xfId="20869"/>
    <cellStyle name="Total 2 3 3 2" xfId="21001"/>
    <cellStyle name="Total 2 3 4" xfId="20870"/>
    <cellStyle name="Total 2 3 4 2" xfId="21000"/>
    <cellStyle name="Total 2 3 5" xfId="20871"/>
    <cellStyle name="Total 2 3 5 2" xfId="20999"/>
    <cellStyle name="Total 2 4" xfId="20872"/>
    <cellStyle name="Total 2 4 2" xfId="20873"/>
    <cellStyle name="Total 2 4 2 2" xfId="20998"/>
    <cellStyle name="Total 2 4 3" xfId="20874"/>
    <cellStyle name="Total 2 4 3 2" xfId="20997"/>
    <cellStyle name="Total 2 4 4" xfId="20875"/>
    <cellStyle name="Total 2 4 4 2" xfId="20996"/>
    <cellStyle name="Total 2 4 5" xfId="20876"/>
    <cellStyle name="Total 2 4 5 2" xfId="20995"/>
    <cellStyle name="Total 2 5" xfId="20877"/>
    <cellStyle name="Total 2 5 2" xfId="20878"/>
    <cellStyle name="Total 2 5 2 2" xfId="20994"/>
    <cellStyle name="Total 2 5 3" xfId="20879"/>
    <cellStyle name="Total 2 5 3 2" xfId="20993"/>
    <cellStyle name="Total 2 5 4" xfId="20880"/>
    <cellStyle name="Total 2 5 4 2" xfId="20992"/>
    <cellStyle name="Total 2 5 5" xfId="20881"/>
    <cellStyle name="Total 2 5 5 2" xfId="20991"/>
    <cellStyle name="Total 2 6" xfId="20882"/>
    <cellStyle name="Total 2 6 2" xfId="20883"/>
    <cellStyle name="Total 2 6 2 2" xfId="20990"/>
    <cellStyle name="Total 2 6 3" xfId="20884"/>
    <cellStyle name="Total 2 6 3 2" xfId="20989"/>
    <cellStyle name="Total 2 6 4" xfId="20885"/>
    <cellStyle name="Total 2 6 4 2" xfId="20988"/>
    <cellStyle name="Total 2 6 5" xfId="20886"/>
    <cellStyle name="Total 2 6 5 2" xfId="20987"/>
    <cellStyle name="Total 2 7" xfId="20887"/>
    <cellStyle name="Total 2 7 2" xfId="20888"/>
    <cellStyle name="Total 2 7 2 2" xfId="20986"/>
    <cellStyle name="Total 2 7 3" xfId="20889"/>
    <cellStyle name="Total 2 7 3 2" xfId="20985"/>
    <cellStyle name="Total 2 7 4" xfId="20890"/>
    <cellStyle name="Total 2 7 4 2" xfId="20984"/>
    <cellStyle name="Total 2 7 5" xfId="20891"/>
    <cellStyle name="Total 2 7 5 2" xfId="20983"/>
    <cellStyle name="Total 2 8" xfId="20892"/>
    <cellStyle name="Total 2 8 2" xfId="20893"/>
    <cellStyle name="Total 2 8 2 2" xfId="20982"/>
    <cellStyle name="Total 2 8 3" xfId="20894"/>
    <cellStyle name="Total 2 8 3 2" xfId="20981"/>
    <cellStyle name="Total 2 8 4" xfId="20895"/>
    <cellStyle name="Total 2 8 4 2" xfId="20980"/>
    <cellStyle name="Total 2 8 5" xfId="20896"/>
    <cellStyle name="Total 2 8 5 2" xfId="20979"/>
    <cellStyle name="Total 2 9" xfId="20897"/>
    <cellStyle name="Total 2 9 2" xfId="20898"/>
    <cellStyle name="Total 2 9 2 2" xfId="20978"/>
    <cellStyle name="Total 2 9 3" xfId="20899"/>
    <cellStyle name="Total 2 9 3 2" xfId="20977"/>
    <cellStyle name="Total 2 9 4" xfId="20900"/>
    <cellStyle name="Total 2 9 4 2" xfId="20976"/>
    <cellStyle name="Total 2 9 5" xfId="20901"/>
    <cellStyle name="Total 2 9 5 2" xfId="20975"/>
    <cellStyle name="Total 3" xfId="20902"/>
    <cellStyle name="Total 3 2" xfId="20903"/>
    <cellStyle name="Total 3 2 2" xfId="20973"/>
    <cellStyle name="Total 3 3" xfId="20904"/>
    <cellStyle name="Total 3 3 2" xfId="20972"/>
    <cellStyle name="Total 3 4" xfId="20974"/>
    <cellStyle name="Total 4" xfId="20905"/>
    <cellStyle name="Total 4 2" xfId="20906"/>
    <cellStyle name="Total 4 2 2" xfId="20970"/>
    <cellStyle name="Total 4 3" xfId="20907"/>
    <cellStyle name="Total 4 3 2" xfId="20969"/>
    <cellStyle name="Total 4 4" xfId="20971"/>
    <cellStyle name="Total 5" xfId="20908"/>
    <cellStyle name="Total 5 2" xfId="20909"/>
    <cellStyle name="Total 5 2 2" xfId="20967"/>
    <cellStyle name="Total 5 3" xfId="20910"/>
    <cellStyle name="Total 5 3 2" xfId="20966"/>
    <cellStyle name="Total 5 4" xfId="20968"/>
    <cellStyle name="Total 6" xfId="20911"/>
    <cellStyle name="Total 6 2" xfId="20912"/>
    <cellStyle name="Total 6 2 2" xfId="20964"/>
    <cellStyle name="Total 6 3" xfId="20913"/>
    <cellStyle name="Total 6 3 2" xfId="20963"/>
    <cellStyle name="Total 6 4" xfId="20965"/>
    <cellStyle name="Total 7" xfId="20914"/>
    <cellStyle name="Total 7 2" xfId="20962"/>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4">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isbank.g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26"/>
  <sheetViews>
    <sheetView showGridLines="0" tabSelected="1" workbookViewId="0">
      <pane xSplit="1" ySplit="7" topLeftCell="B8" activePane="bottomRight" state="frozen"/>
      <selection pane="topRight" activeCell="B1" sqref="B1"/>
      <selection pane="bottomLeft" activeCell="A8" sqref="A8"/>
      <selection pane="bottomRight" activeCell="B1" sqref="B1"/>
    </sheetView>
  </sheetViews>
  <sheetFormatPr defaultRowHeight="15"/>
  <cols>
    <col min="1" max="1" width="10.28515625" style="2" customWidth="1"/>
    <col min="2" max="2" width="134.7109375" bestFit="1" customWidth="1"/>
    <col min="3" max="3" width="39.42578125" customWidth="1"/>
    <col min="7" max="7" width="25" customWidth="1"/>
  </cols>
  <sheetData>
    <row r="1" spans="1:3" ht="15.75">
      <c r="A1" s="10"/>
      <c r="B1" s="195" t="s">
        <v>292</v>
      </c>
      <c r="C1" s="99"/>
    </row>
    <row r="2" spans="1:3" s="192" customFormat="1" ht="15.75">
      <c r="A2" s="261">
        <v>1</v>
      </c>
      <c r="B2" s="193" t="s">
        <v>293</v>
      </c>
      <c r="C2" s="379" t="s">
        <v>870</v>
      </c>
    </row>
    <row r="3" spans="1:3" s="192" customFormat="1" ht="15.75">
      <c r="A3" s="261">
        <v>2</v>
      </c>
      <c r="B3" s="194" t="s">
        <v>294</v>
      </c>
      <c r="C3" s="379" t="s">
        <v>871</v>
      </c>
    </row>
    <row r="4" spans="1:3" s="192" customFormat="1" ht="15.75">
      <c r="A4" s="261">
        <v>3</v>
      </c>
      <c r="B4" s="194" t="s">
        <v>295</v>
      </c>
      <c r="C4" s="379" t="s">
        <v>872</v>
      </c>
    </row>
    <row r="5" spans="1:3" s="192" customFormat="1" ht="15.75">
      <c r="A5" s="262">
        <v>4</v>
      </c>
      <c r="B5" s="197" t="s">
        <v>296</v>
      </c>
      <c r="C5" s="380" t="s">
        <v>873</v>
      </c>
    </row>
    <row r="6" spans="1:3" s="196" customFormat="1" ht="65.25" customHeight="1">
      <c r="A6" s="568" t="s">
        <v>798</v>
      </c>
      <c r="B6" s="569"/>
      <c r="C6" s="569"/>
    </row>
    <row r="7" spans="1:3">
      <c r="A7" s="369" t="s">
        <v>647</v>
      </c>
      <c r="B7" s="370" t="s">
        <v>297</v>
      </c>
    </row>
    <row r="8" spans="1:3">
      <c r="A8" s="371">
        <v>1</v>
      </c>
      <c r="B8" s="367" t="s">
        <v>261</v>
      </c>
    </row>
    <row r="9" spans="1:3">
      <c r="A9" s="371">
        <v>2</v>
      </c>
      <c r="B9" s="367" t="s">
        <v>298</v>
      </c>
    </row>
    <row r="10" spans="1:3">
      <c r="A10" s="371">
        <v>3</v>
      </c>
      <c r="B10" s="367" t="s">
        <v>299</v>
      </c>
    </row>
    <row r="11" spans="1:3">
      <c r="A11" s="371">
        <v>4</v>
      </c>
      <c r="B11" s="367" t="s">
        <v>300</v>
      </c>
      <c r="C11" s="191"/>
    </row>
    <row r="12" spans="1:3">
      <c r="A12" s="371">
        <v>5</v>
      </c>
      <c r="B12" s="367" t="s">
        <v>225</v>
      </c>
    </row>
    <row r="13" spans="1:3">
      <c r="A13" s="371">
        <v>6</v>
      </c>
      <c r="B13" s="372" t="s">
        <v>186</v>
      </c>
    </row>
    <row r="14" spans="1:3">
      <c r="A14" s="371">
        <v>7</v>
      </c>
      <c r="B14" s="367" t="s">
        <v>301</v>
      </c>
    </row>
    <row r="15" spans="1:3">
      <c r="A15" s="371">
        <v>8</v>
      </c>
      <c r="B15" s="367" t="s">
        <v>305</v>
      </c>
    </row>
    <row r="16" spans="1:3">
      <c r="A16" s="371">
        <v>9</v>
      </c>
      <c r="B16" s="367" t="s">
        <v>89</v>
      </c>
    </row>
    <row r="17" spans="1:2">
      <c r="A17" s="373" t="s">
        <v>859</v>
      </c>
      <c r="B17" s="367" t="s">
        <v>836</v>
      </c>
    </row>
    <row r="18" spans="1:2">
      <c r="A18" s="371">
        <v>10</v>
      </c>
      <c r="B18" s="367" t="s">
        <v>308</v>
      </c>
    </row>
    <row r="19" spans="1:2">
      <c r="A19" s="371">
        <v>11</v>
      </c>
      <c r="B19" s="372" t="s">
        <v>288</v>
      </c>
    </row>
    <row r="20" spans="1:2">
      <c r="A20" s="371">
        <v>12</v>
      </c>
      <c r="B20" s="372" t="s">
        <v>285</v>
      </c>
    </row>
    <row r="21" spans="1:2">
      <c r="A21" s="371">
        <v>13</v>
      </c>
      <c r="B21" s="374" t="s">
        <v>768</v>
      </c>
    </row>
    <row r="22" spans="1:2">
      <c r="A22" s="371">
        <v>14</v>
      </c>
      <c r="B22" s="375" t="s">
        <v>828</v>
      </c>
    </row>
    <row r="23" spans="1:2">
      <c r="A23" s="376">
        <v>15</v>
      </c>
      <c r="B23" s="372" t="s">
        <v>78</v>
      </c>
    </row>
    <row r="24" spans="1:2">
      <c r="A24" s="5"/>
      <c r="B24" s="3"/>
    </row>
    <row r="25" spans="1:2">
      <c r="A25" s="5"/>
      <c r="B25" s="3"/>
    </row>
    <row r="26" spans="1:2">
      <c r="A26" s="5"/>
      <c r="B26" s="3"/>
    </row>
  </sheetData>
  <mergeCells count="1">
    <mergeCell ref="A6:C6"/>
  </mergeCells>
  <hyperlinks>
    <hyperlink ref="B8" location="'1. key ratios'!A1" display="ცხრილი 1: ძირითადი მაჩვენებლები"/>
    <hyperlink ref="B9" location="'2. RC'!A1" display="ცხრილი 2: საბალანსო უწყისი"/>
    <hyperlink ref="B10" location="'3. PL'!A1" display="ცხრილი 3: მოგება-ზარალის ანგარიშგება"/>
    <hyperlink ref="B11" location="'4. Off-Balance'!A1" display="ბალანსგარეშე ანგარიშების უწყისი "/>
    <hyperlink ref="B12" location="'5. RWA'!A1" display="ცხრილი 5: რისკის მიხედვით შეწონილი რისკის პოზიციები"/>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hyperlink ref="B13" location="'6. Administrators-shareholders'!A1" display="ინფორმაცია ბანკის სამეთვალყურეო საბჭოს, დირექტორატის და აქციონერთა შესახებ"/>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hyperlink ref="B16" location="'9. Capital'!A1" display="ცხრილი 9: საზედამხედველო კაპიტალი"/>
    <hyperlink ref="B18" location="'10. CC2'!A1" display="ცხრილი 10: კავშირი საზედამხედველო კაპიტალსა და ფინანსური მდგომარეობის ანგარიშგებას შორის"/>
    <hyperlink ref="B20" location="'12. CRM'!A1" display="საკრედიტო რისკის მიტიგაცია"/>
    <hyperlink ref="B19" location="'11. CRWA'!A1" display="საკრედიტო რისკის მიხედვით შეწონილი რისკის პოზიციები"/>
    <hyperlink ref="B21" location="'13. CRME'!A1" display="სტანდარტიზებული მიდგომა - საკრედიტო რისკი საკრედიტო რისკის მიტიგაციის ეფექტი"/>
    <hyperlink ref="B23" location="'15. CCR'!A1" display="კონტრაგენტთან დაკავშირებული საკრედიტო რისკის მიხედვით შეწონილი რისკის პოზიციები"/>
    <hyperlink ref="B22" location="'14. LCR'!A1" display="ლიკვიდობის გადაფარვის კოეფიციენტი"/>
    <hyperlink ref="B17" location="'9.1. Capital Requirements'!A1" display="კაპიტალის ადეკვატურობის მოთხოვნები"/>
    <hyperlink ref="C5" r:id="rId1"/>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55"/>
  <sheetViews>
    <sheetView showGridLines="0" zoomScaleNormal="100" workbookViewId="0">
      <pane xSplit="1" ySplit="5" topLeftCell="B6" activePane="bottomRight" state="frozen"/>
      <selection pane="topRight" activeCell="B1" sqref="B1"/>
      <selection pane="bottomLeft" activeCell="A5" sqref="A5"/>
      <selection pane="bottomRight" activeCell="B1" sqref="B1"/>
    </sheetView>
  </sheetViews>
  <sheetFormatPr defaultRowHeight="15"/>
  <cols>
    <col min="1" max="1" width="9.5703125" style="5" bestFit="1" customWidth="1"/>
    <col min="2" max="2" width="132.42578125" style="2" customWidth="1"/>
    <col min="3" max="3" width="18.42578125" style="2" customWidth="1"/>
  </cols>
  <sheetData>
    <row r="1" spans="1:6" ht="15.75">
      <c r="A1" s="381" t="s">
        <v>226</v>
      </c>
      <c r="B1" s="382" t="s">
        <v>870</v>
      </c>
      <c r="D1" s="2"/>
      <c r="E1" s="2"/>
      <c r="F1" s="2"/>
    </row>
    <row r="2" spans="1:6" s="22" customFormat="1" ht="15.75" customHeight="1">
      <c r="A2" s="381" t="s">
        <v>227</v>
      </c>
      <c r="B2" s="383">
        <f>'8. LI2'!B2</f>
        <v>43555</v>
      </c>
    </row>
    <row r="3" spans="1:6" s="22" customFormat="1" ht="15.75" customHeight="1"/>
    <row r="4" spans="1:6" ht="15.75" thickBot="1">
      <c r="A4" s="5" t="s">
        <v>656</v>
      </c>
      <c r="B4" s="65" t="s">
        <v>89</v>
      </c>
    </row>
    <row r="5" spans="1:6">
      <c r="A5" s="145" t="s">
        <v>27</v>
      </c>
      <c r="B5" s="146"/>
      <c r="C5" s="147" t="s">
        <v>28</v>
      </c>
    </row>
    <row r="6" spans="1:6">
      <c r="A6" s="148">
        <v>1</v>
      </c>
      <c r="B6" s="88" t="s">
        <v>29</v>
      </c>
      <c r="C6" s="459">
        <f>SUM(C7:C11)</f>
        <v>76526121.204521865</v>
      </c>
    </row>
    <row r="7" spans="1:6">
      <c r="A7" s="148">
        <v>2</v>
      </c>
      <c r="B7" s="85" t="s">
        <v>30</v>
      </c>
      <c r="C7" s="460">
        <f>'2. RC'!E33</f>
        <v>69161600</v>
      </c>
    </row>
    <row r="8" spans="1:6">
      <c r="A8" s="148">
        <v>3</v>
      </c>
      <c r="B8" s="79" t="s">
        <v>31</v>
      </c>
      <c r="C8" s="460"/>
    </row>
    <row r="9" spans="1:6">
      <c r="A9" s="148">
        <v>4</v>
      </c>
      <c r="B9" s="79" t="s">
        <v>32</v>
      </c>
      <c r="C9" s="460"/>
    </row>
    <row r="10" spans="1:6">
      <c r="A10" s="148">
        <v>5</v>
      </c>
      <c r="B10" s="79" t="s">
        <v>33</v>
      </c>
      <c r="C10" s="460"/>
    </row>
    <row r="11" spans="1:6">
      <c r="A11" s="148">
        <v>6</v>
      </c>
      <c r="B11" s="86" t="s">
        <v>34</v>
      </c>
      <c r="C11" s="460">
        <f>'2. RC'!E38</f>
        <v>7364521.2045218665</v>
      </c>
    </row>
    <row r="12" spans="1:6" s="4" customFormat="1">
      <c r="A12" s="148">
        <v>7</v>
      </c>
      <c r="B12" s="88" t="s">
        <v>35</v>
      </c>
      <c r="C12" s="461">
        <f>SUM(C13:C27)</f>
        <v>193135.02999999991</v>
      </c>
    </row>
    <row r="13" spans="1:6" s="4" customFormat="1">
      <c r="A13" s="148">
        <v>8</v>
      </c>
      <c r="B13" s="87" t="s">
        <v>36</v>
      </c>
      <c r="C13" s="462"/>
    </row>
    <row r="14" spans="1:6" s="4" customFormat="1" ht="25.5">
      <c r="A14" s="148">
        <v>9</v>
      </c>
      <c r="B14" s="80" t="s">
        <v>37</v>
      </c>
      <c r="C14" s="462"/>
    </row>
    <row r="15" spans="1:6" s="4" customFormat="1">
      <c r="A15" s="148">
        <v>10</v>
      </c>
      <c r="B15" s="81" t="s">
        <v>38</v>
      </c>
      <c r="C15" s="462">
        <f>'7. LI1'!D19</f>
        <v>193135.02999999991</v>
      </c>
    </row>
    <row r="16" spans="1:6" s="4" customFormat="1">
      <c r="A16" s="148">
        <v>11</v>
      </c>
      <c r="B16" s="82" t="s">
        <v>39</v>
      </c>
      <c r="C16" s="462"/>
    </row>
    <row r="17" spans="1:3" s="4" customFormat="1">
      <c r="A17" s="148">
        <v>12</v>
      </c>
      <c r="B17" s="81" t="s">
        <v>40</v>
      </c>
      <c r="C17" s="462"/>
    </row>
    <row r="18" spans="1:3" s="4" customFormat="1">
      <c r="A18" s="148">
        <v>13</v>
      </c>
      <c r="B18" s="81" t="s">
        <v>41</v>
      </c>
      <c r="C18" s="462"/>
    </row>
    <row r="19" spans="1:3" s="4" customFormat="1">
      <c r="A19" s="148">
        <v>14</v>
      </c>
      <c r="B19" s="81" t="s">
        <v>42</v>
      </c>
      <c r="C19" s="462"/>
    </row>
    <row r="20" spans="1:3" s="4" customFormat="1" ht="25.5">
      <c r="A20" s="148">
        <v>15</v>
      </c>
      <c r="B20" s="81" t="s">
        <v>43</v>
      </c>
      <c r="C20" s="462"/>
    </row>
    <row r="21" spans="1:3" s="4" customFormat="1" ht="25.5">
      <c r="A21" s="148">
        <v>16</v>
      </c>
      <c r="B21" s="80" t="s">
        <v>44</v>
      </c>
      <c r="C21" s="462"/>
    </row>
    <row r="22" spans="1:3" s="4" customFormat="1">
      <c r="A22" s="148">
        <v>17</v>
      </c>
      <c r="B22" s="149" t="s">
        <v>45</v>
      </c>
      <c r="C22" s="462"/>
    </row>
    <row r="23" spans="1:3" s="4" customFormat="1" ht="25.5">
      <c r="A23" s="148">
        <v>18</v>
      </c>
      <c r="B23" s="80" t="s">
        <v>46</v>
      </c>
      <c r="C23" s="462"/>
    </row>
    <row r="24" spans="1:3" s="4" customFormat="1" ht="25.5">
      <c r="A24" s="148">
        <v>19</v>
      </c>
      <c r="B24" s="80" t="s">
        <v>47</v>
      </c>
      <c r="C24" s="462"/>
    </row>
    <row r="25" spans="1:3" s="4" customFormat="1" ht="25.5">
      <c r="A25" s="148">
        <v>20</v>
      </c>
      <c r="B25" s="83" t="s">
        <v>48</v>
      </c>
      <c r="C25" s="462"/>
    </row>
    <row r="26" spans="1:3" s="4" customFormat="1">
      <c r="A26" s="148">
        <v>21</v>
      </c>
      <c r="B26" s="83" t="s">
        <v>49</v>
      </c>
      <c r="C26" s="462"/>
    </row>
    <row r="27" spans="1:3" s="4" customFormat="1" ht="25.5">
      <c r="A27" s="148">
        <v>22</v>
      </c>
      <c r="B27" s="83" t="s">
        <v>50</v>
      </c>
      <c r="C27" s="462"/>
    </row>
    <row r="28" spans="1:3" s="4" customFormat="1">
      <c r="A28" s="148">
        <v>23</v>
      </c>
      <c r="B28" s="89" t="s">
        <v>24</v>
      </c>
      <c r="C28" s="461">
        <f>C6-C12</f>
        <v>76332986.174521863</v>
      </c>
    </row>
    <row r="29" spans="1:3" s="4" customFormat="1">
      <c r="A29" s="150"/>
      <c r="B29" s="84"/>
      <c r="C29" s="462"/>
    </row>
    <row r="30" spans="1:3" s="4" customFormat="1">
      <c r="A30" s="150">
        <v>24</v>
      </c>
      <c r="B30" s="89" t="s">
        <v>51</v>
      </c>
      <c r="C30" s="461">
        <f>C31+C34</f>
        <v>0</v>
      </c>
    </row>
    <row r="31" spans="1:3" s="4" customFormat="1">
      <c r="A31" s="150">
        <v>25</v>
      </c>
      <c r="B31" s="79" t="s">
        <v>52</v>
      </c>
      <c r="C31" s="463">
        <f>C32+C33</f>
        <v>0</v>
      </c>
    </row>
    <row r="32" spans="1:3" s="4" customFormat="1">
      <c r="A32" s="150">
        <v>26</v>
      </c>
      <c r="B32" s="189" t="s">
        <v>53</v>
      </c>
      <c r="C32" s="462"/>
    </row>
    <row r="33" spans="1:3" s="4" customFormat="1">
      <c r="A33" s="150">
        <v>27</v>
      </c>
      <c r="B33" s="189" t="s">
        <v>54</v>
      </c>
      <c r="C33" s="462"/>
    </row>
    <row r="34" spans="1:3" s="4" customFormat="1">
      <c r="A34" s="150">
        <v>28</v>
      </c>
      <c r="B34" s="79" t="s">
        <v>55</v>
      </c>
      <c r="C34" s="462"/>
    </row>
    <row r="35" spans="1:3" s="4" customFormat="1">
      <c r="A35" s="150">
        <v>29</v>
      </c>
      <c r="B35" s="89" t="s">
        <v>56</v>
      </c>
      <c r="C35" s="461">
        <f>SUM(C36:C40)</f>
        <v>0</v>
      </c>
    </row>
    <row r="36" spans="1:3" s="4" customFormat="1">
      <c r="A36" s="150">
        <v>30</v>
      </c>
      <c r="B36" s="80" t="s">
        <v>57</v>
      </c>
      <c r="C36" s="462"/>
    </row>
    <row r="37" spans="1:3" s="4" customFormat="1">
      <c r="A37" s="150">
        <v>31</v>
      </c>
      <c r="B37" s="81" t="s">
        <v>58</v>
      </c>
      <c r="C37" s="462"/>
    </row>
    <row r="38" spans="1:3" s="4" customFormat="1" ht="25.5">
      <c r="A38" s="150">
        <v>32</v>
      </c>
      <c r="B38" s="80" t="s">
        <v>59</v>
      </c>
      <c r="C38" s="462"/>
    </row>
    <row r="39" spans="1:3" s="4" customFormat="1" ht="25.5">
      <c r="A39" s="150">
        <v>33</v>
      </c>
      <c r="B39" s="80" t="s">
        <v>47</v>
      </c>
      <c r="C39" s="462"/>
    </row>
    <row r="40" spans="1:3" s="4" customFormat="1" ht="25.5">
      <c r="A40" s="150">
        <v>34</v>
      </c>
      <c r="B40" s="83" t="s">
        <v>60</v>
      </c>
      <c r="C40" s="462"/>
    </row>
    <row r="41" spans="1:3" s="4" customFormat="1">
      <c r="A41" s="150">
        <v>35</v>
      </c>
      <c r="B41" s="89" t="s">
        <v>25</v>
      </c>
      <c r="C41" s="461">
        <f>C30-C35</f>
        <v>0</v>
      </c>
    </row>
    <row r="42" spans="1:3" s="4" customFormat="1">
      <c r="A42" s="150"/>
      <c r="B42" s="84"/>
      <c r="C42" s="462"/>
    </row>
    <row r="43" spans="1:3" s="4" customFormat="1">
      <c r="A43" s="150">
        <v>36</v>
      </c>
      <c r="B43" s="90" t="s">
        <v>61</v>
      </c>
      <c r="C43" s="461">
        <f>SUM(C44:C46)</f>
        <v>3110885.9957045875</v>
      </c>
    </row>
    <row r="44" spans="1:3" s="4" customFormat="1">
      <c r="A44" s="150">
        <v>37</v>
      </c>
      <c r="B44" s="79" t="s">
        <v>62</v>
      </c>
      <c r="C44" s="462">
        <f>'2. RC'!E30</f>
        <v>0</v>
      </c>
    </row>
    <row r="45" spans="1:3" s="4" customFormat="1">
      <c r="A45" s="150">
        <v>38</v>
      </c>
      <c r="B45" s="79" t="s">
        <v>63</v>
      </c>
      <c r="C45" s="462"/>
    </row>
    <row r="46" spans="1:3" s="4" customFormat="1">
      <c r="A46" s="150">
        <v>39</v>
      </c>
      <c r="B46" s="79" t="s">
        <v>64</v>
      </c>
      <c r="C46" s="462">
        <v>3110885.9957045875</v>
      </c>
    </row>
    <row r="47" spans="1:3" s="4" customFormat="1">
      <c r="A47" s="150">
        <v>40</v>
      </c>
      <c r="B47" s="90" t="s">
        <v>65</v>
      </c>
      <c r="C47" s="461">
        <f>SUM(C48:C51)</f>
        <v>0</v>
      </c>
    </row>
    <row r="48" spans="1:3" s="4" customFormat="1">
      <c r="A48" s="150">
        <v>41</v>
      </c>
      <c r="B48" s="80" t="s">
        <v>66</v>
      </c>
      <c r="C48" s="462"/>
    </row>
    <row r="49" spans="1:3" s="4" customFormat="1">
      <c r="A49" s="150">
        <v>42</v>
      </c>
      <c r="B49" s="81" t="s">
        <v>67</v>
      </c>
      <c r="C49" s="462"/>
    </row>
    <row r="50" spans="1:3" s="4" customFormat="1" ht="25.5">
      <c r="A50" s="150">
        <v>43</v>
      </c>
      <c r="B50" s="80" t="s">
        <v>68</v>
      </c>
      <c r="C50" s="462"/>
    </row>
    <row r="51" spans="1:3" s="4" customFormat="1" ht="25.5">
      <c r="A51" s="150">
        <v>44</v>
      </c>
      <c r="B51" s="80" t="s">
        <v>47</v>
      </c>
      <c r="C51" s="462"/>
    </row>
    <row r="52" spans="1:3" s="4" customFormat="1" ht="15.75" thickBot="1">
      <c r="A52" s="151">
        <v>45</v>
      </c>
      <c r="B52" s="152" t="s">
        <v>26</v>
      </c>
      <c r="C52" s="464">
        <f>C43-C47</f>
        <v>3110885.9957045875</v>
      </c>
    </row>
    <row r="55" spans="1:3">
      <c r="B55" s="2" t="s">
        <v>263</v>
      </c>
    </row>
  </sheetData>
  <dataValidations count="1">
    <dataValidation operator="lessThanOrEqual" allowBlank="1" showInputMessage="1" showErrorMessage="1" errorTitle="Should be negative number" error="Should be whole negative number or 0" sqref="C13:C52"/>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22"/>
  <sheetViews>
    <sheetView showGridLines="0" workbookViewId="0"/>
  </sheetViews>
  <sheetFormatPr defaultColWidth="9.140625" defaultRowHeight="12.75"/>
  <cols>
    <col min="1" max="1" width="10.85546875" style="321" bestFit="1" customWidth="1"/>
    <col min="2" max="2" width="59" style="321" customWidth="1"/>
    <col min="3" max="3" width="16.7109375" style="321" bestFit="1" customWidth="1"/>
    <col min="4" max="4" width="13.5703125" style="321" bestFit="1" customWidth="1"/>
    <col min="5" max="16384" width="9.140625" style="321"/>
  </cols>
  <sheetData>
    <row r="1" spans="1:4" ht="15">
      <c r="A1" s="381" t="s">
        <v>226</v>
      </c>
      <c r="B1" s="382" t="s">
        <v>870</v>
      </c>
    </row>
    <row r="2" spans="1:4" s="22" customFormat="1" ht="15.75" customHeight="1">
      <c r="A2" s="381" t="s">
        <v>227</v>
      </c>
      <c r="B2" s="383">
        <f>'9. Capital'!B2</f>
        <v>43555</v>
      </c>
    </row>
    <row r="3" spans="1:4" s="22" customFormat="1" ht="15.75" customHeight="1"/>
    <row r="4" spans="1:4" ht="13.5" thickBot="1">
      <c r="A4" s="322" t="s">
        <v>835</v>
      </c>
      <c r="B4" s="356" t="s">
        <v>836</v>
      </c>
    </row>
    <row r="5" spans="1:4" s="357" customFormat="1" ht="25.5">
      <c r="A5" s="591" t="s">
        <v>837</v>
      </c>
      <c r="B5" s="592"/>
      <c r="C5" s="344" t="s">
        <v>838</v>
      </c>
      <c r="D5" s="345" t="s">
        <v>839</v>
      </c>
    </row>
    <row r="6" spans="1:4" s="358" customFormat="1">
      <c r="A6" s="346">
        <v>1</v>
      </c>
      <c r="B6" s="347" t="s">
        <v>840</v>
      </c>
      <c r="C6" s="347"/>
      <c r="D6" s="348"/>
    </row>
    <row r="7" spans="1:4" s="358" customFormat="1">
      <c r="A7" s="349" t="s">
        <v>841</v>
      </c>
      <c r="B7" s="350" t="s">
        <v>842</v>
      </c>
      <c r="C7" s="537">
        <v>4.4999999999999998E-2</v>
      </c>
      <c r="D7" s="530">
        <f>C7*'5. RWA'!$C$13</f>
        <v>12050668.062655237</v>
      </c>
    </row>
    <row r="8" spans="1:4" s="358" customFormat="1">
      <c r="A8" s="349" t="s">
        <v>843</v>
      </c>
      <c r="B8" s="350" t="s">
        <v>844</v>
      </c>
      <c r="C8" s="537">
        <v>0.06</v>
      </c>
      <c r="D8" s="530">
        <f>C8*'5. RWA'!$C$13</f>
        <v>16067557.416873649</v>
      </c>
    </row>
    <row r="9" spans="1:4" s="358" customFormat="1">
      <c r="A9" s="349" t="s">
        <v>845</v>
      </c>
      <c r="B9" s="350" t="s">
        <v>846</v>
      </c>
      <c r="C9" s="537">
        <v>0.08</v>
      </c>
      <c r="D9" s="530">
        <f>C9*'5. RWA'!$C$13</f>
        <v>21423409.889164865</v>
      </c>
    </row>
    <row r="10" spans="1:4" s="358" customFormat="1">
      <c r="A10" s="346" t="s">
        <v>847</v>
      </c>
      <c r="B10" s="347" t="s">
        <v>848</v>
      </c>
      <c r="C10" s="538"/>
      <c r="D10" s="531"/>
    </row>
    <row r="11" spans="1:4" s="359" customFormat="1">
      <c r="A11" s="351" t="s">
        <v>849</v>
      </c>
      <c r="B11" s="352" t="s">
        <v>850</v>
      </c>
      <c r="C11" s="533">
        <v>2.5000000000000001E-2</v>
      </c>
      <c r="D11" s="532">
        <f>C11*'5. RWA'!$C$13</f>
        <v>6694815.5903640203</v>
      </c>
    </row>
    <row r="12" spans="1:4" s="359" customFormat="1">
      <c r="A12" s="351" t="s">
        <v>851</v>
      </c>
      <c r="B12" s="352" t="s">
        <v>852</v>
      </c>
      <c r="C12" s="533">
        <v>0</v>
      </c>
      <c r="D12" s="532">
        <f>C12*'5. RWA'!$C$13</f>
        <v>0</v>
      </c>
    </row>
    <row r="13" spans="1:4" s="359" customFormat="1">
      <c r="A13" s="351" t="s">
        <v>853</v>
      </c>
      <c r="B13" s="352" t="s">
        <v>854</v>
      </c>
      <c r="C13" s="533"/>
      <c r="D13" s="532">
        <f>C13*'5. RWA'!$C$13</f>
        <v>0</v>
      </c>
    </row>
    <row r="14" spans="1:4" s="358" customFormat="1">
      <c r="A14" s="346" t="s">
        <v>855</v>
      </c>
      <c r="B14" s="347" t="s">
        <v>856</v>
      </c>
      <c r="C14" s="538"/>
      <c r="D14" s="531"/>
    </row>
    <row r="15" spans="1:4" s="358" customFormat="1">
      <c r="A15" s="368" t="s">
        <v>860</v>
      </c>
      <c r="B15" s="352" t="s">
        <v>863</v>
      </c>
      <c r="C15" s="533">
        <v>2.2864451329072583E-2</v>
      </c>
      <c r="D15" s="532">
        <f>C15*'5. RWA'!$C$13</f>
        <v>6122931.4089197787</v>
      </c>
    </row>
    <row r="16" spans="1:4" s="358" customFormat="1">
      <c r="A16" s="368" t="s">
        <v>861</v>
      </c>
      <c r="B16" s="352" t="s">
        <v>864</v>
      </c>
      <c r="C16" s="533">
        <v>3.0545982746276991E-2</v>
      </c>
      <c r="D16" s="532">
        <f>C16*'5. RWA'!$C$13</f>
        <v>8179988.8605106231</v>
      </c>
    </row>
    <row r="17" spans="1:6" s="358" customFormat="1">
      <c r="A17" s="368" t="s">
        <v>862</v>
      </c>
      <c r="B17" s="352" t="s">
        <v>865</v>
      </c>
      <c r="C17" s="533">
        <v>0.10319061003270669</v>
      </c>
      <c r="D17" s="532">
        <f>C17*'5. RWA'!$C$13</f>
        <v>27633684.193045545</v>
      </c>
    </row>
    <row r="18" spans="1:6" s="357" customFormat="1" ht="25.5">
      <c r="A18" s="593" t="s">
        <v>857</v>
      </c>
      <c r="B18" s="594"/>
      <c r="C18" s="353" t="s">
        <v>838</v>
      </c>
      <c r="D18" s="354" t="s">
        <v>839</v>
      </c>
    </row>
    <row r="19" spans="1:6" s="358" customFormat="1">
      <c r="A19" s="355">
        <v>4</v>
      </c>
      <c r="B19" s="352" t="s">
        <v>24</v>
      </c>
      <c r="C19" s="533">
        <f>C7+C11+C12+C13+C15</f>
        <v>9.2864451329072589E-2</v>
      </c>
      <c r="D19" s="535">
        <f>C19*'5. RWA'!$C$13</f>
        <v>24868415.061939038</v>
      </c>
    </row>
    <row r="20" spans="1:6" s="358" customFormat="1">
      <c r="A20" s="355">
        <v>5</v>
      </c>
      <c r="B20" s="352" t="s">
        <v>125</v>
      </c>
      <c r="C20" s="533">
        <f>C8+C11+C12+C13+C16</f>
        <v>0.11554598274627698</v>
      </c>
      <c r="D20" s="535">
        <f>C20*'5. RWA'!$C$13</f>
        <v>30942361.867748287</v>
      </c>
    </row>
    <row r="21" spans="1:6" s="358" customFormat="1" ht="13.5" thickBot="1">
      <c r="A21" s="360" t="s">
        <v>858</v>
      </c>
      <c r="B21" s="361" t="s">
        <v>89</v>
      </c>
      <c r="C21" s="534">
        <f>C9+C11+C12+C13+C17</f>
        <v>0.2081906100327067</v>
      </c>
      <c r="D21" s="536">
        <f>C21*'5. RWA'!$C$13</f>
        <v>55751909.672574431</v>
      </c>
    </row>
    <row r="22" spans="1:6">
      <c r="F22" s="322"/>
    </row>
  </sheetData>
  <mergeCells count="2">
    <mergeCell ref="A5:B5"/>
    <mergeCell ref="A18:B18"/>
  </mergeCells>
  <conditionalFormatting sqref="C21">
    <cfRule type="cellIs" dxfId="3"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44"/>
  <sheetViews>
    <sheetView showGridLines="0" zoomScaleNormal="100" workbookViewId="0">
      <pane xSplit="1" ySplit="5" topLeftCell="B6" activePane="bottomRight" state="frozen"/>
      <selection pane="topRight" activeCell="B1" sqref="B1"/>
      <selection pane="bottomLeft" activeCell="A5" sqref="A5"/>
      <selection pane="bottomRight"/>
    </sheetView>
  </sheetViews>
  <sheetFormatPr defaultRowHeight="15.75"/>
  <cols>
    <col min="1" max="1" width="10.7109375" style="75" customWidth="1"/>
    <col min="2" max="2" width="91.85546875" style="75" customWidth="1"/>
    <col min="3" max="3" width="53.140625" style="75" customWidth="1"/>
    <col min="4" max="4" width="32.28515625" style="75" customWidth="1"/>
    <col min="5" max="5" width="9.42578125" customWidth="1"/>
  </cols>
  <sheetData>
    <row r="1" spans="1:6">
      <c r="A1" s="381" t="s">
        <v>226</v>
      </c>
      <c r="B1" s="382" t="s">
        <v>870</v>
      </c>
      <c r="E1" s="2"/>
      <c r="F1" s="2"/>
    </row>
    <row r="2" spans="1:6" s="22" customFormat="1" ht="15.75" customHeight="1">
      <c r="A2" s="381" t="s">
        <v>227</v>
      </c>
      <c r="B2" s="383">
        <f>'9.1. Capital Requirements'!B2</f>
        <v>43555</v>
      </c>
    </row>
    <row r="3" spans="1:6" s="22" customFormat="1" ht="15.75" customHeight="1">
      <c r="A3" s="27"/>
    </row>
    <row r="4" spans="1:6" s="22" customFormat="1" ht="15.75" customHeight="1" thickBot="1">
      <c r="A4" s="22" t="s">
        <v>657</v>
      </c>
      <c r="B4" s="212" t="s">
        <v>308</v>
      </c>
      <c r="D4" s="214" t="s">
        <v>130</v>
      </c>
    </row>
    <row r="5" spans="1:6" ht="38.25">
      <c r="A5" s="162" t="s">
        <v>27</v>
      </c>
      <c r="B5" s="163" t="s">
        <v>269</v>
      </c>
      <c r="C5" s="164" t="s">
        <v>275</v>
      </c>
      <c r="D5" s="213" t="s">
        <v>309</v>
      </c>
    </row>
    <row r="6" spans="1:6">
      <c r="A6" s="153">
        <v>1</v>
      </c>
      <c r="B6" s="91" t="s">
        <v>191</v>
      </c>
      <c r="C6" s="465">
        <f>'2. RC'!E7</f>
        <v>6106375.879999999</v>
      </c>
      <c r="D6" s="154"/>
      <c r="E6" s="8"/>
    </row>
    <row r="7" spans="1:6">
      <c r="A7" s="153">
        <v>2</v>
      </c>
      <c r="B7" s="92" t="s">
        <v>192</v>
      </c>
      <c r="C7" s="466">
        <f>'2. RC'!E8</f>
        <v>36616593.770000003</v>
      </c>
      <c r="D7" s="155"/>
      <c r="E7" s="8"/>
    </row>
    <row r="8" spans="1:6">
      <c r="A8" s="153">
        <v>3</v>
      </c>
      <c r="B8" s="92" t="s">
        <v>193</v>
      </c>
      <c r="C8" s="466">
        <f>'2. RC'!E9</f>
        <v>20528602.333342001</v>
      </c>
      <c r="D8" s="155"/>
      <c r="E8" s="8"/>
    </row>
    <row r="9" spans="1:6">
      <c r="A9" s="153">
        <v>4</v>
      </c>
      <c r="B9" s="92" t="s">
        <v>222</v>
      </c>
      <c r="C9" s="466">
        <f>'2. RC'!E10</f>
        <v>0</v>
      </c>
      <c r="D9" s="155"/>
      <c r="E9" s="8"/>
    </row>
    <row r="10" spans="1:6">
      <c r="A10" s="153">
        <v>5</v>
      </c>
      <c r="B10" s="92" t="s">
        <v>194</v>
      </c>
      <c r="C10" s="466">
        <f>'2. RC'!E11</f>
        <v>36191475.616566509</v>
      </c>
      <c r="D10" s="155"/>
      <c r="E10" s="8"/>
    </row>
    <row r="11" spans="1:6">
      <c r="A11" s="153">
        <v>6.1</v>
      </c>
      <c r="B11" s="92" t="s">
        <v>195</v>
      </c>
      <c r="C11" s="468">
        <f>'2. RC'!E12</f>
        <v>140352161.02000004</v>
      </c>
      <c r="D11" s="156"/>
      <c r="E11" s="9"/>
    </row>
    <row r="12" spans="1:6">
      <c r="A12" s="153">
        <v>6.2</v>
      </c>
      <c r="B12" s="93" t="s">
        <v>196</v>
      </c>
      <c r="C12" s="469">
        <f>'2. RC'!E13</f>
        <v>-5569911.2853314597</v>
      </c>
      <c r="D12" s="156"/>
      <c r="E12" s="9"/>
    </row>
    <row r="13" spans="1:6">
      <c r="A13" s="153" t="s">
        <v>795</v>
      </c>
      <c r="B13" s="94" t="s">
        <v>796</v>
      </c>
      <c r="C13" s="469">
        <v>-2677259.1097999988</v>
      </c>
      <c r="D13" s="156"/>
      <c r="E13" s="9"/>
    </row>
    <row r="14" spans="1:6">
      <c r="A14" s="153">
        <v>6</v>
      </c>
      <c r="B14" s="92" t="s">
        <v>197</v>
      </c>
      <c r="C14" s="281">
        <f>C11+C12</f>
        <v>134782249.73466858</v>
      </c>
      <c r="D14" s="156"/>
      <c r="E14" s="8"/>
    </row>
    <row r="15" spans="1:6">
      <c r="A15" s="153">
        <v>7</v>
      </c>
      <c r="B15" s="92" t="s">
        <v>198</v>
      </c>
      <c r="C15" s="276">
        <f>'2. RC'!E15</f>
        <v>1490811.8591939977</v>
      </c>
      <c r="D15" s="155"/>
      <c r="E15" s="8"/>
    </row>
    <row r="16" spans="1:6">
      <c r="A16" s="153">
        <v>8</v>
      </c>
      <c r="B16" s="92" t="s">
        <v>199</v>
      </c>
      <c r="C16" s="276">
        <f>'2. RC'!E16</f>
        <v>0</v>
      </c>
      <c r="D16" s="155"/>
      <c r="E16" s="8"/>
    </row>
    <row r="17" spans="1:5">
      <c r="A17" s="153">
        <v>9</v>
      </c>
      <c r="B17" s="92" t="s">
        <v>200</v>
      </c>
      <c r="C17" s="276">
        <f>'2. RC'!E17</f>
        <v>0</v>
      </c>
      <c r="D17" s="155"/>
      <c r="E17" s="8"/>
    </row>
    <row r="18" spans="1:5">
      <c r="A18" s="153">
        <v>9.1</v>
      </c>
      <c r="B18" s="94" t="s">
        <v>284</v>
      </c>
      <c r="C18" s="277"/>
      <c r="D18" s="155"/>
      <c r="E18" s="8"/>
    </row>
    <row r="19" spans="1:5">
      <c r="A19" s="153">
        <v>9.1999999999999993</v>
      </c>
      <c r="B19" s="94" t="s">
        <v>274</v>
      </c>
      <c r="C19" s="277"/>
      <c r="D19" s="155"/>
      <c r="E19" s="8"/>
    </row>
    <row r="20" spans="1:5">
      <c r="A20" s="153">
        <v>9.3000000000000007</v>
      </c>
      <c r="B20" s="94" t="s">
        <v>273</v>
      </c>
      <c r="C20" s="277"/>
      <c r="D20" s="155"/>
      <c r="E20" s="8"/>
    </row>
    <row r="21" spans="1:5">
      <c r="A21" s="153">
        <v>10</v>
      </c>
      <c r="B21" s="92" t="s">
        <v>201</v>
      </c>
      <c r="C21" s="276">
        <f>'2. RC'!E18</f>
        <v>1239515.5900000008</v>
      </c>
      <c r="D21" s="155"/>
      <c r="E21" s="8"/>
    </row>
    <row r="22" spans="1:5">
      <c r="A22" s="153">
        <v>10.1</v>
      </c>
      <c r="B22" s="94" t="s">
        <v>272</v>
      </c>
      <c r="C22" s="276">
        <f>'9. Capital'!C15</f>
        <v>193135.02999999991</v>
      </c>
      <c r="D22" s="268" t="s">
        <v>698</v>
      </c>
      <c r="E22" s="8"/>
    </row>
    <row r="23" spans="1:5">
      <c r="A23" s="153">
        <v>11</v>
      </c>
      <c r="B23" s="95" t="s">
        <v>202</v>
      </c>
      <c r="C23" s="278">
        <f>'2. RC'!E19</f>
        <v>9364622.9785795007</v>
      </c>
      <c r="D23" s="157"/>
      <c r="E23" s="8"/>
    </row>
    <row r="24" spans="1:5">
      <c r="A24" s="153">
        <v>12</v>
      </c>
      <c r="B24" s="97" t="s">
        <v>203</v>
      </c>
      <c r="C24" s="279">
        <f>SUM(C6:C10,C14:C17,C21,C23)</f>
        <v>246320247.76235059</v>
      </c>
      <c r="D24" s="158"/>
      <c r="E24" s="7"/>
    </row>
    <row r="25" spans="1:5">
      <c r="A25" s="153">
        <v>13</v>
      </c>
      <c r="B25" s="92" t="s">
        <v>204</v>
      </c>
      <c r="C25" s="472">
        <f>'2. RC'!E22</f>
        <v>100186877.91</v>
      </c>
      <c r="D25" s="159"/>
      <c r="E25" s="8"/>
    </row>
    <row r="26" spans="1:5">
      <c r="A26" s="153">
        <v>14</v>
      </c>
      <c r="B26" s="92" t="s">
        <v>205</v>
      </c>
      <c r="C26" s="472">
        <f>'2. RC'!E23</f>
        <v>11560879.649999991</v>
      </c>
      <c r="D26" s="155"/>
      <c r="E26" s="8"/>
    </row>
    <row r="27" spans="1:5">
      <c r="A27" s="153">
        <v>15</v>
      </c>
      <c r="B27" s="92" t="s">
        <v>206</v>
      </c>
      <c r="C27" s="472">
        <f>'2. RC'!E24</f>
        <v>0</v>
      </c>
      <c r="D27" s="155"/>
      <c r="E27" s="8"/>
    </row>
    <row r="28" spans="1:5">
      <c r="A28" s="153">
        <v>16</v>
      </c>
      <c r="B28" s="92" t="s">
        <v>207</v>
      </c>
      <c r="C28" s="472">
        <f>'2. RC'!E25</f>
        <v>25516737.139999997</v>
      </c>
      <c r="D28" s="155"/>
      <c r="E28" s="8"/>
    </row>
    <row r="29" spans="1:5">
      <c r="A29" s="153">
        <v>17</v>
      </c>
      <c r="B29" s="92" t="s">
        <v>208</v>
      </c>
      <c r="C29" s="472">
        <f>'2. RC'!E26</f>
        <v>0</v>
      </c>
      <c r="D29" s="155"/>
      <c r="E29" s="8"/>
    </row>
    <row r="30" spans="1:5">
      <c r="A30" s="153">
        <v>18</v>
      </c>
      <c r="B30" s="92" t="s">
        <v>209</v>
      </c>
      <c r="C30" s="472">
        <f>'2. RC'!E27</f>
        <v>23112510.969999999</v>
      </c>
      <c r="D30" s="155"/>
      <c r="E30" s="8"/>
    </row>
    <row r="31" spans="1:5">
      <c r="A31" s="153">
        <v>19</v>
      </c>
      <c r="B31" s="92" t="s">
        <v>210</v>
      </c>
      <c r="C31" s="472">
        <f>'2. RC'!E28</f>
        <v>1456742.42</v>
      </c>
      <c r="D31" s="155"/>
      <c r="E31" s="8"/>
    </row>
    <row r="32" spans="1:5">
      <c r="A32" s="153">
        <v>20</v>
      </c>
      <c r="B32" s="92" t="s">
        <v>132</v>
      </c>
      <c r="C32" s="472">
        <f>'2. RC'!E29</f>
        <v>7960378.4095015591</v>
      </c>
      <c r="D32" s="155"/>
      <c r="E32" s="8"/>
    </row>
    <row r="33" spans="1:5">
      <c r="A33" s="153">
        <v>20.100000000000001</v>
      </c>
      <c r="B33" s="96" t="s">
        <v>794</v>
      </c>
      <c r="C33" s="278">
        <v>193433.36979999999</v>
      </c>
      <c r="D33" s="157"/>
      <c r="E33" s="8"/>
    </row>
    <row r="34" spans="1:5">
      <c r="A34" s="153">
        <v>21</v>
      </c>
      <c r="B34" s="95" t="s">
        <v>211</v>
      </c>
      <c r="C34" s="471">
        <f>'2. RC'!E30</f>
        <v>0</v>
      </c>
      <c r="D34" s="157"/>
      <c r="E34" s="8"/>
    </row>
    <row r="35" spans="1:5">
      <c r="A35" s="153">
        <v>21.1</v>
      </c>
      <c r="B35" s="96" t="s">
        <v>271</v>
      </c>
      <c r="C35" s="280">
        <f>'9. Capital'!C44</f>
        <v>0</v>
      </c>
      <c r="D35" s="470" t="s">
        <v>883</v>
      </c>
      <c r="E35" s="8"/>
    </row>
    <row r="36" spans="1:5">
      <c r="A36" s="153">
        <v>22</v>
      </c>
      <c r="B36" s="97" t="s">
        <v>212</v>
      </c>
      <c r="C36" s="279">
        <f>SUM(C25:C32)+C34</f>
        <v>169794126.49950153</v>
      </c>
      <c r="D36" s="158"/>
      <c r="E36" s="7"/>
    </row>
    <row r="37" spans="1:5">
      <c r="A37" s="153">
        <v>23</v>
      </c>
      <c r="B37" s="95" t="s">
        <v>213</v>
      </c>
      <c r="C37" s="466">
        <f>'9. Capital'!C7</f>
        <v>69161600</v>
      </c>
      <c r="D37" s="470" t="s">
        <v>884</v>
      </c>
      <c r="E37" s="8"/>
    </row>
    <row r="38" spans="1:5">
      <c r="A38" s="153">
        <v>24</v>
      </c>
      <c r="B38" s="95" t="s">
        <v>214</v>
      </c>
      <c r="C38" s="466"/>
      <c r="D38" s="467"/>
      <c r="E38" s="8"/>
    </row>
    <row r="39" spans="1:5">
      <c r="A39" s="153">
        <v>25</v>
      </c>
      <c r="B39" s="95" t="s">
        <v>270</v>
      </c>
      <c r="C39" s="466"/>
      <c r="D39" s="467"/>
      <c r="E39" s="8"/>
    </row>
    <row r="40" spans="1:5">
      <c r="A40" s="153">
        <v>26</v>
      </c>
      <c r="B40" s="95" t="s">
        <v>216</v>
      </c>
      <c r="C40" s="466"/>
      <c r="D40" s="467"/>
      <c r="E40" s="8"/>
    </row>
    <row r="41" spans="1:5">
      <c r="A41" s="153">
        <v>27</v>
      </c>
      <c r="B41" s="95" t="s">
        <v>217</v>
      </c>
      <c r="C41" s="466"/>
      <c r="D41" s="467"/>
      <c r="E41" s="8"/>
    </row>
    <row r="42" spans="1:5">
      <c r="A42" s="153">
        <v>28</v>
      </c>
      <c r="B42" s="95" t="s">
        <v>218</v>
      </c>
      <c r="C42" s="466">
        <f>'9. Capital'!C11</f>
        <v>7364521.2045218665</v>
      </c>
      <c r="D42" s="470" t="s">
        <v>885</v>
      </c>
      <c r="E42" s="8"/>
    </row>
    <row r="43" spans="1:5">
      <c r="A43" s="153">
        <v>29</v>
      </c>
      <c r="B43" s="95" t="s">
        <v>36</v>
      </c>
      <c r="C43" s="466"/>
      <c r="D43" s="467"/>
      <c r="E43" s="8"/>
    </row>
    <row r="44" spans="1:5" ht="16.5" thickBot="1">
      <c r="A44" s="160">
        <v>30</v>
      </c>
      <c r="B44" s="161" t="s">
        <v>219</v>
      </c>
      <c r="C44" s="473">
        <f>SUM(C37:C43)</f>
        <v>76526121.204521865</v>
      </c>
      <c r="D44" s="474"/>
      <c r="E44" s="7"/>
    </row>
  </sheetData>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S22"/>
  <sheetViews>
    <sheetView showGridLines="0" workbookViewId="0">
      <pane xSplit="2" ySplit="7" topLeftCell="H8" activePane="bottomRight" state="frozen"/>
      <selection pane="topRight" activeCell="C1" sqref="C1"/>
      <selection pane="bottomLeft" activeCell="A8" sqref="A8"/>
      <selection pane="bottomRight"/>
    </sheetView>
  </sheetViews>
  <sheetFormatPr defaultColWidth="9.140625" defaultRowHeight="12.75"/>
  <cols>
    <col min="1" max="1" width="10.5703125" style="2" bestFit="1" customWidth="1"/>
    <col min="2" max="2" width="95" style="2" customWidth="1"/>
    <col min="3" max="3" width="10.7109375" style="2" bestFit="1" customWidth="1"/>
    <col min="4" max="4" width="13.28515625" style="2" bestFit="1" customWidth="1"/>
    <col min="5" max="5" width="10.7109375" style="2" bestFit="1" customWidth="1"/>
    <col min="6" max="6" width="13.28515625" style="2" bestFit="1" customWidth="1"/>
    <col min="7" max="7" width="9.42578125" style="2" bestFit="1" customWidth="1"/>
    <col min="8" max="8" width="13.28515625" style="2" bestFit="1" customWidth="1"/>
    <col min="9" max="9" width="9.42578125" style="2" bestFit="1" customWidth="1"/>
    <col min="10" max="10" width="13.28515625" style="2" bestFit="1" customWidth="1"/>
    <col min="11" max="11" width="9.42578125" style="2" bestFit="1" customWidth="1"/>
    <col min="12" max="12" width="13.28515625" style="2" bestFit="1" customWidth="1"/>
    <col min="13" max="13" width="11.7109375" style="2" bestFit="1" customWidth="1"/>
    <col min="14" max="14" width="13.28515625" style="2" bestFit="1" customWidth="1"/>
    <col min="15" max="15" width="9.42578125" style="2" bestFit="1" customWidth="1"/>
    <col min="16" max="16" width="13.28515625" style="2" bestFit="1" customWidth="1"/>
    <col min="17" max="17" width="9.42578125" style="2" bestFit="1" customWidth="1"/>
    <col min="18" max="18" width="13.28515625" style="2" bestFit="1" customWidth="1"/>
    <col min="19" max="19" width="31.5703125" style="2" bestFit="1" customWidth="1"/>
    <col min="20" max="16384" width="9.140625" style="13"/>
  </cols>
  <sheetData>
    <row r="1" spans="1:19" ht="15">
      <c r="A1" s="381" t="s">
        <v>226</v>
      </c>
      <c r="B1" s="382" t="s">
        <v>870</v>
      </c>
    </row>
    <row r="2" spans="1:19" ht="15">
      <c r="A2" s="381" t="s">
        <v>227</v>
      </c>
      <c r="B2" s="383">
        <f>'10. CC2'!B2</f>
        <v>43555</v>
      </c>
    </row>
    <row r="4" spans="1:19" ht="39" thickBot="1">
      <c r="A4" s="74" t="s">
        <v>658</v>
      </c>
      <c r="B4" s="295" t="s">
        <v>765</v>
      </c>
    </row>
    <row r="5" spans="1:19">
      <c r="A5" s="141"/>
      <c r="B5" s="144"/>
      <c r="C5" s="123" t="s">
        <v>0</v>
      </c>
      <c r="D5" s="123" t="s">
        <v>1</v>
      </c>
      <c r="E5" s="123" t="s">
        <v>2</v>
      </c>
      <c r="F5" s="123" t="s">
        <v>3</v>
      </c>
      <c r="G5" s="123" t="s">
        <v>4</v>
      </c>
      <c r="H5" s="123" t="s">
        <v>5</v>
      </c>
      <c r="I5" s="123" t="s">
        <v>276</v>
      </c>
      <c r="J5" s="123" t="s">
        <v>277</v>
      </c>
      <c r="K5" s="123" t="s">
        <v>278</v>
      </c>
      <c r="L5" s="123" t="s">
        <v>279</v>
      </c>
      <c r="M5" s="123" t="s">
        <v>280</v>
      </c>
      <c r="N5" s="123" t="s">
        <v>281</v>
      </c>
      <c r="O5" s="123" t="s">
        <v>752</v>
      </c>
      <c r="P5" s="123" t="s">
        <v>753</v>
      </c>
      <c r="Q5" s="123" t="s">
        <v>754</v>
      </c>
      <c r="R5" s="290" t="s">
        <v>755</v>
      </c>
      <c r="S5" s="124" t="s">
        <v>756</v>
      </c>
    </row>
    <row r="6" spans="1:19" ht="46.5" customHeight="1">
      <c r="A6" s="166"/>
      <c r="B6" s="599" t="s">
        <v>757</v>
      </c>
      <c r="C6" s="597">
        <v>0</v>
      </c>
      <c r="D6" s="598"/>
      <c r="E6" s="597">
        <v>0.2</v>
      </c>
      <c r="F6" s="598"/>
      <c r="G6" s="597">
        <v>0.35</v>
      </c>
      <c r="H6" s="598"/>
      <c r="I6" s="597">
        <v>0.5</v>
      </c>
      <c r="J6" s="598"/>
      <c r="K6" s="597">
        <v>0.75</v>
      </c>
      <c r="L6" s="598"/>
      <c r="M6" s="597">
        <v>1</v>
      </c>
      <c r="N6" s="598"/>
      <c r="O6" s="597">
        <v>1.5</v>
      </c>
      <c r="P6" s="598"/>
      <c r="Q6" s="597">
        <v>2.5</v>
      </c>
      <c r="R6" s="598"/>
      <c r="S6" s="595" t="s">
        <v>289</v>
      </c>
    </row>
    <row r="7" spans="1:19">
      <c r="A7" s="166"/>
      <c r="B7" s="600"/>
      <c r="C7" s="294" t="s">
        <v>750</v>
      </c>
      <c r="D7" s="294" t="s">
        <v>751</v>
      </c>
      <c r="E7" s="294" t="s">
        <v>750</v>
      </c>
      <c r="F7" s="294" t="s">
        <v>751</v>
      </c>
      <c r="G7" s="294" t="s">
        <v>750</v>
      </c>
      <c r="H7" s="294" t="s">
        <v>751</v>
      </c>
      <c r="I7" s="294" t="s">
        <v>750</v>
      </c>
      <c r="J7" s="294" t="s">
        <v>751</v>
      </c>
      <c r="K7" s="294" t="s">
        <v>750</v>
      </c>
      <c r="L7" s="294" t="s">
        <v>751</v>
      </c>
      <c r="M7" s="294" t="s">
        <v>750</v>
      </c>
      <c r="N7" s="294" t="s">
        <v>751</v>
      </c>
      <c r="O7" s="294" t="s">
        <v>750</v>
      </c>
      <c r="P7" s="294" t="s">
        <v>751</v>
      </c>
      <c r="Q7" s="294" t="s">
        <v>750</v>
      </c>
      <c r="R7" s="294" t="s">
        <v>751</v>
      </c>
      <c r="S7" s="596"/>
    </row>
    <row r="8" spans="1:19" s="170" customFormat="1">
      <c r="A8" s="127">
        <v>1</v>
      </c>
      <c r="B8" s="188" t="s">
        <v>254</v>
      </c>
      <c r="C8" s="475">
        <v>18661498.792026877</v>
      </c>
      <c r="D8" s="475"/>
      <c r="E8" s="475"/>
      <c r="F8" s="475"/>
      <c r="G8" s="475"/>
      <c r="H8" s="475"/>
      <c r="I8" s="475"/>
      <c r="J8" s="475"/>
      <c r="K8" s="475"/>
      <c r="L8" s="475"/>
      <c r="M8" s="475">
        <v>46640802.903394327</v>
      </c>
      <c r="N8" s="475"/>
      <c r="O8" s="475"/>
      <c r="P8" s="475"/>
      <c r="Q8" s="475"/>
      <c r="R8" s="475"/>
      <c r="S8" s="476">
        <f>$C$6*SUM(C8:D8)+$E$6*SUM(E8:F8)+$G$6*SUM(G8:H8)+$I$6*SUM(I8:J8)+$K$6*SUM(K8:L8)+$M$6*SUM(M8:N8)+$O$6*SUM(O8:P8)+$Q$6*SUM(Q8:R8)</f>
        <v>46640802.903394327</v>
      </c>
    </row>
    <row r="9" spans="1:19" s="170" customFormat="1">
      <c r="A9" s="127">
        <v>2</v>
      </c>
      <c r="B9" s="188" t="s">
        <v>255</v>
      </c>
      <c r="C9" s="475"/>
      <c r="D9" s="475"/>
      <c r="E9" s="475"/>
      <c r="F9" s="475"/>
      <c r="G9" s="475"/>
      <c r="H9" s="475"/>
      <c r="I9" s="475"/>
      <c r="J9" s="475"/>
      <c r="K9" s="475"/>
      <c r="L9" s="475"/>
      <c r="M9" s="475"/>
      <c r="N9" s="475"/>
      <c r="O9" s="475"/>
      <c r="P9" s="475"/>
      <c r="Q9" s="475"/>
      <c r="R9" s="475"/>
      <c r="S9" s="476">
        <f t="shared" ref="S9:S21" si="0">$C$6*SUM(C9:D9)+$E$6*SUM(E9:F9)+$G$6*SUM(G9:H9)+$I$6*SUM(I9:J9)+$K$6*SUM(K9:L9)+$M$6*SUM(M9:N9)+$O$6*SUM(O9:P9)+$Q$6*SUM(Q9:R9)</f>
        <v>0</v>
      </c>
    </row>
    <row r="10" spans="1:19" s="170" customFormat="1">
      <c r="A10" s="127">
        <v>3</v>
      </c>
      <c r="B10" s="188" t="s">
        <v>256</v>
      </c>
      <c r="C10" s="475"/>
      <c r="D10" s="475"/>
      <c r="E10" s="475"/>
      <c r="F10" s="475"/>
      <c r="G10" s="475"/>
      <c r="H10" s="475"/>
      <c r="I10" s="475"/>
      <c r="J10" s="475"/>
      <c r="K10" s="475"/>
      <c r="L10" s="475"/>
      <c r="M10" s="475"/>
      <c r="N10" s="475"/>
      <c r="O10" s="475"/>
      <c r="P10" s="475"/>
      <c r="Q10" s="475"/>
      <c r="R10" s="475"/>
      <c r="S10" s="476">
        <f t="shared" si="0"/>
        <v>0</v>
      </c>
    </row>
    <row r="11" spans="1:19" s="170" customFormat="1">
      <c r="A11" s="127">
        <v>4</v>
      </c>
      <c r="B11" s="188" t="s">
        <v>257</v>
      </c>
      <c r="C11" s="475"/>
      <c r="D11" s="475"/>
      <c r="E11" s="475"/>
      <c r="F11" s="475"/>
      <c r="G11" s="475"/>
      <c r="H11" s="475"/>
      <c r="I11" s="475"/>
      <c r="J11" s="475"/>
      <c r="K11" s="475"/>
      <c r="L11" s="475"/>
      <c r="M11" s="475"/>
      <c r="N11" s="475"/>
      <c r="O11" s="475"/>
      <c r="P11" s="475"/>
      <c r="Q11" s="475"/>
      <c r="R11" s="475"/>
      <c r="S11" s="476">
        <f t="shared" si="0"/>
        <v>0</v>
      </c>
    </row>
    <row r="12" spans="1:19" s="170" customFormat="1">
      <c r="A12" s="127">
        <v>5</v>
      </c>
      <c r="B12" s="188" t="s">
        <v>258</v>
      </c>
      <c r="C12" s="475"/>
      <c r="D12" s="475"/>
      <c r="E12" s="475"/>
      <c r="F12" s="475"/>
      <c r="G12" s="475"/>
      <c r="H12" s="475"/>
      <c r="I12" s="475"/>
      <c r="J12" s="475"/>
      <c r="K12" s="475"/>
      <c r="L12" s="475"/>
      <c r="M12" s="475"/>
      <c r="N12" s="475"/>
      <c r="O12" s="475"/>
      <c r="P12" s="475"/>
      <c r="Q12" s="475"/>
      <c r="R12" s="475"/>
      <c r="S12" s="476">
        <f t="shared" si="0"/>
        <v>0</v>
      </c>
    </row>
    <row r="13" spans="1:19" s="170" customFormat="1">
      <c r="A13" s="127">
        <v>6</v>
      </c>
      <c r="B13" s="188" t="s">
        <v>259</v>
      </c>
      <c r="C13" s="475"/>
      <c r="D13" s="475"/>
      <c r="E13" s="475">
        <v>5911687.21</v>
      </c>
      <c r="F13" s="475">
        <v>795643</v>
      </c>
      <c r="G13" s="475"/>
      <c r="H13" s="475"/>
      <c r="I13" s="475">
        <v>14697687.623341998</v>
      </c>
      <c r="J13" s="475">
        <v>179381.81</v>
      </c>
      <c r="K13" s="475"/>
      <c r="L13" s="475"/>
      <c r="M13" s="475">
        <v>208289.94999999998</v>
      </c>
      <c r="N13" s="475">
        <v>27588522</v>
      </c>
      <c r="O13" s="475"/>
      <c r="P13" s="475"/>
      <c r="Q13" s="475"/>
      <c r="R13" s="475"/>
      <c r="S13" s="476">
        <f t="shared" si="0"/>
        <v>36576812.708670996</v>
      </c>
    </row>
    <row r="14" spans="1:19" s="170" customFormat="1">
      <c r="A14" s="127">
        <v>7</v>
      </c>
      <c r="B14" s="188" t="s">
        <v>74</v>
      </c>
      <c r="C14" s="475"/>
      <c r="D14" s="475"/>
      <c r="E14" s="475"/>
      <c r="F14" s="475"/>
      <c r="G14" s="475"/>
      <c r="H14" s="475"/>
      <c r="I14" s="475"/>
      <c r="J14" s="475"/>
      <c r="K14" s="475"/>
      <c r="L14" s="475"/>
      <c r="M14" s="475">
        <v>135509578.6904642</v>
      </c>
      <c r="N14" s="475">
        <v>13507383.689999998</v>
      </c>
      <c r="O14" s="475"/>
      <c r="P14" s="475"/>
      <c r="Q14" s="475"/>
      <c r="R14" s="475"/>
      <c r="S14" s="476">
        <f t="shared" si="0"/>
        <v>149016962.3804642</v>
      </c>
    </row>
    <row r="15" spans="1:19" s="170" customFormat="1">
      <c r="A15" s="127">
        <v>8</v>
      </c>
      <c r="B15" s="188" t="s">
        <v>75</v>
      </c>
      <c r="C15" s="475"/>
      <c r="D15" s="475"/>
      <c r="E15" s="475"/>
      <c r="F15" s="475"/>
      <c r="G15" s="475"/>
      <c r="H15" s="475"/>
      <c r="I15" s="475"/>
      <c r="J15" s="475"/>
      <c r="K15" s="475"/>
      <c r="L15" s="475"/>
      <c r="M15" s="475">
        <v>2995069.3499999964</v>
      </c>
      <c r="N15" s="475"/>
      <c r="O15" s="475"/>
      <c r="P15" s="475"/>
      <c r="Q15" s="475"/>
      <c r="R15" s="475"/>
      <c r="S15" s="476">
        <f t="shared" si="0"/>
        <v>2995069.3499999964</v>
      </c>
    </row>
    <row r="16" spans="1:19" s="170" customFormat="1">
      <c r="A16" s="127">
        <v>9</v>
      </c>
      <c r="B16" s="188" t="s">
        <v>76</v>
      </c>
      <c r="C16" s="475"/>
      <c r="D16" s="475"/>
      <c r="E16" s="475"/>
      <c r="F16" s="475"/>
      <c r="G16" s="475">
        <v>3862905.3999999985</v>
      </c>
      <c r="H16" s="475"/>
      <c r="I16" s="475"/>
      <c r="J16" s="475"/>
      <c r="K16" s="475"/>
      <c r="L16" s="475"/>
      <c r="M16" s="475">
        <v>3046395.2350000022</v>
      </c>
      <c r="N16" s="475"/>
      <c r="O16" s="475"/>
      <c r="P16" s="475"/>
      <c r="Q16" s="475"/>
      <c r="R16" s="475"/>
      <c r="S16" s="476">
        <f t="shared" si="0"/>
        <v>4398412.1250000019</v>
      </c>
    </row>
    <row r="17" spans="1:19" s="170" customFormat="1">
      <c r="A17" s="127">
        <v>10</v>
      </c>
      <c r="B17" s="188" t="s">
        <v>70</v>
      </c>
      <c r="C17" s="475"/>
      <c r="D17" s="475"/>
      <c r="E17" s="475"/>
      <c r="F17" s="475"/>
      <c r="G17" s="475"/>
      <c r="H17" s="475"/>
      <c r="I17" s="475"/>
      <c r="J17" s="475"/>
      <c r="K17" s="475"/>
      <c r="L17" s="475"/>
      <c r="M17" s="475">
        <v>1143662.6510000019</v>
      </c>
      <c r="N17" s="475"/>
      <c r="O17" s="475"/>
      <c r="P17" s="475"/>
      <c r="Q17" s="475"/>
      <c r="R17" s="475"/>
      <c r="S17" s="476">
        <f t="shared" si="0"/>
        <v>1143662.6510000019</v>
      </c>
    </row>
    <row r="18" spans="1:19" s="170" customFormat="1">
      <c r="A18" s="127">
        <v>11</v>
      </c>
      <c r="B18" s="188" t="s">
        <v>71</v>
      </c>
      <c r="C18" s="475"/>
      <c r="D18" s="475"/>
      <c r="E18" s="475"/>
      <c r="F18" s="475"/>
      <c r="G18" s="475"/>
      <c r="H18" s="475"/>
      <c r="I18" s="475"/>
      <c r="J18" s="475"/>
      <c r="K18" s="475"/>
      <c r="L18" s="475"/>
      <c r="M18" s="475"/>
      <c r="N18" s="475"/>
      <c r="O18" s="475"/>
      <c r="P18" s="475"/>
      <c r="Q18" s="475"/>
      <c r="R18" s="475"/>
      <c r="S18" s="476">
        <f t="shared" si="0"/>
        <v>0</v>
      </c>
    </row>
    <row r="19" spans="1:19" s="170" customFormat="1">
      <c r="A19" s="127">
        <v>12</v>
      </c>
      <c r="B19" s="188" t="s">
        <v>72</v>
      </c>
      <c r="C19" s="475"/>
      <c r="D19" s="475"/>
      <c r="E19" s="475"/>
      <c r="F19" s="475"/>
      <c r="G19" s="475"/>
      <c r="H19" s="475"/>
      <c r="I19" s="475"/>
      <c r="J19" s="475"/>
      <c r="K19" s="475"/>
      <c r="L19" s="475"/>
      <c r="M19" s="475"/>
      <c r="N19" s="475"/>
      <c r="O19" s="475"/>
      <c r="P19" s="475"/>
      <c r="Q19" s="475"/>
      <c r="R19" s="475"/>
      <c r="S19" s="476">
        <f t="shared" si="0"/>
        <v>0</v>
      </c>
    </row>
    <row r="20" spans="1:19" s="170" customFormat="1">
      <c r="A20" s="127">
        <v>13</v>
      </c>
      <c r="B20" s="188" t="s">
        <v>73</v>
      </c>
      <c r="C20" s="475"/>
      <c r="D20" s="475"/>
      <c r="E20" s="475"/>
      <c r="F20" s="475"/>
      <c r="G20" s="475"/>
      <c r="H20" s="475"/>
      <c r="I20" s="475"/>
      <c r="J20" s="475"/>
      <c r="K20" s="475"/>
      <c r="L20" s="475"/>
      <c r="M20" s="475"/>
      <c r="N20" s="475"/>
      <c r="O20" s="475"/>
      <c r="P20" s="475"/>
      <c r="Q20" s="475"/>
      <c r="R20" s="475"/>
      <c r="S20" s="476">
        <f t="shared" si="0"/>
        <v>0</v>
      </c>
    </row>
    <row r="21" spans="1:19" s="170" customFormat="1">
      <c r="A21" s="127">
        <v>14</v>
      </c>
      <c r="B21" s="188" t="s">
        <v>287</v>
      </c>
      <c r="C21" s="475">
        <v>6106375.879999999</v>
      </c>
      <c r="D21" s="475"/>
      <c r="E21" s="475">
        <v>0</v>
      </c>
      <c r="F21" s="475"/>
      <c r="G21" s="475">
        <v>0</v>
      </c>
      <c r="H21" s="475"/>
      <c r="I21" s="475"/>
      <c r="J21" s="475"/>
      <c r="K21" s="475"/>
      <c r="L21" s="475"/>
      <c r="M21" s="475">
        <v>10411003.538579501</v>
      </c>
      <c r="N21" s="475"/>
      <c r="O21" s="475">
        <v>0</v>
      </c>
      <c r="P21" s="475"/>
      <c r="Q21" s="475">
        <v>0</v>
      </c>
      <c r="R21" s="475"/>
      <c r="S21" s="476">
        <f t="shared" si="0"/>
        <v>10411003.538579501</v>
      </c>
    </row>
    <row r="22" spans="1:19" ht="13.5" thickBot="1">
      <c r="A22" s="109"/>
      <c r="B22" s="172" t="s">
        <v>69</v>
      </c>
      <c r="C22" s="477">
        <f>SUM(C8:C21)</f>
        <v>24767874.672026876</v>
      </c>
      <c r="D22" s="477">
        <f t="shared" ref="D22:S22" si="1">SUM(D8:D21)</f>
        <v>0</v>
      </c>
      <c r="E22" s="477">
        <f t="shared" si="1"/>
        <v>5911687.21</v>
      </c>
      <c r="F22" s="477">
        <f t="shared" si="1"/>
        <v>795643</v>
      </c>
      <c r="G22" s="477">
        <f t="shared" si="1"/>
        <v>3862905.3999999985</v>
      </c>
      <c r="H22" s="477">
        <f t="shared" si="1"/>
        <v>0</v>
      </c>
      <c r="I22" s="477">
        <f t="shared" si="1"/>
        <v>14697687.623341998</v>
      </c>
      <c r="J22" s="477">
        <f t="shared" si="1"/>
        <v>179381.81</v>
      </c>
      <c r="K22" s="477">
        <f t="shared" si="1"/>
        <v>0</v>
      </c>
      <c r="L22" s="477">
        <f t="shared" si="1"/>
        <v>0</v>
      </c>
      <c r="M22" s="477">
        <f t="shared" si="1"/>
        <v>199954802.31843802</v>
      </c>
      <c r="N22" s="477">
        <f t="shared" si="1"/>
        <v>41095905.689999998</v>
      </c>
      <c r="O22" s="477">
        <f t="shared" si="1"/>
        <v>0</v>
      </c>
      <c r="P22" s="477">
        <f t="shared" si="1"/>
        <v>0</v>
      </c>
      <c r="Q22" s="477">
        <f t="shared" si="1"/>
        <v>0</v>
      </c>
      <c r="R22" s="477">
        <f t="shared" si="1"/>
        <v>0</v>
      </c>
      <c r="S22" s="478">
        <f t="shared" si="1"/>
        <v>251182725.65710899</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8"/>
  <sheetViews>
    <sheetView showGridLines="0" workbookViewId="0">
      <pane xSplit="2" ySplit="6" topLeftCell="C7" activePane="bottomRight" state="frozen"/>
      <selection pane="topRight" activeCell="C1" sqref="C1"/>
      <selection pane="bottomLeft" activeCell="A6" sqref="A6"/>
      <selection pane="bottomRight" activeCell="B1" sqref="B1"/>
    </sheetView>
  </sheetViews>
  <sheetFormatPr defaultColWidth="9.140625" defaultRowHeight="12.75"/>
  <cols>
    <col min="1" max="1" width="10.5703125" style="2" bestFit="1" customWidth="1"/>
    <col min="2" max="2" width="74.5703125" style="2" customWidth="1"/>
    <col min="3" max="3" width="19" style="2" customWidth="1"/>
    <col min="4" max="4" width="19.5703125" style="2" customWidth="1"/>
    <col min="5" max="5" width="31.140625" style="2" customWidth="1"/>
    <col min="6" max="6" width="29.140625" style="2" customWidth="1"/>
    <col min="7" max="7" width="28.5703125" style="2" customWidth="1"/>
    <col min="8" max="8" width="26.42578125" style="2" customWidth="1"/>
    <col min="9" max="9" width="23.7109375" style="2" customWidth="1"/>
    <col min="10" max="10" width="21.5703125" style="2" customWidth="1"/>
    <col min="11" max="11" width="15.7109375" style="2" customWidth="1"/>
    <col min="12" max="12" width="13.28515625" style="2" customWidth="1"/>
    <col min="13" max="13" width="20.85546875" style="2" customWidth="1"/>
    <col min="14" max="14" width="19.28515625" style="2" customWidth="1"/>
    <col min="15" max="15" width="18.42578125" style="2" customWidth="1"/>
    <col min="16" max="16" width="19" style="2" customWidth="1"/>
    <col min="17" max="17" width="20.28515625" style="2" customWidth="1"/>
    <col min="18" max="18" width="18" style="2" customWidth="1"/>
    <col min="19" max="19" width="36" style="2" customWidth="1"/>
    <col min="20" max="20" width="19.42578125" style="2" customWidth="1"/>
    <col min="21" max="21" width="19.140625" style="2" customWidth="1"/>
    <col min="22" max="22" width="20" style="2" customWidth="1"/>
    <col min="23" max="16384" width="9.140625" style="13"/>
  </cols>
  <sheetData>
    <row r="1" spans="1:22" ht="15">
      <c r="A1" s="381" t="s">
        <v>226</v>
      </c>
      <c r="B1" s="382" t="s">
        <v>870</v>
      </c>
    </row>
    <row r="2" spans="1:22" ht="15">
      <c r="A2" s="381" t="s">
        <v>227</v>
      </c>
      <c r="B2" s="383">
        <f>'11. CRWA'!B2</f>
        <v>43555</v>
      </c>
    </row>
    <row r="4" spans="1:22" ht="27.75" thickBot="1">
      <c r="A4" s="2" t="s">
        <v>659</v>
      </c>
      <c r="B4" s="296" t="s">
        <v>766</v>
      </c>
      <c r="V4" s="214" t="s">
        <v>130</v>
      </c>
    </row>
    <row r="5" spans="1:22">
      <c r="A5" s="107"/>
      <c r="B5" s="108"/>
      <c r="C5" s="601" t="s">
        <v>236</v>
      </c>
      <c r="D5" s="602"/>
      <c r="E5" s="602"/>
      <c r="F5" s="602"/>
      <c r="G5" s="602"/>
      <c r="H5" s="602"/>
      <c r="I5" s="602"/>
      <c r="J5" s="602"/>
      <c r="K5" s="602"/>
      <c r="L5" s="603"/>
      <c r="M5" s="601" t="s">
        <v>237</v>
      </c>
      <c r="N5" s="602"/>
      <c r="O5" s="602"/>
      <c r="P5" s="602"/>
      <c r="Q5" s="602"/>
      <c r="R5" s="602"/>
      <c r="S5" s="603"/>
      <c r="T5" s="606" t="s">
        <v>764</v>
      </c>
      <c r="U5" s="606" t="s">
        <v>763</v>
      </c>
      <c r="V5" s="604" t="s">
        <v>238</v>
      </c>
    </row>
    <row r="6" spans="1:22" s="74" customFormat="1" ht="140.25">
      <c r="A6" s="125"/>
      <c r="B6" s="190"/>
      <c r="C6" s="105" t="s">
        <v>239</v>
      </c>
      <c r="D6" s="104" t="s">
        <v>240</v>
      </c>
      <c r="E6" s="101" t="s">
        <v>241</v>
      </c>
      <c r="F6" s="297" t="s">
        <v>758</v>
      </c>
      <c r="G6" s="104" t="s">
        <v>242</v>
      </c>
      <c r="H6" s="104" t="s">
        <v>243</v>
      </c>
      <c r="I6" s="104" t="s">
        <v>244</v>
      </c>
      <c r="J6" s="104" t="s">
        <v>286</v>
      </c>
      <c r="K6" s="104" t="s">
        <v>245</v>
      </c>
      <c r="L6" s="106" t="s">
        <v>246</v>
      </c>
      <c r="M6" s="105" t="s">
        <v>247</v>
      </c>
      <c r="N6" s="104" t="s">
        <v>248</v>
      </c>
      <c r="O6" s="104" t="s">
        <v>249</v>
      </c>
      <c r="P6" s="104" t="s">
        <v>250</v>
      </c>
      <c r="Q6" s="104" t="s">
        <v>251</v>
      </c>
      <c r="R6" s="104" t="s">
        <v>252</v>
      </c>
      <c r="S6" s="106" t="s">
        <v>253</v>
      </c>
      <c r="T6" s="607"/>
      <c r="U6" s="607"/>
      <c r="V6" s="605"/>
    </row>
    <row r="7" spans="1:22" s="170" customFormat="1">
      <c r="A7" s="171">
        <v>1</v>
      </c>
      <c r="B7" s="169" t="s">
        <v>254</v>
      </c>
      <c r="C7" s="479"/>
      <c r="D7" s="475"/>
      <c r="E7" s="475"/>
      <c r="F7" s="475"/>
      <c r="G7" s="475"/>
      <c r="H7" s="475"/>
      <c r="I7" s="475"/>
      <c r="J7" s="475"/>
      <c r="K7" s="475"/>
      <c r="L7" s="454"/>
      <c r="M7" s="479"/>
      <c r="N7" s="475"/>
      <c r="O7" s="475"/>
      <c r="P7" s="475"/>
      <c r="Q7" s="475"/>
      <c r="R7" s="475"/>
      <c r="S7" s="454"/>
      <c r="T7" s="480"/>
      <c r="U7" s="480"/>
      <c r="V7" s="481">
        <f>SUM(C7:S7)</f>
        <v>0</v>
      </c>
    </row>
    <row r="8" spans="1:22" s="170" customFormat="1">
      <c r="A8" s="171">
        <v>2</v>
      </c>
      <c r="B8" s="169" t="s">
        <v>255</v>
      </c>
      <c r="C8" s="479"/>
      <c r="D8" s="475"/>
      <c r="E8" s="475"/>
      <c r="F8" s="475"/>
      <c r="G8" s="475"/>
      <c r="H8" s="475"/>
      <c r="I8" s="475"/>
      <c r="J8" s="475"/>
      <c r="K8" s="475"/>
      <c r="L8" s="454"/>
      <c r="M8" s="479"/>
      <c r="N8" s="475"/>
      <c r="O8" s="475"/>
      <c r="P8" s="475"/>
      <c r="Q8" s="475"/>
      <c r="R8" s="475"/>
      <c r="S8" s="454"/>
      <c r="T8" s="480"/>
      <c r="U8" s="480"/>
      <c r="V8" s="481">
        <f t="shared" ref="V8:V20" si="0">SUM(C8:S8)</f>
        <v>0</v>
      </c>
    </row>
    <row r="9" spans="1:22" s="170" customFormat="1">
      <c r="A9" s="171">
        <v>3</v>
      </c>
      <c r="B9" s="169" t="s">
        <v>256</v>
      </c>
      <c r="C9" s="479"/>
      <c r="D9" s="475"/>
      <c r="E9" s="475"/>
      <c r="F9" s="475"/>
      <c r="G9" s="475"/>
      <c r="H9" s="475"/>
      <c r="I9" s="475"/>
      <c r="J9" s="475"/>
      <c r="K9" s="475"/>
      <c r="L9" s="454"/>
      <c r="M9" s="479"/>
      <c r="N9" s="475"/>
      <c r="O9" s="475"/>
      <c r="P9" s="475"/>
      <c r="Q9" s="475"/>
      <c r="R9" s="475"/>
      <c r="S9" s="454"/>
      <c r="T9" s="480"/>
      <c r="U9" s="480"/>
      <c r="V9" s="481">
        <f t="shared" si="0"/>
        <v>0</v>
      </c>
    </row>
    <row r="10" spans="1:22" s="170" customFormat="1">
      <c r="A10" s="171">
        <v>4</v>
      </c>
      <c r="B10" s="169" t="s">
        <v>257</v>
      </c>
      <c r="C10" s="479"/>
      <c r="D10" s="475"/>
      <c r="E10" s="475"/>
      <c r="F10" s="475"/>
      <c r="G10" s="475"/>
      <c r="H10" s="475"/>
      <c r="I10" s="475"/>
      <c r="J10" s="475"/>
      <c r="K10" s="475"/>
      <c r="L10" s="454"/>
      <c r="M10" s="479"/>
      <c r="N10" s="475"/>
      <c r="O10" s="475"/>
      <c r="P10" s="475"/>
      <c r="Q10" s="475"/>
      <c r="R10" s="475"/>
      <c r="S10" s="454"/>
      <c r="T10" s="480"/>
      <c r="U10" s="480"/>
      <c r="V10" s="481">
        <f t="shared" si="0"/>
        <v>0</v>
      </c>
    </row>
    <row r="11" spans="1:22" s="170" customFormat="1">
      <c r="A11" s="171">
        <v>5</v>
      </c>
      <c r="B11" s="169" t="s">
        <v>258</v>
      </c>
      <c r="C11" s="479"/>
      <c r="D11" s="475"/>
      <c r="E11" s="475"/>
      <c r="F11" s="475"/>
      <c r="G11" s="475"/>
      <c r="H11" s="475"/>
      <c r="I11" s="475"/>
      <c r="J11" s="475"/>
      <c r="K11" s="475"/>
      <c r="L11" s="454"/>
      <c r="M11" s="479"/>
      <c r="N11" s="475"/>
      <c r="O11" s="475"/>
      <c r="P11" s="475"/>
      <c r="Q11" s="475"/>
      <c r="R11" s="475"/>
      <c r="S11" s="454"/>
      <c r="T11" s="480"/>
      <c r="U11" s="480"/>
      <c r="V11" s="481">
        <f t="shared" si="0"/>
        <v>0</v>
      </c>
    </row>
    <row r="12" spans="1:22" s="170" customFormat="1">
      <c r="A12" s="171">
        <v>6</v>
      </c>
      <c r="B12" s="169" t="s">
        <v>259</v>
      </c>
      <c r="C12" s="479"/>
      <c r="D12" s="475"/>
      <c r="E12" s="475"/>
      <c r="F12" s="475"/>
      <c r="G12" s="475"/>
      <c r="H12" s="475"/>
      <c r="I12" s="475"/>
      <c r="J12" s="475"/>
      <c r="K12" s="475"/>
      <c r="L12" s="454"/>
      <c r="M12" s="479"/>
      <c r="N12" s="475"/>
      <c r="O12" s="475"/>
      <c r="P12" s="475"/>
      <c r="Q12" s="475"/>
      <c r="R12" s="475"/>
      <c r="S12" s="454"/>
      <c r="T12" s="480"/>
      <c r="U12" s="480"/>
      <c r="V12" s="481">
        <f t="shared" si="0"/>
        <v>0</v>
      </c>
    </row>
    <row r="13" spans="1:22" s="170" customFormat="1">
      <c r="A13" s="171">
        <v>7</v>
      </c>
      <c r="B13" s="169" t="s">
        <v>74</v>
      </c>
      <c r="C13" s="479"/>
      <c r="D13" s="475">
        <v>2311846.0007420001</v>
      </c>
      <c r="E13" s="475"/>
      <c r="F13" s="475"/>
      <c r="G13" s="475"/>
      <c r="H13" s="475"/>
      <c r="I13" s="475"/>
      <c r="J13" s="475"/>
      <c r="K13" s="475"/>
      <c r="L13" s="454"/>
      <c r="M13" s="479"/>
      <c r="N13" s="475"/>
      <c r="O13" s="475"/>
      <c r="P13" s="475"/>
      <c r="Q13" s="475"/>
      <c r="R13" s="475"/>
      <c r="S13" s="454"/>
      <c r="T13" s="480">
        <v>1692819.2807420001</v>
      </c>
      <c r="U13" s="480">
        <v>619026.72</v>
      </c>
      <c r="V13" s="481">
        <f t="shared" si="0"/>
        <v>2311846.0007420001</v>
      </c>
    </row>
    <row r="14" spans="1:22" s="170" customFormat="1">
      <c r="A14" s="171">
        <v>8</v>
      </c>
      <c r="B14" s="169" t="s">
        <v>75</v>
      </c>
      <c r="C14" s="479"/>
      <c r="D14" s="475">
        <v>0</v>
      </c>
      <c r="E14" s="475"/>
      <c r="F14" s="475"/>
      <c r="G14" s="475"/>
      <c r="H14" s="475"/>
      <c r="I14" s="475"/>
      <c r="J14" s="475"/>
      <c r="K14" s="475"/>
      <c r="L14" s="454"/>
      <c r="M14" s="479"/>
      <c r="N14" s="475"/>
      <c r="O14" s="475"/>
      <c r="P14" s="475"/>
      <c r="Q14" s="475"/>
      <c r="R14" s="475"/>
      <c r="S14" s="454"/>
      <c r="T14" s="480">
        <v>0</v>
      </c>
      <c r="U14" s="480"/>
      <c r="V14" s="481">
        <f t="shared" si="0"/>
        <v>0</v>
      </c>
    </row>
    <row r="15" spans="1:22" s="170" customFormat="1">
      <c r="A15" s="171">
        <v>9</v>
      </c>
      <c r="B15" s="169" t="s">
        <v>76</v>
      </c>
      <c r="C15" s="479"/>
      <c r="D15" s="475"/>
      <c r="E15" s="475"/>
      <c r="F15" s="475"/>
      <c r="G15" s="475"/>
      <c r="H15" s="475"/>
      <c r="I15" s="475"/>
      <c r="J15" s="475"/>
      <c r="K15" s="475"/>
      <c r="L15" s="454"/>
      <c r="M15" s="479"/>
      <c r="N15" s="475"/>
      <c r="O15" s="475"/>
      <c r="P15" s="475"/>
      <c r="Q15" s="475"/>
      <c r="R15" s="475"/>
      <c r="S15" s="454"/>
      <c r="T15" s="480"/>
      <c r="U15" s="480"/>
      <c r="V15" s="481">
        <f t="shared" si="0"/>
        <v>0</v>
      </c>
    </row>
    <row r="16" spans="1:22" s="170" customFormat="1">
      <c r="A16" s="171">
        <v>10</v>
      </c>
      <c r="B16" s="169" t="s">
        <v>70</v>
      </c>
      <c r="C16" s="479"/>
      <c r="D16" s="475"/>
      <c r="E16" s="475"/>
      <c r="F16" s="475"/>
      <c r="G16" s="475"/>
      <c r="H16" s="475"/>
      <c r="I16" s="475"/>
      <c r="J16" s="475"/>
      <c r="K16" s="475"/>
      <c r="L16" s="454"/>
      <c r="M16" s="479"/>
      <c r="N16" s="475"/>
      <c r="O16" s="475"/>
      <c r="P16" s="475"/>
      <c r="Q16" s="475"/>
      <c r="R16" s="475"/>
      <c r="S16" s="454"/>
      <c r="T16" s="480"/>
      <c r="U16" s="480"/>
      <c r="V16" s="481">
        <f t="shared" si="0"/>
        <v>0</v>
      </c>
    </row>
    <row r="17" spans="1:22" s="170" customFormat="1">
      <c r="A17" s="171">
        <v>11</v>
      </c>
      <c r="B17" s="169" t="s">
        <v>71</v>
      </c>
      <c r="C17" s="479"/>
      <c r="D17" s="475"/>
      <c r="E17" s="475"/>
      <c r="F17" s="475"/>
      <c r="G17" s="475"/>
      <c r="H17" s="475"/>
      <c r="I17" s="475"/>
      <c r="J17" s="475"/>
      <c r="K17" s="475"/>
      <c r="L17" s="454"/>
      <c r="M17" s="479"/>
      <c r="N17" s="475"/>
      <c r="O17" s="475"/>
      <c r="P17" s="475"/>
      <c r="Q17" s="475"/>
      <c r="R17" s="475"/>
      <c r="S17" s="454"/>
      <c r="T17" s="480"/>
      <c r="U17" s="480"/>
      <c r="V17" s="481">
        <f t="shared" si="0"/>
        <v>0</v>
      </c>
    </row>
    <row r="18" spans="1:22" s="170" customFormat="1">
      <c r="A18" s="171">
        <v>12</v>
      </c>
      <c r="B18" s="169" t="s">
        <v>72</v>
      </c>
      <c r="C18" s="479"/>
      <c r="D18" s="475"/>
      <c r="E18" s="475"/>
      <c r="F18" s="475"/>
      <c r="G18" s="475"/>
      <c r="H18" s="475"/>
      <c r="I18" s="475"/>
      <c r="J18" s="475"/>
      <c r="K18" s="475"/>
      <c r="L18" s="454"/>
      <c r="M18" s="479"/>
      <c r="N18" s="475"/>
      <c r="O18" s="475"/>
      <c r="P18" s="475"/>
      <c r="Q18" s="475"/>
      <c r="R18" s="475"/>
      <c r="S18" s="454"/>
      <c r="T18" s="480"/>
      <c r="U18" s="480"/>
      <c r="V18" s="481">
        <f t="shared" si="0"/>
        <v>0</v>
      </c>
    </row>
    <row r="19" spans="1:22" s="170" customFormat="1">
      <c r="A19" s="171">
        <v>13</v>
      </c>
      <c r="B19" s="169" t="s">
        <v>73</v>
      </c>
      <c r="C19" s="479"/>
      <c r="D19" s="475"/>
      <c r="E19" s="475"/>
      <c r="F19" s="475"/>
      <c r="G19" s="475"/>
      <c r="H19" s="475"/>
      <c r="I19" s="475"/>
      <c r="J19" s="475"/>
      <c r="K19" s="475"/>
      <c r="L19" s="454"/>
      <c r="M19" s="479"/>
      <c r="N19" s="475"/>
      <c r="O19" s="475"/>
      <c r="P19" s="475"/>
      <c r="Q19" s="475"/>
      <c r="R19" s="475"/>
      <c r="S19" s="454"/>
      <c r="T19" s="480"/>
      <c r="U19" s="480"/>
      <c r="V19" s="481">
        <f t="shared" si="0"/>
        <v>0</v>
      </c>
    </row>
    <row r="20" spans="1:22" s="170" customFormat="1">
      <c r="A20" s="171">
        <v>14</v>
      </c>
      <c r="B20" s="169" t="s">
        <v>287</v>
      </c>
      <c r="C20" s="479"/>
      <c r="D20" s="475"/>
      <c r="E20" s="475"/>
      <c r="F20" s="475"/>
      <c r="G20" s="475"/>
      <c r="H20" s="475"/>
      <c r="I20" s="475"/>
      <c r="J20" s="475"/>
      <c r="K20" s="475"/>
      <c r="L20" s="454"/>
      <c r="M20" s="479"/>
      <c r="N20" s="475"/>
      <c r="O20" s="475"/>
      <c r="P20" s="475"/>
      <c r="Q20" s="475"/>
      <c r="R20" s="475"/>
      <c r="S20" s="454"/>
      <c r="T20" s="480"/>
      <c r="U20" s="480"/>
      <c r="V20" s="481">
        <f t="shared" si="0"/>
        <v>0</v>
      </c>
    </row>
    <row r="21" spans="1:22" ht="13.5" thickBot="1">
      <c r="A21" s="109"/>
      <c r="B21" s="110" t="s">
        <v>69</v>
      </c>
      <c r="C21" s="482">
        <f>SUM(C7:C20)</f>
        <v>0</v>
      </c>
      <c r="D21" s="477">
        <f>SUM(D7:D20)</f>
        <v>2311846.0007420001</v>
      </c>
      <c r="E21" s="477">
        <f>SUM(E7:E20)</f>
        <v>0</v>
      </c>
      <c r="F21" s="477">
        <f>SUM(F7:F20)</f>
        <v>0</v>
      </c>
      <c r="G21" s="477">
        <f t="shared" ref="G21:V21" si="1">SUM(G7:G20)</f>
        <v>0</v>
      </c>
      <c r="H21" s="477">
        <f t="shared" si="1"/>
        <v>0</v>
      </c>
      <c r="I21" s="477">
        <f t="shared" si="1"/>
        <v>0</v>
      </c>
      <c r="J21" s="477">
        <f t="shared" si="1"/>
        <v>0</v>
      </c>
      <c r="K21" s="477">
        <f t="shared" si="1"/>
        <v>0</v>
      </c>
      <c r="L21" s="483">
        <f t="shared" si="1"/>
        <v>0</v>
      </c>
      <c r="M21" s="482">
        <f t="shared" si="1"/>
        <v>0</v>
      </c>
      <c r="N21" s="477">
        <f t="shared" si="1"/>
        <v>0</v>
      </c>
      <c r="O21" s="477">
        <f t="shared" si="1"/>
        <v>0</v>
      </c>
      <c r="P21" s="477">
        <f t="shared" si="1"/>
        <v>0</v>
      </c>
      <c r="Q21" s="477">
        <f t="shared" si="1"/>
        <v>0</v>
      </c>
      <c r="R21" s="477">
        <f t="shared" si="1"/>
        <v>0</v>
      </c>
      <c r="S21" s="483">
        <f>SUM(S7:S20)</f>
        <v>0</v>
      </c>
      <c r="T21" s="483">
        <f>SUM(T7:T20)</f>
        <v>1692819.2807420001</v>
      </c>
      <c r="U21" s="483">
        <f t="shared" ref="U21" si="2">SUM(U7:U20)</f>
        <v>619026.72</v>
      </c>
      <c r="V21" s="484">
        <f t="shared" si="1"/>
        <v>2311846.0007420001</v>
      </c>
    </row>
    <row r="24" spans="1:22">
      <c r="A24" s="19"/>
      <c r="B24" s="19"/>
      <c r="C24" s="78"/>
      <c r="D24" s="78"/>
      <c r="E24" s="78"/>
    </row>
    <row r="25" spans="1:22">
      <c r="A25" s="102"/>
      <c r="B25" s="102"/>
      <c r="C25" s="19"/>
      <c r="D25" s="78"/>
      <c r="E25" s="78"/>
    </row>
    <row r="26" spans="1:22">
      <c r="A26" s="102"/>
      <c r="B26" s="103"/>
      <c r="C26" s="19"/>
      <c r="D26" s="78"/>
      <c r="E26" s="78"/>
    </row>
    <row r="27" spans="1:22">
      <c r="A27" s="102"/>
      <c r="B27" s="102"/>
      <c r="C27" s="19"/>
      <c r="D27" s="78"/>
      <c r="E27" s="78"/>
    </row>
    <row r="28" spans="1:22">
      <c r="A28" s="102"/>
      <c r="B28" s="103"/>
      <c r="C28" s="19"/>
      <c r="D28" s="78"/>
      <c r="E28" s="78"/>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28"/>
  <sheetViews>
    <sheetView showGridLines="0" zoomScaleNormal="100" workbookViewId="0">
      <pane xSplit="1" ySplit="7" topLeftCell="B8" activePane="bottomRight" state="frozen"/>
      <selection activeCell="L18" sqref="L18"/>
      <selection pane="topRight" activeCell="L18" sqref="L18"/>
      <selection pane="bottomLeft" activeCell="L18" sqref="L18"/>
      <selection pane="bottomRight" activeCell="B1" sqref="B1"/>
    </sheetView>
  </sheetViews>
  <sheetFormatPr defaultColWidth="9.140625" defaultRowHeight="12.75"/>
  <cols>
    <col min="1" max="1" width="10.5703125" style="2" bestFit="1" customWidth="1"/>
    <col min="2" max="2" width="101.85546875" style="2" customWidth="1"/>
    <col min="3" max="3" width="13.7109375" style="2" customWidth="1"/>
    <col min="4" max="4" width="14.85546875" style="2" bestFit="1" customWidth="1"/>
    <col min="5" max="5" width="17.7109375" style="2" customWidth="1"/>
    <col min="6" max="6" width="15.85546875" style="2" customWidth="1"/>
    <col min="7" max="7" width="17.42578125" style="2" customWidth="1"/>
    <col min="8" max="8" width="15.28515625" style="2" customWidth="1"/>
    <col min="9" max="16384" width="9.140625" style="13"/>
  </cols>
  <sheetData>
    <row r="1" spans="1:9" ht="15">
      <c r="A1" s="381" t="s">
        <v>226</v>
      </c>
      <c r="B1" s="382" t="s">
        <v>870</v>
      </c>
    </row>
    <row r="2" spans="1:9" ht="15">
      <c r="A2" s="381" t="s">
        <v>227</v>
      </c>
      <c r="B2" s="383">
        <f>'12. CRM'!B2</f>
        <v>43555</v>
      </c>
    </row>
    <row r="4" spans="1:9" ht="13.5" thickBot="1">
      <c r="A4" s="2" t="s">
        <v>660</v>
      </c>
      <c r="B4" s="293" t="s">
        <v>767</v>
      </c>
    </row>
    <row r="5" spans="1:9">
      <c r="A5" s="107"/>
      <c r="B5" s="167"/>
      <c r="C5" s="173" t="s">
        <v>0</v>
      </c>
      <c r="D5" s="173" t="s">
        <v>1</v>
      </c>
      <c r="E5" s="173" t="s">
        <v>2</v>
      </c>
      <c r="F5" s="173" t="s">
        <v>3</v>
      </c>
      <c r="G5" s="291" t="s">
        <v>4</v>
      </c>
      <c r="H5" s="174" t="s">
        <v>5</v>
      </c>
      <c r="I5" s="25"/>
    </row>
    <row r="6" spans="1:9" ht="15" customHeight="1">
      <c r="A6" s="166"/>
      <c r="B6" s="23"/>
      <c r="C6" s="608" t="s">
        <v>759</v>
      </c>
      <c r="D6" s="612" t="s">
        <v>780</v>
      </c>
      <c r="E6" s="613"/>
      <c r="F6" s="608" t="s">
        <v>786</v>
      </c>
      <c r="G6" s="608" t="s">
        <v>787</v>
      </c>
      <c r="H6" s="610" t="s">
        <v>761</v>
      </c>
      <c r="I6" s="25"/>
    </row>
    <row r="7" spans="1:9" ht="76.5">
      <c r="A7" s="166"/>
      <c r="B7" s="23"/>
      <c r="C7" s="609"/>
      <c r="D7" s="292" t="s">
        <v>762</v>
      </c>
      <c r="E7" s="292" t="s">
        <v>760</v>
      </c>
      <c r="F7" s="609"/>
      <c r="G7" s="609"/>
      <c r="H7" s="611"/>
      <c r="I7" s="25"/>
    </row>
    <row r="8" spans="1:9">
      <c r="A8" s="98">
        <v>1</v>
      </c>
      <c r="B8" s="80" t="s">
        <v>254</v>
      </c>
      <c r="C8" s="565">
        <f>'11. CRWA'!C8+'11. CRWA'!E8+'11. CRWA'!G8+'11. CRWA'!I8+'11. CRWA'!K8+'11. CRWA'!M8+'11. CRWA'!O8+'11. CRWA'!Q8</f>
        <v>65302301.695421204</v>
      </c>
      <c r="D8" s="565"/>
      <c r="E8" s="565">
        <f>'11. CRWA'!D8+'11. CRWA'!F8+'11. CRWA'!H8+'11. CRWA'!J8+'11. CRWA'!L8+'11. CRWA'!N8+'11. CRWA'!P8+'11. CRWA'!R8</f>
        <v>0</v>
      </c>
      <c r="F8" s="565">
        <f>'11. CRWA'!S8</f>
        <v>46640802.903394327</v>
      </c>
      <c r="G8" s="566">
        <f>F8-'12. CRM'!V7</f>
        <v>46640802.903394327</v>
      </c>
      <c r="H8" s="485">
        <f>IFERROR(G8/(C8+E8),0)</f>
        <v>0.71422908063690249</v>
      </c>
    </row>
    <row r="9" spans="1:9" ht="15" customHeight="1">
      <c r="A9" s="98">
        <v>2</v>
      </c>
      <c r="B9" s="80" t="s">
        <v>255</v>
      </c>
      <c r="C9" s="565">
        <f>'11. CRWA'!C9+'11. CRWA'!E9+'11. CRWA'!G9+'11. CRWA'!I9+'11. CRWA'!K9+'11. CRWA'!M9+'11. CRWA'!O9+'11. CRWA'!Q9</f>
        <v>0</v>
      </c>
      <c r="D9" s="567"/>
      <c r="E9" s="565">
        <f>'11. CRWA'!D9+'11. CRWA'!F9+'11. CRWA'!H9+'11. CRWA'!J9+'11. CRWA'!L9+'11. CRWA'!N9+'11. CRWA'!P9+'11. CRWA'!R9</f>
        <v>0</v>
      </c>
      <c r="F9" s="565">
        <f>'11. CRWA'!S9</f>
        <v>0</v>
      </c>
      <c r="G9" s="566">
        <f>F9-'12. CRM'!V8</f>
        <v>0</v>
      </c>
      <c r="H9" s="485">
        <f t="shared" ref="H9:H21" si="0">IFERROR(G9/(C9+E9),0)</f>
        <v>0</v>
      </c>
    </row>
    <row r="10" spans="1:9">
      <c r="A10" s="98">
        <v>3</v>
      </c>
      <c r="B10" s="80" t="s">
        <v>256</v>
      </c>
      <c r="C10" s="565">
        <f>'11. CRWA'!C10+'11. CRWA'!E10+'11. CRWA'!G10+'11. CRWA'!I10+'11. CRWA'!K10+'11. CRWA'!M10+'11. CRWA'!O10+'11. CRWA'!Q10</f>
        <v>0</v>
      </c>
      <c r="D10" s="567"/>
      <c r="E10" s="565">
        <f>'11. CRWA'!D10+'11. CRWA'!F10+'11. CRWA'!H10+'11. CRWA'!J10+'11. CRWA'!L10+'11. CRWA'!N10+'11. CRWA'!P10+'11. CRWA'!R10</f>
        <v>0</v>
      </c>
      <c r="F10" s="565">
        <f>'11. CRWA'!S10</f>
        <v>0</v>
      </c>
      <c r="G10" s="566">
        <f>F10-'12. CRM'!V9</f>
        <v>0</v>
      </c>
      <c r="H10" s="485">
        <f t="shared" si="0"/>
        <v>0</v>
      </c>
    </row>
    <row r="11" spans="1:9">
      <c r="A11" s="98">
        <v>4</v>
      </c>
      <c r="B11" s="80" t="s">
        <v>257</v>
      </c>
      <c r="C11" s="565">
        <f>'11. CRWA'!C11+'11. CRWA'!E11+'11. CRWA'!G11+'11. CRWA'!I11+'11. CRWA'!K11+'11. CRWA'!M11+'11. CRWA'!O11+'11. CRWA'!Q11</f>
        <v>0</v>
      </c>
      <c r="D11" s="567"/>
      <c r="E11" s="565">
        <f>'11. CRWA'!D11+'11. CRWA'!F11+'11. CRWA'!H11+'11. CRWA'!J11+'11. CRWA'!L11+'11. CRWA'!N11+'11. CRWA'!P11+'11. CRWA'!R11</f>
        <v>0</v>
      </c>
      <c r="F11" s="565">
        <f>'11. CRWA'!S11</f>
        <v>0</v>
      </c>
      <c r="G11" s="566">
        <f>F11-'12. CRM'!V10</f>
        <v>0</v>
      </c>
      <c r="H11" s="485">
        <f t="shared" si="0"/>
        <v>0</v>
      </c>
    </row>
    <row r="12" spans="1:9">
      <c r="A12" s="98">
        <v>5</v>
      </c>
      <c r="B12" s="80" t="s">
        <v>258</v>
      </c>
      <c r="C12" s="565">
        <f>'11. CRWA'!C12+'11. CRWA'!E12+'11. CRWA'!G12+'11. CRWA'!I12+'11. CRWA'!K12+'11. CRWA'!M12+'11. CRWA'!O12+'11. CRWA'!Q12</f>
        <v>0</v>
      </c>
      <c r="D12" s="567"/>
      <c r="E12" s="565">
        <f>'11. CRWA'!D12+'11. CRWA'!F12+'11. CRWA'!H12+'11. CRWA'!J12+'11. CRWA'!L12+'11. CRWA'!N12+'11. CRWA'!P12+'11. CRWA'!R12</f>
        <v>0</v>
      </c>
      <c r="F12" s="565">
        <f>'11. CRWA'!S12</f>
        <v>0</v>
      </c>
      <c r="G12" s="566">
        <f>F12-'12. CRM'!V11</f>
        <v>0</v>
      </c>
      <c r="H12" s="485">
        <f t="shared" si="0"/>
        <v>0</v>
      </c>
    </row>
    <row r="13" spans="1:9">
      <c r="A13" s="98">
        <v>6</v>
      </c>
      <c r="B13" s="80" t="s">
        <v>259</v>
      </c>
      <c r="C13" s="565">
        <f>'11. CRWA'!C13+'11. CRWA'!E13+'11. CRWA'!G13+'11. CRWA'!I13+'11. CRWA'!K13+'11. CRWA'!M13+'11. CRWA'!O13+'11. CRWA'!Q13</f>
        <v>20817664.783341996</v>
      </c>
      <c r="D13" s="567">
        <f>'11. CRWA'!D13+'11. CRWA'!F13+'11. CRWA'!H13+'11. CRWA'!J13+'11. CRWA'!N13+'11. CRWA'!P13+'11. CRWA'!R13</f>
        <v>28563546.809999999</v>
      </c>
      <c r="E13" s="565">
        <f>'11. CRWA'!D13+'11. CRWA'!F13+'11. CRWA'!H13+'11. CRWA'!J13+'11. CRWA'!L13+'11. CRWA'!N13+'11. CRWA'!P13+'11. CRWA'!R13</f>
        <v>28563546.809999999</v>
      </c>
      <c r="F13" s="565">
        <f>'11. CRWA'!S13</f>
        <v>36576812.708670996</v>
      </c>
      <c r="G13" s="566">
        <f>F13-'12. CRM'!V12</f>
        <v>36576812.708670996</v>
      </c>
      <c r="H13" s="485">
        <f t="shared" si="0"/>
        <v>0.74070302304211999</v>
      </c>
    </row>
    <row r="14" spans="1:9">
      <c r="A14" s="98">
        <v>7</v>
      </c>
      <c r="B14" s="80" t="s">
        <v>74</v>
      </c>
      <c r="C14" s="565">
        <f>'11. CRWA'!C14+'11. CRWA'!E14+'11. CRWA'!G14+'11. CRWA'!I14+'11. CRWA'!K14+'11. CRWA'!M14+'11. CRWA'!O14+'11. CRWA'!Q14</f>
        <v>135509578.6904642</v>
      </c>
      <c r="D14" s="567">
        <f>'4. Off-Balance'!E7-D13</f>
        <v>13553619.400000002</v>
      </c>
      <c r="E14" s="565">
        <f>'11. CRWA'!D14+'11. CRWA'!F14+'11. CRWA'!H14+'11. CRWA'!J14+'11. CRWA'!L14+'11. CRWA'!N14+'11. CRWA'!P14+'11. CRWA'!R14</f>
        <v>13507383.689999998</v>
      </c>
      <c r="F14" s="565">
        <f>'11. CRWA'!S14</f>
        <v>149016962.3804642</v>
      </c>
      <c r="G14" s="566">
        <f>F14-'12. CRM'!V13</f>
        <v>146705116.37972221</v>
      </c>
      <c r="H14" s="485">
        <f t="shared" si="0"/>
        <v>0.98448602116288297</v>
      </c>
    </row>
    <row r="15" spans="1:9">
      <c r="A15" s="98">
        <v>8</v>
      </c>
      <c r="B15" s="80" t="s">
        <v>75</v>
      </c>
      <c r="C15" s="565">
        <f>'11. CRWA'!C15+'11. CRWA'!E15+'11. CRWA'!G15+'11. CRWA'!I15+'11. CRWA'!K15+'11. CRWA'!M15+'11. CRWA'!O15+'11. CRWA'!Q15</f>
        <v>2995069.3499999964</v>
      </c>
      <c r="D15" s="567"/>
      <c r="E15" s="565">
        <f>'11. CRWA'!D15+'11. CRWA'!F15+'11. CRWA'!H15+'11. CRWA'!J15+'11. CRWA'!L15+'11. CRWA'!N15+'11. CRWA'!P15+'11. CRWA'!R15</f>
        <v>0</v>
      </c>
      <c r="F15" s="565">
        <f>'11. CRWA'!S15</f>
        <v>2995069.3499999964</v>
      </c>
      <c r="G15" s="566">
        <f>F15-'12. CRM'!V14</f>
        <v>2995069.3499999964</v>
      </c>
      <c r="H15" s="485">
        <f t="shared" si="0"/>
        <v>1</v>
      </c>
    </row>
    <row r="16" spans="1:9">
      <c r="A16" s="98">
        <v>9</v>
      </c>
      <c r="B16" s="80" t="s">
        <v>76</v>
      </c>
      <c r="C16" s="565">
        <f>'11. CRWA'!C16+'11. CRWA'!E16+'11. CRWA'!G16+'11. CRWA'!I16+'11. CRWA'!K16+'11. CRWA'!M16+'11. CRWA'!O16+'11. CRWA'!Q16</f>
        <v>6909300.6350000007</v>
      </c>
      <c r="D16" s="567"/>
      <c r="E16" s="565">
        <f>'11. CRWA'!D16+'11. CRWA'!F16+'11. CRWA'!H16+'11. CRWA'!J16+'11. CRWA'!L16+'11. CRWA'!N16+'11. CRWA'!P16+'11. CRWA'!R16</f>
        <v>0</v>
      </c>
      <c r="F16" s="565">
        <f>'11. CRWA'!S16</f>
        <v>4398412.1250000019</v>
      </c>
      <c r="G16" s="566">
        <f>F16-'12. CRM'!V15</f>
        <v>4398412.1250000019</v>
      </c>
      <c r="H16" s="485">
        <f t="shared" si="0"/>
        <v>0.63659295742889632</v>
      </c>
    </row>
    <row r="17" spans="1:8">
      <c r="A17" s="98">
        <v>10</v>
      </c>
      <c r="B17" s="80" t="s">
        <v>70</v>
      </c>
      <c r="C17" s="565">
        <f>'11. CRWA'!C17+'11. CRWA'!E17+'11. CRWA'!G17+'11. CRWA'!I17+'11. CRWA'!K17+'11. CRWA'!M17+'11. CRWA'!O17+'11. CRWA'!Q17</f>
        <v>1143662.6510000019</v>
      </c>
      <c r="D17" s="567"/>
      <c r="E17" s="565">
        <f>'11. CRWA'!D17+'11. CRWA'!F17+'11. CRWA'!H17+'11. CRWA'!J17+'11. CRWA'!L17+'11. CRWA'!N17+'11. CRWA'!P17+'11. CRWA'!R17</f>
        <v>0</v>
      </c>
      <c r="F17" s="565">
        <f>'11. CRWA'!S17</f>
        <v>1143662.6510000019</v>
      </c>
      <c r="G17" s="566">
        <f>F17-'12. CRM'!V16</f>
        <v>1143662.6510000019</v>
      </c>
      <c r="H17" s="485">
        <f t="shared" si="0"/>
        <v>1</v>
      </c>
    </row>
    <row r="18" spans="1:8">
      <c r="A18" s="98">
        <v>11</v>
      </c>
      <c r="B18" s="80" t="s">
        <v>71</v>
      </c>
      <c r="C18" s="565">
        <f>'11. CRWA'!C18+'11. CRWA'!E18+'11. CRWA'!G18+'11. CRWA'!I18+'11. CRWA'!K18+'11. CRWA'!M18+'11. CRWA'!O18+'11. CRWA'!Q18</f>
        <v>0</v>
      </c>
      <c r="D18" s="567"/>
      <c r="E18" s="565">
        <f>'11. CRWA'!D18+'11. CRWA'!F18+'11. CRWA'!H18+'11. CRWA'!J18+'11. CRWA'!L18+'11. CRWA'!N18+'11. CRWA'!P18+'11. CRWA'!R18</f>
        <v>0</v>
      </c>
      <c r="F18" s="565">
        <f>'11. CRWA'!S18</f>
        <v>0</v>
      </c>
      <c r="G18" s="566">
        <f>F18-'12. CRM'!V17</f>
        <v>0</v>
      </c>
      <c r="H18" s="485">
        <f t="shared" si="0"/>
        <v>0</v>
      </c>
    </row>
    <row r="19" spans="1:8">
      <c r="A19" s="98">
        <v>12</v>
      </c>
      <c r="B19" s="80" t="s">
        <v>72</v>
      </c>
      <c r="C19" s="565">
        <f>'11. CRWA'!C19+'11. CRWA'!E19+'11. CRWA'!G19+'11. CRWA'!I19+'11. CRWA'!K19+'11. CRWA'!M19+'11. CRWA'!O19+'11. CRWA'!Q19</f>
        <v>0</v>
      </c>
      <c r="D19" s="567"/>
      <c r="E19" s="565">
        <f>'11. CRWA'!D19+'11. CRWA'!F19+'11. CRWA'!H19+'11. CRWA'!J19+'11. CRWA'!L19+'11. CRWA'!N19+'11. CRWA'!P19+'11. CRWA'!R19</f>
        <v>0</v>
      </c>
      <c r="F19" s="565">
        <f>'11. CRWA'!S19</f>
        <v>0</v>
      </c>
      <c r="G19" s="566">
        <f>F19-'12. CRM'!V18</f>
        <v>0</v>
      </c>
      <c r="H19" s="485">
        <f t="shared" si="0"/>
        <v>0</v>
      </c>
    </row>
    <row r="20" spans="1:8">
      <c r="A20" s="98">
        <v>13</v>
      </c>
      <c r="B20" s="80" t="s">
        <v>73</v>
      </c>
      <c r="C20" s="565">
        <f>'11. CRWA'!C20+'11. CRWA'!E20+'11. CRWA'!G20+'11. CRWA'!I20+'11. CRWA'!K20+'11. CRWA'!M20+'11. CRWA'!O20+'11. CRWA'!Q20</f>
        <v>0</v>
      </c>
      <c r="D20" s="567"/>
      <c r="E20" s="565">
        <f>'11. CRWA'!D20+'11. CRWA'!F20+'11. CRWA'!H20+'11. CRWA'!J20+'11. CRWA'!L20+'11. CRWA'!N20+'11. CRWA'!P20+'11. CRWA'!R20</f>
        <v>0</v>
      </c>
      <c r="F20" s="565">
        <f>'11. CRWA'!S20</f>
        <v>0</v>
      </c>
      <c r="G20" s="566">
        <f>F20-'12. CRM'!V19</f>
        <v>0</v>
      </c>
      <c r="H20" s="485">
        <f t="shared" si="0"/>
        <v>0</v>
      </c>
    </row>
    <row r="21" spans="1:8">
      <c r="A21" s="98">
        <v>14</v>
      </c>
      <c r="B21" s="80" t="s">
        <v>287</v>
      </c>
      <c r="C21" s="565">
        <f>'11. CRWA'!C21+'11. CRWA'!E21+'11. CRWA'!G21+'11. CRWA'!I21+'11. CRWA'!K21+'11. CRWA'!M21+'11. CRWA'!O21+'11. CRWA'!Q21</f>
        <v>16517379.4185795</v>
      </c>
      <c r="D21" s="567"/>
      <c r="E21" s="565">
        <f>'11. CRWA'!D21+'11. CRWA'!F21+'11. CRWA'!H21+'11. CRWA'!J21+'11. CRWA'!L21+'11. CRWA'!N21+'11. CRWA'!P21+'11. CRWA'!R21</f>
        <v>0</v>
      </c>
      <c r="F21" s="565">
        <f>'11. CRWA'!S21</f>
        <v>10411003.538579501</v>
      </c>
      <c r="G21" s="566">
        <f>F21-'12. CRM'!V20</f>
        <v>10411003.538579501</v>
      </c>
      <c r="H21" s="485">
        <f t="shared" si="0"/>
        <v>0.63030601130762487</v>
      </c>
    </row>
    <row r="22" spans="1:8" ht="13.5" thickBot="1">
      <c r="A22" s="168"/>
      <c r="B22" s="175" t="s">
        <v>69</v>
      </c>
      <c r="C22" s="486">
        <f>SUM(C8:C21)</f>
        <v>249194957.22380686</v>
      </c>
      <c r="D22" s="486">
        <f>SUM(D8:D21)</f>
        <v>42117166.210000001</v>
      </c>
      <c r="E22" s="486">
        <f>SUM(E8:E21)</f>
        <v>42070930.5</v>
      </c>
      <c r="F22" s="486">
        <f>SUM(F8:F21)</f>
        <v>251182725.65710899</v>
      </c>
      <c r="G22" s="486">
        <f>SUM(G8:G21)</f>
        <v>248870879.656367</v>
      </c>
      <c r="H22" s="487"/>
    </row>
    <row r="28" spans="1:8" ht="10.5" customHeight="1"/>
  </sheetData>
  <mergeCells count="5">
    <mergeCell ref="C6:C7"/>
    <mergeCell ref="F6:F7"/>
    <mergeCell ref="G6:G7"/>
    <mergeCell ref="H6:H7"/>
    <mergeCell ref="D6:E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28"/>
  <sheetViews>
    <sheetView showGridLines="0" zoomScale="90" zoomScaleNormal="90" workbookViewId="0">
      <pane xSplit="2" ySplit="6" topLeftCell="C7" activePane="bottomRight" state="frozen"/>
      <selection pane="topRight" activeCell="C1" sqref="C1"/>
      <selection pane="bottomLeft" activeCell="A6" sqref="A6"/>
      <selection pane="bottomRight" activeCell="A2" sqref="A2"/>
    </sheetView>
  </sheetViews>
  <sheetFormatPr defaultColWidth="9.140625" defaultRowHeight="12.75"/>
  <cols>
    <col min="1" max="1" width="10.5703125" style="321" bestFit="1" customWidth="1"/>
    <col min="2" max="2" width="104.140625" style="321" customWidth="1"/>
    <col min="3" max="11" width="12.7109375" style="321" customWidth="1"/>
    <col min="12" max="16384" width="9.140625" style="321"/>
  </cols>
  <sheetData>
    <row r="1" spans="1:11" ht="15">
      <c r="A1" s="381" t="s">
        <v>226</v>
      </c>
      <c r="B1" s="382" t="s">
        <v>870</v>
      </c>
    </row>
    <row r="2" spans="1:11" ht="15">
      <c r="A2" s="381" t="s">
        <v>227</v>
      </c>
      <c r="B2" s="383">
        <f>'13. CRME'!B2</f>
        <v>43555</v>
      </c>
      <c r="C2" s="322"/>
      <c r="D2" s="322"/>
    </row>
    <row r="3" spans="1:11">
      <c r="B3" s="322"/>
      <c r="C3" s="322"/>
      <c r="D3" s="322"/>
    </row>
    <row r="4" spans="1:11" ht="13.5" thickBot="1">
      <c r="A4" s="321" t="s">
        <v>829</v>
      </c>
      <c r="B4" s="293" t="s">
        <v>828</v>
      </c>
      <c r="C4" s="322"/>
      <c r="D4" s="322"/>
    </row>
    <row r="5" spans="1:11" ht="30" customHeight="1">
      <c r="A5" s="617"/>
      <c r="B5" s="618"/>
      <c r="C5" s="619" t="s">
        <v>867</v>
      </c>
      <c r="D5" s="620"/>
      <c r="E5" s="620"/>
      <c r="F5" s="619" t="s">
        <v>868</v>
      </c>
      <c r="G5" s="620"/>
      <c r="H5" s="621"/>
      <c r="I5" s="620" t="s">
        <v>869</v>
      </c>
      <c r="J5" s="620"/>
      <c r="K5" s="621"/>
    </row>
    <row r="6" spans="1:11" ht="25.5">
      <c r="A6" s="319"/>
      <c r="B6" s="320"/>
      <c r="C6" s="521" t="s">
        <v>28</v>
      </c>
      <c r="D6" s="516" t="s">
        <v>133</v>
      </c>
      <c r="E6" s="522" t="s">
        <v>69</v>
      </c>
      <c r="F6" s="521" t="s">
        <v>28</v>
      </c>
      <c r="G6" s="516" t="s">
        <v>133</v>
      </c>
      <c r="H6" s="517" t="s">
        <v>69</v>
      </c>
      <c r="I6" s="520" t="s">
        <v>28</v>
      </c>
      <c r="J6" s="516" t="s">
        <v>133</v>
      </c>
      <c r="K6" s="517" t="s">
        <v>69</v>
      </c>
    </row>
    <row r="7" spans="1:11">
      <c r="A7" s="327" t="s">
        <v>799</v>
      </c>
      <c r="B7" s="318"/>
      <c r="C7" s="493"/>
      <c r="D7" s="318"/>
      <c r="E7" s="318"/>
      <c r="F7" s="493"/>
      <c r="G7" s="318"/>
      <c r="H7" s="328"/>
      <c r="I7" s="318"/>
      <c r="J7" s="318"/>
      <c r="K7" s="328"/>
    </row>
    <row r="8" spans="1:11">
      <c r="A8" s="317">
        <v>1</v>
      </c>
      <c r="B8" s="304" t="s">
        <v>799</v>
      </c>
      <c r="C8" s="488"/>
      <c r="D8" s="301"/>
      <c r="E8" s="301"/>
      <c r="F8" s="489">
        <v>33996822.426066652</v>
      </c>
      <c r="G8" s="490">
        <v>40944153.05844444</v>
      </c>
      <c r="H8" s="491">
        <f>F8+G8</f>
        <v>74940975.484511092</v>
      </c>
      <c r="I8" s="492">
        <v>24352097.125844445</v>
      </c>
      <c r="J8" s="490">
        <v>35775940.679111108</v>
      </c>
      <c r="K8" s="491">
        <f>I8+J8</f>
        <v>60128037.804955557</v>
      </c>
    </row>
    <row r="9" spans="1:11">
      <c r="A9" s="327" t="s">
        <v>800</v>
      </c>
      <c r="B9" s="318"/>
      <c r="C9" s="493"/>
      <c r="D9" s="318"/>
      <c r="E9" s="318"/>
      <c r="F9" s="493"/>
      <c r="G9" s="318"/>
      <c r="H9" s="328"/>
      <c r="I9" s="318"/>
      <c r="J9" s="318"/>
      <c r="K9" s="328"/>
    </row>
    <row r="10" spans="1:11">
      <c r="A10" s="329">
        <v>2</v>
      </c>
      <c r="B10" s="305" t="s">
        <v>801</v>
      </c>
      <c r="C10" s="489">
        <v>828672.52166666638</v>
      </c>
      <c r="D10" s="494">
        <v>13660554.266222227</v>
      </c>
      <c r="E10" s="523">
        <f>C10+D10</f>
        <v>14489226.787888894</v>
      </c>
      <c r="F10" s="489">
        <v>271699.800368889</v>
      </c>
      <c r="G10" s="494">
        <v>4705092.9808188854</v>
      </c>
      <c r="H10" s="491">
        <f>F10+G10</f>
        <v>4976792.7811877746</v>
      </c>
      <c r="I10" s="492">
        <v>48972.520588888903</v>
      </c>
      <c r="J10" s="494">
        <v>1211281.8067944443</v>
      </c>
      <c r="K10" s="491">
        <f>I10+J10</f>
        <v>1260254.3273833334</v>
      </c>
    </row>
    <row r="11" spans="1:11">
      <c r="A11" s="329">
        <v>3</v>
      </c>
      <c r="B11" s="305" t="s">
        <v>802</v>
      </c>
      <c r="C11" s="489">
        <v>5372808.3999999957</v>
      </c>
      <c r="D11" s="494">
        <v>141034782.65949997</v>
      </c>
      <c r="E11" s="523">
        <f>C11+D11</f>
        <v>146407591.05949998</v>
      </c>
      <c r="F11" s="489">
        <v>2140582.2999250004</v>
      </c>
      <c r="G11" s="489">
        <v>24934649.731591675</v>
      </c>
      <c r="H11" s="491">
        <f>F11+G11</f>
        <v>27075232.031516675</v>
      </c>
      <c r="I11" s="492">
        <v>1655976.3040499995</v>
      </c>
      <c r="J11" s="489">
        <v>27624165.016833317</v>
      </c>
      <c r="K11" s="491">
        <f>I11+J11</f>
        <v>29280141.320883315</v>
      </c>
    </row>
    <row r="12" spans="1:11">
      <c r="A12" s="329">
        <v>4</v>
      </c>
      <c r="B12" s="305" t="s">
        <v>803</v>
      </c>
      <c r="C12" s="495"/>
      <c r="D12" s="305"/>
      <c r="E12" s="305"/>
      <c r="F12" s="495"/>
      <c r="G12" s="305"/>
      <c r="H12" s="330"/>
      <c r="I12" s="496"/>
      <c r="J12" s="305"/>
      <c r="K12" s="330"/>
    </row>
    <row r="13" spans="1:11">
      <c r="A13" s="329">
        <v>5</v>
      </c>
      <c r="B13" s="305" t="s">
        <v>804</v>
      </c>
      <c r="C13" s="489">
        <v>27218121.574666679</v>
      </c>
      <c r="D13" s="494">
        <v>14009083.463333338</v>
      </c>
      <c r="E13" s="523">
        <f>C13+D13</f>
        <v>41227205.038000017</v>
      </c>
      <c r="F13" s="489">
        <v>2874453.0311999996</v>
      </c>
      <c r="G13" s="494">
        <v>1515930.1790444436</v>
      </c>
      <c r="H13" s="491">
        <f>F13+G13</f>
        <v>4390383.2102444433</v>
      </c>
      <c r="I13" s="492">
        <v>1378115.5009555561</v>
      </c>
      <c r="J13" s="494">
        <v>730084.55094444461</v>
      </c>
      <c r="K13" s="491">
        <f>I13+J13</f>
        <v>2108200.0519000008</v>
      </c>
    </row>
    <row r="14" spans="1:11">
      <c r="A14" s="329">
        <v>6</v>
      </c>
      <c r="B14" s="305" t="s">
        <v>819</v>
      </c>
      <c r="C14" s="495"/>
      <c r="D14" s="305"/>
      <c r="E14" s="305"/>
      <c r="F14" s="495"/>
      <c r="G14" s="305"/>
      <c r="H14" s="330"/>
      <c r="I14" s="496"/>
      <c r="J14" s="305"/>
      <c r="K14" s="330"/>
    </row>
    <row r="15" spans="1:11">
      <c r="A15" s="329">
        <v>7</v>
      </c>
      <c r="B15" s="305" t="s">
        <v>806</v>
      </c>
      <c r="C15" s="489">
        <v>33340.020999999993</v>
      </c>
      <c r="D15" s="494">
        <v>1111399.5938888886</v>
      </c>
      <c r="E15" s="523">
        <f>C15+D15</f>
        <v>1144739.6148888886</v>
      </c>
      <c r="F15" s="489">
        <v>0</v>
      </c>
      <c r="G15" s="494">
        <v>0</v>
      </c>
      <c r="H15" s="491">
        <f>F15+G15</f>
        <v>0</v>
      </c>
      <c r="I15" s="492">
        <v>0</v>
      </c>
      <c r="J15" s="494">
        <v>0</v>
      </c>
      <c r="K15" s="491">
        <f>I15+J15</f>
        <v>0</v>
      </c>
    </row>
    <row r="16" spans="1:11">
      <c r="A16" s="329">
        <v>8</v>
      </c>
      <c r="B16" s="518" t="s">
        <v>807</v>
      </c>
      <c r="C16" s="497">
        <f>SUM(C10:C15)</f>
        <v>33452942.517333344</v>
      </c>
      <c r="D16" s="498">
        <f>SUM(D10:D15)</f>
        <v>169815819.98294443</v>
      </c>
      <c r="E16" s="523">
        <f>C16+D16</f>
        <v>203268762.50027776</v>
      </c>
      <c r="F16" s="497">
        <f>SUM(F10:F15)</f>
        <v>5286735.1314938888</v>
      </c>
      <c r="G16" s="498">
        <f>SUM(G10:G15)</f>
        <v>31155672.891455006</v>
      </c>
      <c r="H16" s="491">
        <f>F16+G16</f>
        <v>36442408.022948891</v>
      </c>
      <c r="I16" s="499">
        <f>SUM(I10:I15)</f>
        <v>3083064.3255944443</v>
      </c>
      <c r="J16" s="498">
        <f>SUM(J10:J15)</f>
        <v>29565531.374572206</v>
      </c>
      <c r="K16" s="491">
        <f>I16+J16</f>
        <v>32648595.70016665</v>
      </c>
    </row>
    <row r="17" spans="1:11">
      <c r="A17" s="327" t="s">
        <v>808</v>
      </c>
      <c r="B17" s="318"/>
      <c r="C17" s="493"/>
      <c r="D17" s="318"/>
      <c r="E17" s="318"/>
      <c r="F17" s="493"/>
      <c r="G17" s="318"/>
      <c r="H17" s="328"/>
      <c r="I17" s="318"/>
      <c r="J17" s="318"/>
      <c r="K17" s="328"/>
    </row>
    <row r="18" spans="1:11">
      <c r="A18" s="329">
        <v>9</v>
      </c>
      <c r="B18" s="305" t="s">
        <v>809</v>
      </c>
      <c r="C18" s="495"/>
      <c r="D18" s="305"/>
      <c r="E18" s="523">
        <f>C18+D18</f>
        <v>0</v>
      </c>
      <c r="F18" s="495"/>
      <c r="G18" s="305"/>
      <c r="H18" s="491">
        <f>F18+G18</f>
        <v>0</v>
      </c>
      <c r="I18" s="496"/>
      <c r="J18" s="305"/>
      <c r="K18" s="491">
        <f>I18+J18</f>
        <v>0</v>
      </c>
    </row>
    <row r="19" spans="1:11">
      <c r="A19" s="329">
        <v>10</v>
      </c>
      <c r="B19" s="305" t="s">
        <v>810</v>
      </c>
      <c r="C19" s="489">
        <v>61772280.304888882</v>
      </c>
      <c r="D19" s="494">
        <v>129254344.56244448</v>
      </c>
      <c r="E19" s="523">
        <f>C19+D19</f>
        <v>191026624.86733335</v>
      </c>
      <c r="F19" s="489">
        <v>2347476.3900555568</v>
      </c>
      <c r="G19" s="494">
        <v>1570631.9803888882</v>
      </c>
      <c r="H19" s="491">
        <f>F19+G19</f>
        <v>3918108.3704444449</v>
      </c>
      <c r="I19" s="492">
        <v>11992201.690277776</v>
      </c>
      <c r="J19" s="494">
        <v>16038326.554055553</v>
      </c>
      <c r="K19" s="491">
        <f>I19+J19</f>
        <v>28030528.244333327</v>
      </c>
    </row>
    <row r="20" spans="1:11">
      <c r="A20" s="329">
        <v>11</v>
      </c>
      <c r="B20" s="305" t="s">
        <v>811</v>
      </c>
      <c r="C20" s="500">
        <v>2460058.3333333335</v>
      </c>
      <c r="D20" s="501">
        <v>3103236.0755555537</v>
      </c>
      <c r="E20" s="523">
        <f>C20+D20</f>
        <v>5563294.4088888876</v>
      </c>
      <c r="F20" s="500">
        <v>85812.5</v>
      </c>
      <c r="G20" s="501">
        <v>96523.961166666661</v>
      </c>
      <c r="H20" s="491">
        <f>F20+G20</f>
        <v>182336.46116666665</v>
      </c>
      <c r="I20" s="502">
        <v>85812.5</v>
      </c>
      <c r="J20" s="501">
        <v>96523.961166666661</v>
      </c>
      <c r="K20" s="491">
        <f>I20+J20</f>
        <v>182336.46116666665</v>
      </c>
    </row>
    <row r="21" spans="1:11" ht="13.5" thickBot="1">
      <c r="A21" s="233">
        <v>12</v>
      </c>
      <c r="B21" s="519" t="s">
        <v>812</v>
      </c>
      <c r="C21" s="503">
        <f>SUM(C18:C20)</f>
        <v>64232338.638222218</v>
      </c>
      <c r="D21" s="504">
        <f>SUM(D18:D20)</f>
        <v>132357580.63800003</v>
      </c>
      <c r="E21" s="524">
        <f>C21+D21</f>
        <v>196589919.27622223</v>
      </c>
      <c r="F21" s="503">
        <f>SUM(F18:F20)</f>
        <v>2433288.8900555568</v>
      </c>
      <c r="G21" s="504">
        <f>SUM(G18:G20)</f>
        <v>1667155.9415555547</v>
      </c>
      <c r="H21" s="505">
        <f>F21+G21</f>
        <v>4100444.8316111118</v>
      </c>
      <c r="I21" s="506">
        <f>SUM(I18:I20)</f>
        <v>12078014.190277776</v>
      </c>
      <c r="J21" s="504">
        <f>SUM(J18:J20)</f>
        <v>16134850.51522222</v>
      </c>
      <c r="K21" s="505">
        <f>I21+J21</f>
        <v>28212864.705499995</v>
      </c>
    </row>
    <row r="22" spans="1:11" ht="38.25" customHeight="1" thickBot="1">
      <c r="A22" s="315"/>
      <c r="B22" s="316"/>
      <c r="C22" s="316"/>
      <c r="D22" s="316"/>
      <c r="E22" s="316"/>
      <c r="F22" s="614" t="s">
        <v>813</v>
      </c>
      <c r="G22" s="615"/>
      <c r="H22" s="616"/>
      <c r="I22" s="615" t="s">
        <v>814</v>
      </c>
      <c r="J22" s="615"/>
      <c r="K22" s="616"/>
    </row>
    <row r="23" spans="1:11">
      <c r="A23" s="309">
        <v>13</v>
      </c>
      <c r="B23" s="306" t="s">
        <v>799</v>
      </c>
      <c r="C23" s="314"/>
      <c r="D23" s="314"/>
      <c r="E23" s="314"/>
      <c r="F23" s="507">
        <f>F8</f>
        <v>33996822.426066652</v>
      </c>
      <c r="G23" s="508">
        <f>G8</f>
        <v>40944153.05844444</v>
      </c>
      <c r="H23" s="509">
        <f>F23+G23</f>
        <v>74940975.484511092</v>
      </c>
      <c r="I23" s="525">
        <f>I8</f>
        <v>24352097.125844445</v>
      </c>
      <c r="J23" s="508">
        <f>J8</f>
        <v>35775940.679111108</v>
      </c>
      <c r="K23" s="509">
        <f t="shared" ref="K23" si="0">I23+J23</f>
        <v>60128037.804955557</v>
      </c>
    </row>
    <row r="24" spans="1:11" ht="13.5" thickBot="1">
      <c r="A24" s="310">
        <v>14</v>
      </c>
      <c r="B24" s="307" t="s">
        <v>815</v>
      </c>
      <c r="C24" s="331"/>
      <c r="D24" s="313"/>
      <c r="E24" s="313"/>
      <c r="F24" s="510">
        <f>F16-F21</f>
        <v>2853446.241438332</v>
      </c>
      <c r="G24" s="511">
        <f>G16-G21</f>
        <v>29488516.94989945</v>
      </c>
      <c r="H24" s="512">
        <f>F24+G24</f>
        <v>32341963.191337783</v>
      </c>
      <c r="I24" s="526">
        <f>I16-I21</f>
        <v>-8994949.8646833319</v>
      </c>
      <c r="J24" s="511">
        <f>J16-J21</f>
        <v>13430680.859349987</v>
      </c>
      <c r="K24" s="512">
        <f>I24+J24</f>
        <v>4435730.9946666546</v>
      </c>
    </row>
    <row r="25" spans="1:11" ht="13.5" thickBot="1">
      <c r="A25" s="311">
        <v>15</v>
      </c>
      <c r="B25" s="308" t="s">
        <v>816</v>
      </c>
      <c r="C25" s="312"/>
      <c r="D25" s="312"/>
      <c r="E25" s="312"/>
      <c r="F25" s="513">
        <f>F23/F24</f>
        <v>11.914302758663478</v>
      </c>
      <c r="G25" s="514">
        <f t="shared" ref="G25:H25" si="1">G23/G24</f>
        <v>1.388477865062117</v>
      </c>
      <c r="H25" s="515">
        <f t="shared" si="1"/>
        <v>2.3171436761941124</v>
      </c>
      <c r="I25" s="527">
        <f>I23/I24</f>
        <v>-2.7073077106808046</v>
      </c>
      <c r="J25" s="514">
        <f>J23/J24</f>
        <v>2.6637473597777515</v>
      </c>
      <c r="K25" s="515">
        <f>K23/K24</f>
        <v>13.555384191974468</v>
      </c>
    </row>
    <row r="28" spans="1:11" ht="38.25">
      <c r="B28" s="24" t="s">
        <v>866</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N22"/>
  <sheetViews>
    <sheetView showGridLines="0" workbookViewId="0">
      <pane xSplit="1" ySplit="5" topLeftCell="B6" activePane="bottomRight" state="frozen"/>
      <selection pane="topRight" activeCell="B1" sqref="B1"/>
      <selection pane="bottomLeft" activeCell="A5" sqref="A5"/>
      <selection pane="bottomRight"/>
    </sheetView>
  </sheetViews>
  <sheetFormatPr defaultColWidth="9.140625" defaultRowHeight="15"/>
  <cols>
    <col min="1" max="1" width="10.5703125" style="75" bestFit="1" customWidth="1"/>
    <col min="2" max="2" width="95" style="75" customWidth="1"/>
    <col min="3" max="3" width="12.5703125" style="75" bestFit="1" customWidth="1"/>
    <col min="4" max="4" width="10" style="75" bestFit="1" customWidth="1"/>
    <col min="5" max="5" width="18.28515625" style="75" bestFit="1" customWidth="1"/>
    <col min="6" max="13" width="10.7109375" style="75" customWidth="1"/>
    <col min="14" max="14" width="31" style="75" bestFit="1" customWidth="1"/>
    <col min="15" max="16384" width="9.140625" style="13"/>
  </cols>
  <sheetData>
    <row r="1" spans="1:14">
      <c r="A1" s="381" t="s">
        <v>226</v>
      </c>
      <c r="B1" s="382" t="s">
        <v>870</v>
      </c>
    </row>
    <row r="2" spans="1:14" ht="14.25" customHeight="1">
      <c r="A2" s="381" t="s">
        <v>227</v>
      </c>
      <c r="B2" s="383">
        <f>'14. LCR'!B2</f>
        <v>43555</v>
      </c>
    </row>
    <row r="3" spans="1:14" ht="14.25" customHeight="1"/>
    <row r="4" spans="1:14" ht="15.75" thickBot="1">
      <c r="A4" s="2" t="s">
        <v>661</v>
      </c>
      <c r="B4" s="100" t="s">
        <v>78</v>
      </c>
    </row>
    <row r="5" spans="1:14" s="26" customFormat="1" ht="12.75">
      <c r="A5" s="184"/>
      <c r="B5" s="185"/>
      <c r="C5" s="186" t="s">
        <v>0</v>
      </c>
      <c r="D5" s="186" t="s">
        <v>1</v>
      </c>
      <c r="E5" s="186" t="s">
        <v>2</v>
      </c>
      <c r="F5" s="186" t="s">
        <v>3</v>
      </c>
      <c r="G5" s="186" t="s">
        <v>4</v>
      </c>
      <c r="H5" s="186" t="s">
        <v>5</v>
      </c>
      <c r="I5" s="186" t="s">
        <v>276</v>
      </c>
      <c r="J5" s="186" t="s">
        <v>277</v>
      </c>
      <c r="K5" s="186" t="s">
        <v>278</v>
      </c>
      <c r="L5" s="186" t="s">
        <v>279</v>
      </c>
      <c r="M5" s="186" t="s">
        <v>280</v>
      </c>
      <c r="N5" s="187" t="s">
        <v>281</v>
      </c>
    </row>
    <row r="6" spans="1:14" ht="45">
      <c r="A6" s="176"/>
      <c r="B6" s="112"/>
      <c r="C6" s="113" t="s">
        <v>88</v>
      </c>
      <c r="D6" s="114" t="s">
        <v>77</v>
      </c>
      <c r="E6" s="115" t="s">
        <v>87</v>
      </c>
      <c r="F6" s="116">
        <v>0</v>
      </c>
      <c r="G6" s="116">
        <v>0.2</v>
      </c>
      <c r="H6" s="116">
        <v>0.35</v>
      </c>
      <c r="I6" s="116">
        <v>0.5</v>
      </c>
      <c r="J6" s="116">
        <v>0.75</v>
      </c>
      <c r="K6" s="116">
        <v>1</v>
      </c>
      <c r="L6" s="116">
        <v>1.5</v>
      </c>
      <c r="M6" s="116">
        <v>2.5</v>
      </c>
      <c r="N6" s="177" t="s">
        <v>78</v>
      </c>
    </row>
    <row r="7" spans="1:14">
      <c r="A7" s="178">
        <v>1</v>
      </c>
      <c r="B7" s="117" t="s">
        <v>79</v>
      </c>
      <c r="C7" s="282">
        <f>SUM(C8:C13)</f>
        <v>0</v>
      </c>
      <c r="D7" s="112"/>
      <c r="E7" s="285">
        <f t="shared" ref="E7:M7" si="0">SUM(E8:E13)</f>
        <v>0</v>
      </c>
      <c r="F7" s="282">
        <f>SUM(F8:F13)</f>
        <v>0</v>
      </c>
      <c r="G7" s="282">
        <f t="shared" si="0"/>
        <v>0</v>
      </c>
      <c r="H7" s="282">
        <f t="shared" si="0"/>
        <v>0</v>
      </c>
      <c r="I7" s="282">
        <f t="shared" si="0"/>
        <v>0</v>
      </c>
      <c r="J7" s="282">
        <f t="shared" si="0"/>
        <v>0</v>
      </c>
      <c r="K7" s="282">
        <f t="shared" si="0"/>
        <v>0</v>
      </c>
      <c r="L7" s="282">
        <f t="shared" si="0"/>
        <v>0</v>
      </c>
      <c r="M7" s="282">
        <f t="shared" si="0"/>
        <v>0</v>
      </c>
      <c r="N7" s="179">
        <f>SUM(N8:N13)</f>
        <v>0</v>
      </c>
    </row>
    <row r="8" spans="1:14">
      <c r="A8" s="178">
        <v>1.1000000000000001</v>
      </c>
      <c r="B8" s="118" t="s">
        <v>80</v>
      </c>
      <c r="C8" s="283">
        <v>0</v>
      </c>
      <c r="D8" s="119">
        <v>0.02</v>
      </c>
      <c r="E8" s="285">
        <f>C8*D8</f>
        <v>0</v>
      </c>
      <c r="F8" s="283"/>
      <c r="G8" s="283"/>
      <c r="H8" s="283"/>
      <c r="I8" s="283"/>
      <c r="J8" s="283"/>
      <c r="K8" s="283"/>
      <c r="L8" s="283"/>
      <c r="M8" s="283"/>
      <c r="N8" s="179">
        <f>SUMPRODUCT($F$6:$M$6,F8:M8)</f>
        <v>0</v>
      </c>
    </row>
    <row r="9" spans="1:14">
      <c r="A9" s="178">
        <v>1.2</v>
      </c>
      <c r="B9" s="118" t="s">
        <v>81</v>
      </c>
      <c r="C9" s="283">
        <v>0</v>
      </c>
      <c r="D9" s="119">
        <v>0.05</v>
      </c>
      <c r="E9" s="285">
        <f>C9*D9</f>
        <v>0</v>
      </c>
      <c r="F9" s="283"/>
      <c r="G9" s="283"/>
      <c r="H9" s="283"/>
      <c r="I9" s="283"/>
      <c r="J9" s="283"/>
      <c r="K9" s="283"/>
      <c r="L9" s="283"/>
      <c r="M9" s="283"/>
      <c r="N9" s="179">
        <f t="shared" ref="N9:N12" si="1">SUMPRODUCT($F$6:$M$6,F9:M9)</f>
        <v>0</v>
      </c>
    </row>
    <row r="10" spans="1:14">
      <c r="A10" s="178">
        <v>1.3</v>
      </c>
      <c r="B10" s="118" t="s">
        <v>82</v>
      </c>
      <c r="C10" s="283">
        <v>0</v>
      </c>
      <c r="D10" s="119">
        <v>0.08</v>
      </c>
      <c r="E10" s="285">
        <f>C10*D10</f>
        <v>0</v>
      </c>
      <c r="F10" s="283"/>
      <c r="G10" s="283"/>
      <c r="H10" s="283"/>
      <c r="I10" s="283"/>
      <c r="J10" s="283"/>
      <c r="K10" s="283"/>
      <c r="L10" s="283"/>
      <c r="M10" s="283"/>
      <c r="N10" s="179">
        <f>SUMPRODUCT($F$6:$M$6,F10:M10)</f>
        <v>0</v>
      </c>
    </row>
    <row r="11" spans="1:14">
      <c r="A11" s="178">
        <v>1.4</v>
      </c>
      <c r="B11" s="118" t="s">
        <v>83</v>
      </c>
      <c r="C11" s="283">
        <v>0</v>
      </c>
      <c r="D11" s="119">
        <v>0.11</v>
      </c>
      <c r="E11" s="285">
        <f>C11*D11</f>
        <v>0</v>
      </c>
      <c r="F11" s="283"/>
      <c r="G11" s="283"/>
      <c r="H11" s="283"/>
      <c r="I11" s="283"/>
      <c r="J11" s="283"/>
      <c r="K11" s="283"/>
      <c r="L11" s="283"/>
      <c r="M11" s="283"/>
      <c r="N11" s="179">
        <f t="shared" si="1"/>
        <v>0</v>
      </c>
    </row>
    <row r="12" spans="1:14">
      <c r="A12" s="178">
        <v>1.5</v>
      </c>
      <c r="B12" s="118" t="s">
        <v>84</v>
      </c>
      <c r="C12" s="283">
        <v>0</v>
      </c>
      <c r="D12" s="119">
        <v>0.14000000000000001</v>
      </c>
      <c r="E12" s="285">
        <f>C12*D12</f>
        <v>0</v>
      </c>
      <c r="F12" s="283"/>
      <c r="G12" s="283"/>
      <c r="H12" s="283"/>
      <c r="I12" s="283"/>
      <c r="J12" s="283"/>
      <c r="K12" s="283"/>
      <c r="L12" s="283"/>
      <c r="M12" s="283"/>
      <c r="N12" s="179">
        <f t="shared" si="1"/>
        <v>0</v>
      </c>
    </row>
    <row r="13" spans="1:14">
      <c r="A13" s="178">
        <v>1.6</v>
      </c>
      <c r="B13" s="120" t="s">
        <v>85</v>
      </c>
      <c r="C13" s="283">
        <v>0</v>
      </c>
      <c r="D13" s="121"/>
      <c r="E13" s="283"/>
      <c r="F13" s="283"/>
      <c r="G13" s="283"/>
      <c r="H13" s="283"/>
      <c r="I13" s="283"/>
      <c r="J13" s="283"/>
      <c r="K13" s="283"/>
      <c r="L13" s="283"/>
      <c r="M13" s="283"/>
      <c r="N13" s="179">
        <f>SUMPRODUCT($F$6:$M$6,F13:M13)</f>
        <v>0</v>
      </c>
    </row>
    <row r="14" spans="1:14">
      <c r="A14" s="178">
        <v>2</v>
      </c>
      <c r="B14" s="122" t="s">
        <v>86</v>
      </c>
      <c r="C14" s="282">
        <f>SUM(C15:C20)</f>
        <v>0</v>
      </c>
      <c r="D14" s="112"/>
      <c r="E14" s="285">
        <f t="shared" ref="E14:M14" si="2">SUM(E15:E20)</f>
        <v>0</v>
      </c>
      <c r="F14" s="283">
        <f t="shared" si="2"/>
        <v>0</v>
      </c>
      <c r="G14" s="283">
        <f t="shared" si="2"/>
        <v>0</v>
      </c>
      <c r="H14" s="283">
        <f t="shared" si="2"/>
        <v>0</v>
      </c>
      <c r="I14" s="283">
        <f t="shared" si="2"/>
        <v>0</v>
      </c>
      <c r="J14" s="283">
        <f t="shared" si="2"/>
        <v>0</v>
      </c>
      <c r="K14" s="283">
        <f t="shared" si="2"/>
        <v>0</v>
      </c>
      <c r="L14" s="283">
        <f t="shared" si="2"/>
        <v>0</v>
      </c>
      <c r="M14" s="283">
        <f t="shared" si="2"/>
        <v>0</v>
      </c>
      <c r="N14" s="179">
        <f>SUM(N15:N20)</f>
        <v>0</v>
      </c>
    </row>
    <row r="15" spans="1:14">
      <c r="A15" s="178">
        <v>2.1</v>
      </c>
      <c r="B15" s="120" t="s">
        <v>80</v>
      </c>
      <c r="C15" s="283"/>
      <c r="D15" s="119">
        <v>5.0000000000000001E-3</v>
      </c>
      <c r="E15" s="285">
        <f>C15*D15</f>
        <v>0</v>
      </c>
      <c r="F15" s="283"/>
      <c r="G15" s="283"/>
      <c r="H15" s="283"/>
      <c r="I15" s="283"/>
      <c r="J15" s="283"/>
      <c r="K15" s="283"/>
      <c r="L15" s="283"/>
      <c r="M15" s="283"/>
      <c r="N15" s="179">
        <f>SUMPRODUCT($F$6:$M$6,F15:M15)</f>
        <v>0</v>
      </c>
    </row>
    <row r="16" spans="1:14">
      <c r="A16" s="178">
        <v>2.2000000000000002</v>
      </c>
      <c r="B16" s="120" t="s">
        <v>81</v>
      </c>
      <c r="C16" s="283"/>
      <c r="D16" s="119">
        <v>0.01</v>
      </c>
      <c r="E16" s="285">
        <f>C16*D16</f>
        <v>0</v>
      </c>
      <c r="F16" s="283"/>
      <c r="G16" s="283"/>
      <c r="H16" s="283"/>
      <c r="I16" s="283"/>
      <c r="J16" s="283"/>
      <c r="K16" s="283"/>
      <c r="L16" s="283"/>
      <c r="M16" s="283"/>
      <c r="N16" s="179">
        <f t="shared" ref="N16:N20" si="3">SUMPRODUCT($F$6:$M$6,F16:M16)</f>
        <v>0</v>
      </c>
    </row>
    <row r="17" spans="1:14">
      <c r="A17" s="178">
        <v>2.2999999999999998</v>
      </c>
      <c r="B17" s="120" t="s">
        <v>82</v>
      </c>
      <c r="C17" s="283"/>
      <c r="D17" s="119">
        <v>0.02</v>
      </c>
      <c r="E17" s="285">
        <f>C17*D17</f>
        <v>0</v>
      </c>
      <c r="F17" s="283"/>
      <c r="G17" s="283"/>
      <c r="H17" s="283"/>
      <c r="I17" s="283"/>
      <c r="J17" s="283"/>
      <c r="K17" s="283"/>
      <c r="L17" s="283"/>
      <c r="M17" s="283"/>
      <c r="N17" s="179">
        <f t="shared" si="3"/>
        <v>0</v>
      </c>
    </row>
    <row r="18" spans="1:14">
      <c r="A18" s="178">
        <v>2.4</v>
      </c>
      <c r="B18" s="120" t="s">
        <v>83</v>
      </c>
      <c r="C18" s="283"/>
      <c r="D18" s="119">
        <v>0.03</v>
      </c>
      <c r="E18" s="285">
        <f>C18*D18</f>
        <v>0</v>
      </c>
      <c r="F18" s="283"/>
      <c r="G18" s="283"/>
      <c r="H18" s="283"/>
      <c r="I18" s="283"/>
      <c r="J18" s="283"/>
      <c r="K18" s="283"/>
      <c r="L18" s="283"/>
      <c r="M18" s="283"/>
      <c r="N18" s="179">
        <f t="shared" si="3"/>
        <v>0</v>
      </c>
    </row>
    <row r="19" spans="1:14">
      <c r="A19" s="178">
        <v>2.5</v>
      </c>
      <c r="B19" s="120" t="s">
        <v>84</v>
      </c>
      <c r="C19" s="283"/>
      <c r="D19" s="119">
        <v>0.04</v>
      </c>
      <c r="E19" s="285">
        <f>C19*D19</f>
        <v>0</v>
      </c>
      <c r="F19" s="283"/>
      <c r="G19" s="283"/>
      <c r="H19" s="283"/>
      <c r="I19" s="283"/>
      <c r="J19" s="283"/>
      <c r="K19" s="283"/>
      <c r="L19" s="283"/>
      <c r="M19" s="283"/>
      <c r="N19" s="179">
        <f t="shared" si="3"/>
        <v>0</v>
      </c>
    </row>
    <row r="20" spans="1:14">
      <c r="A20" s="178">
        <v>2.6</v>
      </c>
      <c r="B20" s="120" t="s">
        <v>85</v>
      </c>
      <c r="C20" s="283"/>
      <c r="D20" s="121"/>
      <c r="E20" s="286"/>
      <c r="F20" s="283"/>
      <c r="G20" s="283"/>
      <c r="H20" s="283"/>
      <c r="I20" s="283"/>
      <c r="J20" s="283"/>
      <c r="K20" s="283"/>
      <c r="L20" s="283"/>
      <c r="M20" s="283"/>
      <c r="N20" s="179">
        <f t="shared" si="3"/>
        <v>0</v>
      </c>
    </row>
    <row r="21" spans="1:14" ht="15.75" thickBot="1">
      <c r="A21" s="180">
        <v>3</v>
      </c>
      <c r="B21" s="181" t="s">
        <v>69</v>
      </c>
      <c r="C21" s="284">
        <f>C14+C7</f>
        <v>0</v>
      </c>
      <c r="D21" s="182"/>
      <c r="E21" s="287">
        <f>E14+E7</f>
        <v>0</v>
      </c>
      <c r="F21" s="288">
        <f>F7+F14</f>
        <v>0</v>
      </c>
      <c r="G21" s="288">
        <f t="shared" ref="G21:L21" si="4">G7+G14</f>
        <v>0</v>
      </c>
      <c r="H21" s="288">
        <f t="shared" si="4"/>
        <v>0</v>
      </c>
      <c r="I21" s="288">
        <f t="shared" si="4"/>
        <v>0</v>
      </c>
      <c r="J21" s="288">
        <f t="shared" si="4"/>
        <v>0</v>
      </c>
      <c r="K21" s="288">
        <f t="shared" si="4"/>
        <v>0</v>
      </c>
      <c r="L21" s="288">
        <f t="shared" si="4"/>
        <v>0</v>
      </c>
      <c r="M21" s="288">
        <f>M7+M14</f>
        <v>0</v>
      </c>
      <c r="N21" s="183">
        <f>N14+N7</f>
        <v>0</v>
      </c>
    </row>
    <row r="22" spans="1:14">
      <c r="E22" s="289"/>
      <c r="F22" s="289"/>
      <c r="G22" s="289"/>
      <c r="H22" s="289"/>
      <c r="I22" s="289"/>
      <c r="J22" s="289"/>
      <c r="K22" s="289"/>
      <c r="L22" s="289"/>
      <c r="M22" s="289"/>
    </row>
  </sheetData>
  <conditionalFormatting sqref="E8:E12">
    <cfRule type="expression" dxfId="2" priority="2">
      <formula>(C8*D8)&lt;&gt;SUM(#REF!)</formula>
    </cfRule>
  </conditionalFormatting>
  <conditionalFormatting sqref="E20">
    <cfRule type="expression" dxfId="1" priority="3">
      <formula>$E$88&lt;&gt;SUM(#REF!)</formula>
    </cfRule>
  </conditionalFormatting>
  <conditionalFormatting sqref="E15:E19">
    <cfRule type="expression" dxfId="0" priority="1">
      <formula>(C15*D15)&lt;&gt;SUM(#REF!)</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41"/>
  <sheetViews>
    <sheetView showGridLines="0" workbookViewId="0"/>
  </sheetViews>
  <sheetFormatPr defaultRowHeight="15"/>
  <cols>
    <col min="1" max="1" width="11.42578125" customWidth="1"/>
    <col min="2" max="2" width="76.85546875" style="4" customWidth="1"/>
    <col min="3" max="3" width="22.85546875" customWidth="1"/>
  </cols>
  <sheetData>
    <row r="1" spans="1:3" ht="15.75">
      <c r="A1" s="381" t="s">
        <v>226</v>
      </c>
      <c r="B1" s="382" t="s">
        <v>870</v>
      </c>
    </row>
    <row r="2" spans="1:3" ht="15.75">
      <c r="A2" s="381" t="s">
        <v>227</v>
      </c>
      <c r="B2" s="383">
        <f>'14. LCR'!B2</f>
        <v>43555</v>
      </c>
    </row>
    <row r="3" spans="1:3">
      <c r="A3" s="321"/>
      <c r="B3"/>
    </row>
    <row r="4" spans="1:3">
      <c r="A4" s="321" t="s">
        <v>893</v>
      </c>
      <c r="B4" t="s">
        <v>894</v>
      </c>
    </row>
    <row r="5" spans="1:3">
      <c r="A5" s="539"/>
      <c r="B5" s="539" t="s">
        <v>895</v>
      </c>
      <c r="C5" s="540"/>
    </row>
    <row r="6" spans="1:3">
      <c r="A6" s="541">
        <v>1</v>
      </c>
      <c r="B6" s="542" t="s">
        <v>895</v>
      </c>
      <c r="C6" s="543">
        <f>'7. LI1'!C21</f>
        <v>246320247.76235065</v>
      </c>
    </row>
    <row r="7" spans="1:3">
      <c r="A7" s="541">
        <v>2</v>
      </c>
      <c r="B7" s="542" t="s">
        <v>896</v>
      </c>
      <c r="C7" s="543">
        <f>-'9. Capital'!C15</f>
        <v>-193135.02999999991</v>
      </c>
    </row>
    <row r="8" spans="1:3">
      <c r="A8" s="544">
        <v>3</v>
      </c>
      <c r="B8" s="545" t="s">
        <v>897</v>
      </c>
      <c r="C8" s="546">
        <f>C6+C7</f>
        <v>246127112.73235065</v>
      </c>
    </row>
    <row r="9" spans="1:3">
      <c r="A9" s="547"/>
      <c r="B9" s="547" t="s">
        <v>898</v>
      </c>
      <c r="C9" s="548"/>
    </row>
    <row r="10" spans="1:3">
      <c r="A10" s="549">
        <v>4</v>
      </c>
      <c r="B10" s="550" t="s">
        <v>899</v>
      </c>
      <c r="C10" s="543"/>
    </row>
    <row r="11" spans="1:3">
      <c r="A11" s="549">
        <v>5</v>
      </c>
      <c r="B11" s="551" t="s">
        <v>900</v>
      </c>
      <c r="C11" s="543"/>
    </row>
    <row r="12" spans="1:3">
      <c r="A12" s="549" t="s">
        <v>901</v>
      </c>
      <c r="B12" s="542" t="s">
        <v>902</v>
      </c>
      <c r="C12" s="546">
        <v>0</v>
      </c>
    </row>
    <row r="13" spans="1:3">
      <c r="A13" s="552">
        <v>6</v>
      </c>
      <c r="B13" s="553" t="s">
        <v>903</v>
      </c>
      <c r="C13" s="543"/>
    </row>
    <row r="14" spans="1:3">
      <c r="A14" s="552">
        <v>7</v>
      </c>
      <c r="B14" s="554" t="s">
        <v>904</v>
      </c>
      <c r="C14" s="543"/>
    </row>
    <row r="15" spans="1:3">
      <c r="A15" s="555">
        <v>8</v>
      </c>
      <c r="B15" s="542" t="s">
        <v>905</v>
      </c>
      <c r="C15" s="543"/>
    </row>
    <row r="16" spans="1:3" ht="24">
      <c r="A16" s="552">
        <v>9</v>
      </c>
      <c r="B16" s="554" t="s">
        <v>906</v>
      </c>
      <c r="C16" s="543"/>
    </row>
    <row r="17" spans="1:3">
      <c r="A17" s="552">
        <v>10</v>
      </c>
      <c r="B17" s="554" t="s">
        <v>907</v>
      </c>
      <c r="C17" s="543"/>
    </row>
    <row r="18" spans="1:3">
      <c r="A18" s="556">
        <v>11</v>
      </c>
      <c r="B18" s="557" t="s">
        <v>908</v>
      </c>
      <c r="C18" s="546">
        <f>SUM(C10:C17)</f>
        <v>0</v>
      </c>
    </row>
    <row r="19" spans="1:3">
      <c r="A19" s="547"/>
      <c r="B19" s="547" t="s">
        <v>909</v>
      </c>
      <c r="C19" s="558"/>
    </row>
    <row r="20" spans="1:3">
      <c r="A20" s="552">
        <v>12</v>
      </c>
      <c r="B20" s="550" t="s">
        <v>910</v>
      </c>
      <c r="C20" s="543"/>
    </row>
    <row r="21" spans="1:3">
      <c r="A21" s="552">
        <v>13</v>
      </c>
      <c r="B21" s="550" t="s">
        <v>911</v>
      </c>
      <c r="C21" s="543"/>
    </row>
    <row r="22" spans="1:3">
      <c r="A22" s="552">
        <v>14</v>
      </c>
      <c r="B22" s="550" t="s">
        <v>912</v>
      </c>
      <c r="C22" s="543"/>
    </row>
    <row r="23" spans="1:3" ht="24">
      <c r="A23" s="552" t="s">
        <v>913</v>
      </c>
      <c r="B23" s="550" t="s">
        <v>914</v>
      </c>
      <c r="C23" s="543"/>
    </row>
    <row r="24" spans="1:3">
      <c r="A24" s="552">
        <v>15</v>
      </c>
      <c r="B24" s="550" t="s">
        <v>915</v>
      </c>
      <c r="C24" s="543"/>
    </row>
    <row r="25" spans="1:3">
      <c r="A25" s="552" t="s">
        <v>916</v>
      </c>
      <c r="B25" s="542" t="s">
        <v>917</v>
      </c>
      <c r="C25" s="543"/>
    </row>
    <row r="26" spans="1:3">
      <c r="A26" s="556">
        <v>16</v>
      </c>
      <c r="B26" s="557" t="s">
        <v>918</v>
      </c>
      <c r="C26" s="546">
        <f>SUM(C20:C25)</f>
        <v>0</v>
      </c>
    </row>
    <row r="27" spans="1:3">
      <c r="A27" s="547"/>
      <c r="B27" s="547" t="s">
        <v>919</v>
      </c>
      <c r="C27" s="548"/>
    </row>
    <row r="28" spans="1:3">
      <c r="A28" s="549">
        <v>17</v>
      </c>
      <c r="B28" s="542" t="s">
        <v>920</v>
      </c>
      <c r="C28" s="543">
        <f>'8. LI2'!C6</f>
        <v>42117166.210000001</v>
      </c>
    </row>
    <row r="29" spans="1:3">
      <c r="A29" s="549">
        <v>18</v>
      </c>
      <c r="B29" s="542" t="s">
        <v>921</v>
      </c>
      <c r="C29" s="543">
        <f>'8. LI2'!C10</f>
        <v>-46235.71</v>
      </c>
    </row>
    <row r="30" spans="1:3">
      <c r="A30" s="556">
        <v>19</v>
      </c>
      <c r="B30" s="557" t="s">
        <v>922</v>
      </c>
      <c r="C30" s="546">
        <f>C28+C29</f>
        <v>42070930.5</v>
      </c>
    </row>
    <row r="31" spans="1:3">
      <c r="A31" s="559"/>
      <c r="B31" s="547" t="s">
        <v>923</v>
      </c>
      <c r="C31" s="548"/>
    </row>
    <row r="32" spans="1:3">
      <c r="A32" s="549" t="s">
        <v>924</v>
      </c>
      <c r="B32" s="550" t="s">
        <v>925</v>
      </c>
      <c r="C32" s="560"/>
    </row>
    <row r="33" spans="1:3">
      <c r="A33" s="549" t="s">
        <v>926</v>
      </c>
      <c r="B33" s="551" t="s">
        <v>927</v>
      </c>
      <c r="C33" s="560"/>
    </row>
    <row r="34" spans="1:3">
      <c r="A34" s="547"/>
      <c r="B34" s="547" t="s">
        <v>928</v>
      </c>
      <c r="C34" s="548"/>
    </row>
    <row r="35" spans="1:3">
      <c r="A35" s="556">
        <v>20</v>
      </c>
      <c r="B35" s="557" t="s">
        <v>125</v>
      </c>
      <c r="C35" s="546">
        <f>'9. Capital'!C28</f>
        <v>76332986.174521863</v>
      </c>
    </row>
    <row r="36" spans="1:3">
      <c r="A36" s="556">
        <v>21</v>
      </c>
      <c r="B36" s="557" t="s">
        <v>929</v>
      </c>
      <c r="C36" s="546">
        <f>C8+C18+C26+C30</f>
        <v>288198043.23235065</v>
      </c>
    </row>
    <row r="37" spans="1:3">
      <c r="A37" s="561"/>
      <c r="B37" s="561" t="s">
        <v>894</v>
      </c>
      <c r="C37" s="548"/>
    </row>
    <row r="38" spans="1:3">
      <c r="A38" s="556">
        <v>22</v>
      </c>
      <c r="B38" s="557" t="s">
        <v>894</v>
      </c>
      <c r="C38" s="564">
        <f>IFERROR(C35/C36,0)</f>
        <v>0.26486295784104535</v>
      </c>
    </row>
    <row r="39" spans="1:3">
      <c r="A39" s="561"/>
      <c r="B39" s="561" t="s">
        <v>930</v>
      </c>
      <c r="C39" s="548"/>
    </row>
    <row r="40" spans="1:3">
      <c r="A40" s="562" t="s">
        <v>931</v>
      </c>
      <c r="B40" s="550" t="s">
        <v>932</v>
      </c>
      <c r="C40" s="560"/>
    </row>
    <row r="41" spans="1:3">
      <c r="A41" s="563" t="s">
        <v>933</v>
      </c>
      <c r="B41" s="551" t="s">
        <v>934</v>
      </c>
      <c r="C41" s="560"/>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266"/>
  <sheetViews>
    <sheetView showGridLines="0" zoomScale="85" zoomScaleNormal="85" workbookViewId="0">
      <selection sqref="A1:C1"/>
    </sheetView>
  </sheetViews>
  <sheetFormatPr defaultColWidth="43.5703125" defaultRowHeight="11.25"/>
  <cols>
    <col min="1" max="1" width="5.28515625" style="251" customWidth="1"/>
    <col min="2" max="2" width="66.140625" style="252" customWidth="1"/>
    <col min="3" max="3" width="131.42578125" style="253" customWidth="1"/>
    <col min="4" max="5" width="10.28515625" style="235" customWidth="1"/>
    <col min="6" max="16384" width="43.5703125" style="235"/>
  </cols>
  <sheetData>
    <row r="1" spans="1:3" ht="12.75" thickTop="1" thickBot="1">
      <c r="A1" s="657" t="s">
        <v>365</v>
      </c>
      <c r="B1" s="658"/>
      <c r="C1" s="659"/>
    </row>
    <row r="2" spans="1:3" ht="26.25" customHeight="1">
      <c r="A2" s="236"/>
      <c r="B2" s="677" t="s">
        <v>366</v>
      </c>
      <c r="C2" s="677"/>
    </row>
    <row r="3" spans="1:3" s="241" customFormat="1" ht="11.25" customHeight="1">
      <c r="A3" s="240"/>
      <c r="B3" s="677" t="s">
        <v>671</v>
      </c>
      <c r="C3" s="677"/>
    </row>
    <row r="4" spans="1:3" ht="12" customHeight="1" thickBot="1">
      <c r="A4" s="662" t="s">
        <v>675</v>
      </c>
      <c r="B4" s="663"/>
      <c r="C4" s="664"/>
    </row>
    <row r="5" spans="1:3" ht="12" thickTop="1">
      <c r="A5" s="237"/>
      <c r="B5" s="665" t="s">
        <v>367</v>
      </c>
      <c r="C5" s="666"/>
    </row>
    <row r="6" spans="1:3">
      <c r="A6" s="236"/>
      <c r="B6" s="626" t="s">
        <v>672</v>
      </c>
      <c r="C6" s="627"/>
    </row>
    <row r="7" spans="1:3">
      <c r="A7" s="236"/>
      <c r="B7" s="626" t="s">
        <v>368</v>
      </c>
      <c r="C7" s="627"/>
    </row>
    <row r="8" spans="1:3">
      <c r="A8" s="236"/>
      <c r="B8" s="626" t="s">
        <v>673</v>
      </c>
      <c r="C8" s="627"/>
    </row>
    <row r="9" spans="1:3">
      <c r="A9" s="236"/>
      <c r="B9" s="678" t="s">
        <v>674</v>
      </c>
      <c r="C9" s="679"/>
    </row>
    <row r="10" spans="1:3">
      <c r="A10" s="236"/>
      <c r="B10" s="669" t="s">
        <v>369</v>
      </c>
      <c r="C10" s="670" t="s">
        <v>369</v>
      </c>
    </row>
    <row r="11" spans="1:3">
      <c r="A11" s="236"/>
      <c r="B11" s="669" t="s">
        <v>370</v>
      </c>
      <c r="C11" s="670" t="s">
        <v>370</v>
      </c>
    </row>
    <row r="12" spans="1:3">
      <c r="A12" s="236"/>
      <c r="B12" s="669" t="s">
        <v>371</v>
      </c>
      <c r="C12" s="670" t="s">
        <v>371</v>
      </c>
    </row>
    <row r="13" spans="1:3">
      <c r="A13" s="236"/>
      <c r="B13" s="669" t="s">
        <v>372</v>
      </c>
      <c r="C13" s="670" t="s">
        <v>372</v>
      </c>
    </row>
    <row r="14" spans="1:3">
      <c r="A14" s="236"/>
      <c r="B14" s="669" t="s">
        <v>373</v>
      </c>
      <c r="C14" s="670" t="s">
        <v>373</v>
      </c>
    </row>
    <row r="15" spans="1:3" ht="21.75" customHeight="1">
      <c r="A15" s="236"/>
      <c r="B15" s="669" t="s">
        <v>374</v>
      </c>
      <c r="C15" s="670" t="s">
        <v>374</v>
      </c>
    </row>
    <row r="16" spans="1:3">
      <c r="A16" s="236"/>
      <c r="B16" s="669" t="s">
        <v>375</v>
      </c>
      <c r="C16" s="670" t="s">
        <v>376</v>
      </c>
    </row>
    <row r="17" spans="1:3">
      <c r="A17" s="236"/>
      <c r="B17" s="669" t="s">
        <v>377</v>
      </c>
      <c r="C17" s="670" t="s">
        <v>378</v>
      </c>
    </row>
    <row r="18" spans="1:3">
      <c r="A18" s="236"/>
      <c r="B18" s="669" t="s">
        <v>379</v>
      </c>
      <c r="C18" s="670" t="s">
        <v>380</v>
      </c>
    </row>
    <row r="19" spans="1:3">
      <c r="A19" s="236"/>
      <c r="B19" s="669" t="s">
        <v>381</v>
      </c>
      <c r="C19" s="670" t="s">
        <v>381</v>
      </c>
    </row>
    <row r="20" spans="1:3">
      <c r="A20" s="236"/>
      <c r="B20" s="669" t="s">
        <v>382</v>
      </c>
      <c r="C20" s="670" t="s">
        <v>382</v>
      </c>
    </row>
    <row r="21" spans="1:3">
      <c r="A21" s="236"/>
      <c r="B21" s="669" t="s">
        <v>383</v>
      </c>
      <c r="C21" s="670" t="s">
        <v>383</v>
      </c>
    </row>
    <row r="22" spans="1:3" ht="23.25" customHeight="1">
      <c r="A22" s="236"/>
      <c r="B22" s="669" t="s">
        <v>384</v>
      </c>
      <c r="C22" s="670" t="s">
        <v>385</v>
      </c>
    </row>
    <row r="23" spans="1:3">
      <c r="A23" s="236"/>
      <c r="B23" s="669" t="s">
        <v>386</v>
      </c>
      <c r="C23" s="670" t="s">
        <v>386</v>
      </c>
    </row>
    <row r="24" spans="1:3">
      <c r="A24" s="236"/>
      <c r="B24" s="669" t="s">
        <v>387</v>
      </c>
      <c r="C24" s="670" t="s">
        <v>388</v>
      </c>
    </row>
    <row r="25" spans="1:3" ht="12" thickBot="1">
      <c r="A25" s="238"/>
      <c r="B25" s="675" t="s">
        <v>389</v>
      </c>
      <c r="C25" s="676"/>
    </row>
    <row r="26" spans="1:3" ht="12.75" thickTop="1" thickBot="1">
      <c r="A26" s="662" t="s">
        <v>685</v>
      </c>
      <c r="B26" s="663"/>
      <c r="C26" s="664"/>
    </row>
    <row r="27" spans="1:3" ht="12.75" thickTop="1" thickBot="1">
      <c r="A27" s="239"/>
      <c r="B27" s="680" t="s">
        <v>390</v>
      </c>
      <c r="C27" s="681"/>
    </row>
    <row r="28" spans="1:3" ht="12.75" thickTop="1" thickBot="1">
      <c r="A28" s="662" t="s">
        <v>676</v>
      </c>
      <c r="B28" s="663"/>
      <c r="C28" s="664"/>
    </row>
    <row r="29" spans="1:3" ht="12" thickTop="1">
      <c r="A29" s="237"/>
      <c r="B29" s="673" t="s">
        <v>391</v>
      </c>
      <c r="C29" s="674" t="s">
        <v>392</v>
      </c>
    </row>
    <row r="30" spans="1:3">
      <c r="A30" s="236"/>
      <c r="B30" s="624" t="s">
        <v>393</v>
      </c>
      <c r="C30" s="625" t="s">
        <v>394</v>
      </c>
    </row>
    <row r="31" spans="1:3">
      <c r="A31" s="236"/>
      <c r="B31" s="624" t="s">
        <v>395</v>
      </c>
      <c r="C31" s="625" t="s">
        <v>396</v>
      </c>
    </row>
    <row r="32" spans="1:3">
      <c r="A32" s="236"/>
      <c r="B32" s="624" t="s">
        <v>397</v>
      </c>
      <c r="C32" s="625" t="s">
        <v>398</v>
      </c>
    </row>
    <row r="33" spans="1:3">
      <c r="A33" s="236"/>
      <c r="B33" s="624" t="s">
        <v>399</v>
      </c>
      <c r="C33" s="625" t="s">
        <v>400</v>
      </c>
    </row>
    <row r="34" spans="1:3">
      <c r="A34" s="236"/>
      <c r="B34" s="624" t="s">
        <v>401</v>
      </c>
      <c r="C34" s="625" t="s">
        <v>402</v>
      </c>
    </row>
    <row r="35" spans="1:3" ht="23.25" customHeight="1">
      <c r="A35" s="236"/>
      <c r="B35" s="624" t="s">
        <v>403</v>
      </c>
      <c r="C35" s="625" t="s">
        <v>404</v>
      </c>
    </row>
    <row r="36" spans="1:3" ht="24" customHeight="1">
      <c r="A36" s="236"/>
      <c r="B36" s="624" t="s">
        <v>405</v>
      </c>
      <c r="C36" s="625" t="s">
        <v>406</v>
      </c>
    </row>
    <row r="37" spans="1:3" ht="24.75" customHeight="1">
      <c r="A37" s="236"/>
      <c r="B37" s="624" t="s">
        <v>407</v>
      </c>
      <c r="C37" s="625" t="s">
        <v>408</v>
      </c>
    </row>
    <row r="38" spans="1:3" ht="23.25" customHeight="1">
      <c r="A38" s="236"/>
      <c r="B38" s="624" t="s">
        <v>677</v>
      </c>
      <c r="C38" s="625" t="s">
        <v>409</v>
      </c>
    </row>
    <row r="39" spans="1:3" ht="39.75" customHeight="1">
      <c r="A39" s="236"/>
      <c r="B39" s="669" t="s">
        <v>697</v>
      </c>
      <c r="C39" s="670" t="s">
        <v>410</v>
      </c>
    </row>
    <row r="40" spans="1:3" ht="12" customHeight="1">
      <c r="A40" s="236"/>
      <c r="B40" s="624" t="s">
        <v>411</v>
      </c>
      <c r="C40" s="625" t="s">
        <v>412</v>
      </c>
    </row>
    <row r="41" spans="1:3" ht="27" customHeight="1" thickBot="1">
      <c r="A41" s="238"/>
      <c r="B41" s="671" t="s">
        <v>413</v>
      </c>
      <c r="C41" s="672" t="s">
        <v>414</v>
      </c>
    </row>
    <row r="42" spans="1:3" ht="12.75" thickTop="1" thickBot="1">
      <c r="A42" s="662" t="s">
        <v>678</v>
      </c>
      <c r="B42" s="663"/>
      <c r="C42" s="664"/>
    </row>
    <row r="43" spans="1:3" ht="12" thickTop="1">
      <c r="A43" s="237"/>
      <c r="B43" s="665" t="s">
        <v>770</v>
      </c>
      <c r="C43" s="666" t="s">
        <v>415</v>
      </c>
    </row>
    <row r="44" spans="1:3">
      <c r="A44" s="236"/>
      <c r="B44" s="626" t="s">
        <v>769</v>
      </c>
      <c r="C44" s="627"/>
    </row>
    <row r="45" spans="1:3" ht="23.25" customHeight="1" thickBot="1">
      <c r="A45" s="238"/>
      <c r="B45" s="652" t="s">
        <v>416</v>
      </c>
      <c r="C45" s="653" t="s">
        <v>417</v>
      </c>
    </row>
    <row r="46" spans="1:3" ht="11.25" customHeight="1" thickTop="1" thickBot="1">
      <c r="A46" s="662" t="s">
        <v>679</v>
      </c>
      <c r="B46" s="663"/>
      <c r="C46" s="664"/>
    </row>
    <row r="47" spans="1:3" ht="26.25" customHeight="1" thickTop="1">
      <c r="A47" s="236"/>
      <c r="B47" s="626" t="s">
        <v>680</v>
      </c>
      <c r="C47" s="627"/>
    </row>
    <row r="48" spans="1:3" ht="12" thickBot="1">
      <c r="A48" s="662" t="s">
        <v>681</v>
      </c>
      <c r="B48" s="663"/>
      <c r="C48" s="664"/>
    </row>
    <row r="49" spans="1:3" ht="12" thickTop="1">
      <c r="A49" s="237"/>
      <c r="B49" s="665" t="s">
        <v>418</v>
      </c>
      <c r="C49" s="666" t="s">
        <v>418</v>
      </c>
    </row>
    <row r="50" spans="1:3" ht="11.25" customHeight="1">
      <c r="A50" s="236"/>
      <c r="B50" s="626" t="s">
        <v>419</v>
      </c>
      <c r="C50" s="627" t="s">
        <v>419</v>
      </c>
    </row>
    <row r="51" spans="1:3">
      <c r="A51" s="236"/>
      <c r="B51" s="626" t="s">
        <v>420</v>
      </c>
      <c r="C51" s="627" t="s">
        <v>420</v>
      </c>
    </row>
    <row r="52" spans="1:3" ht="11.25" customHeight="1">
      <c r="A52" s="236"/>
      <c r="B52" s="626" t="s">
        <v>797</v>
      </c>
      <c r="C52" s="627" t="s">
        <v>421</v>
      </c>
    </row>
    <row r="53" spans="1:3" ht="33.6" customHeight="1">
      <c r="A53" s="236"/>
      <c r="B53" s="626" t="s">
        <v>422</v>
      </c>
      <c r="C53" s="627" t="s">
        <v>422</v>
      </c>
    </row>
    <row r="54" spans="1:3" ht="11.25" customHeight="1">
      <c r="A54" s="236"/>
      <c r="B54" s="626" t="s">
        <v>790</v>
      </c>
      <c r="C54" s="627" t="s">
        <v>423</v>
      </c>
    </row>
    <row r="55" spans="1:3" ht="11.25" customHeight="1" thickBot="1">
      <c r="A55" s="662" t="s">
        <v>682</v>
      </c>
      <c r="B55" s="663"/>
      <c r="C55" s="664"/>
    </row>
    <row r="56" spans="1:3" ht="12" thickTop="1">
      <c r="A56" s="237"/>
      <c r="B56" s="665" t="s">
        <v>418</v>
      </c>
      <c r="C56" s="666" t="s">
        <v>418</v>
      </c>
    </row>
    <row r="57" spans="1:3">
      <c r="A57" s="236"/>
      <c r="B57" s="626" t="s">
        <v>424</v>
      </c>
      <c r="C57" s="627" t="s">
        <v>424</v>
      </c>
    </row>
    <row r="58" spans="1:3">
      <c r="A58" s="236"/>
      <c r="B58" s="626" t="s">
        <v>693</v>
      </c>
      <c r="C58" s="627" t="s">
        <v>425</v>
      </c>
    </row>
    <row r="59" spans="1:3">
      <c r="A59" s="236"/>
      <c r="B59" s="626" t="s">
        <v>426</v>
      </c>
      <c r="C59" s="627" t="s">
        <v>426</v>
      </c>
    </row>
    <row r="60" spans="1:3">
      <c r="A60" s="236"/>
      <c r="B60" s="626" t="s">
        <v>427</v>
      </c>
      <c r="C60" s="627" t="s">
        <v>427</v>
      </c>
    </row>
    <row r="61" spans="1:3">
      <c r="A61" s="236"/>
      <c r="B61" s="626" t="s">
        <v>428</v>
      </c>
      <c r="C61" s="627" t="s">
        <v>428</v>
      </c>
    </row>
    <row r="62" spans="1:3">
      <c r="A62" s="236"/>
      <c r="B62" s="626" t="s">
        <v>694</v>
      </c>
      <c r="C62" s="627" t="s">
        <v>429</v>
      </c>
    </row>
    <row r="63" spans="1:3">
      <c r="A63" s="236"/>
      <c r="B63" s="626" t="s">
        <v>430</v>
      </c>
      <c r="C63" s="627" t="s">
        <v>430</v>
      </c>
    </row>
    <row r="64" spans="1:3" ht="12" thickBot="1">
      <c r="A64" s="238"/>
      <c r="B64" s="652" t="s">
        <v>431</v>
      </c>
      <c r="C64" s="653" t="s">
        <v>431</v>
      </c>
    </row>
    <row r="65" spans="1:3" ht="11.25" customHeight="1" thickTop="1">
      <c r="A65" s="628" t="s">
        <v>683</v>
      </c>
      <c r="B65" s="629"/>
      <c r="C65" s="630"/>
    </row>
    <row r="66" spans="1:3" ht="12" thickBot="1">
      <c r="A66" s="238"/>
      <c r="B66" s="652" t="s">
        <v>432</v>
      </c>
      <c r="C66" s="653" t="s">
        <v>432</v>
      </c>
    </row>
    <row r="67" spans="1:3" ht="11.25" customHeight="1" thickTop="1" thickBot="1">
      <c r="A67" s="662" t="s">
        <v>684</v>
      </c>
      <c r="B67" s="663"/>
      <c r="C67" s="664"/>
    </row>
    <row r="68" spans="1:3" ht="12" thickTop="1">
      <c r="A68" s="237"/>
      <c r="B68" s="665" t="s">
        <v>433</v>
      </c>
      <c r="C68" s="666" t="s">
        <v>433</v>
      </c>
    </row>
    <row r="69" spans="1:3">
      <c r="A69" s="236"/>
      <c r="B69" s="626" t="s">
        <v>434</v>
      </c>
      <c r="C69" s="627" t="s">
        <v>434</v>
      </c>
    </row>
    <row r="70" spans="1:3">
      <c r="A70" s="236"/>
      <c r="B70" s="626" t="s">
        <v>435</v>
      </c>
      <c r="C70" s="627" t="s">
        <v>435</v>
      </c>
    </row>
    <row r="71" spans="1:3" ht="38.25" customHeight="1">
      <c r="A71" s="236"/>
      <c r="B71" s="650" t="s">
        <v>696</v>
      </c>
      <c r="C71" s="651" t="s">
        <v>436</v>
      </c>
    </row>
    <row r="72" spans="1:3" ht="33.75" customHeight="1">
      <c r="A72" s="236"/>
      <c r="B72" s="650" t="s">
        <v>699</v>
      </c>
      <c r="C72" s="651" t="s">
        <v>437</v>
      </c>
    </row>
    <row r="73" spans="1:3" ht="15.75" customHeight="1">
      <c r="A73" s="236"/>
      <c r="B73" s="650" t="s">
        <v>695</v>
      </c>
      <c r="C73" s="651" t="s">
        <v>438</v>
      </c>
    </row>
    <row r="74" spans="1:3">
      <c r="A74" s="236"/>
      <c r="B74" s="626" t="s">
        <v>439</v>
      </c>
      <c r="C74" s="627" t="s">
        <v>439</v>
      </c>
    </row>
    <row r="75" spans="1:3" ht="12" thickBot="1">
      <c r="A75" s="238"/>
      <c r="B75" s="652" t="s">
        <v>440</v>
      </c>
      <c r="C75" s="653" t="s">
        <v>440</v>
      </c>
    </row>
    <row r="76" spans="1:3" ht="12" thickTop="1">
      <c r="A76" s="628" t="s">
        <v>773</v>
      </c>
      <c r="B76" s="629"/>
      <c r="C76" s="630"/>
    </row>
    <row r="77" spans="1:3">
      <c r="A77" s="236"/>
      <c r="B77" s="626" t="s">
        <v>432</v>
      </c>
      <c r="C77" s="627"/>
    </row>
    <row r="78" spans="1:3">
      <c r="A78" s="236"/>
      <c r="B78" s="626" t="s">
        <v>771</v>
      </c>
      <c r="C78" s="627"/>
    </row>
    <row r="79" spans="1:3">
      <c r="A79" s="236"/>
      <c r="B79" s="626" t="s">
        <v>772</v>
      </c>
      <c r="C79" s="627"/>
    </row>
    <row r="80" spans="1:3">
      <c r="A80" s="628" t="s">
        <v>774</v>
      </c>
      <c r="B80" s="629"/>
      <c r="C80" s="630"/>
    </row>
    <row r="81" spans="1:3">
      <c r="A81" s="236"/>
      <c r="B81" s="626" t="s">
        <v>432</v>
      </c>
      <c r="C81" s="627"/>
    </row>
    <row r="82" spans="1:3">
      <c r="A82" s="236"/>
      <c r="B82" s="626" t="s">
        <v>775</v>
      </c>
      <c r="C82" s="627"/>
    </row>
    <row r="83" spans="1:3" ht="76.5" customHeight="1">
      <c r="A83" s="236"/>
      <c r="B83" s="626" t="s">
        <v>789</v>
      </c>
      <c r="C83" s="627"/>
    </row>
    <row r="84" spans="1:3" ht="53.25" customHeight="1">
      <c r="A84" s="236"/>
      <c r="B84" s="626" t="s">
        <v>788</v>
      </c>
      <c r="C84" s="627"/>
    </row>
    <row r="85" spans="1:3">
      <c r="A85" s="236"/>
      <c r="B85" s="626" t="s">
        <v>776</v>
      </c>
      <c r="C85" s="627"/>
    </row>
    <row r="86" spans="1:3">
      <c r="A86" s="236"/>
      <c r="B86" s="626" t="s">
        <v>777</v>
      </c>
      <c r="C86" s="627"/>
    </row>
    <row r="87" spans="1:3">
      <c r="A87" s="236"/>
      <c r="B87" s="626" t="s">
        <v>778</v>
      </c>
      <c r="C87" s="627"/>
    </row>
    <row r="88" spans="1:3">
      <c r="A88" s="628" t="s">
        <v>779</v>
      </c>
      <c r="B88" s="629"/>
      <c r="C88" s="630"/>
    </row>
    <row r="89" spans="1:3">
      <c r="A89" s="236"/>
      <c r="B89" s="626" t="s">
        <v>432</v>
      </c>
      <c r="C89" s="627"/>
    </row>
    <row r="90" spans="1:3">
      <c r="A90" s="236"/>
      <c r="B90" s="626" t="s">
        <v>781</v>
      </c>
      <c r="C90" s="627"/>
    </row>
    <row r="91" spans="1:3" ht="12" customHeight="1">
      <c r="A91" s="236"/>
      <c r="B91" s="626" t="s">
        <v>782</v>
      </c>
      <c r="C91" s="627"/>
    </row>
    <row r="92" spans="1:3">
      <c r="A92" s="236"/>
      <c r="B92" s="626" t="s">
        <v>783</v>
      </c>
      <c r="C92" s="627"/>
    </row>
    <row r="93" spans="1:3" ht="24.75" customHeight="1">
      <c r="A93" s="236"/>
      <c r="B93" s="622" t="s">
        <v>825</v>
      </c>
      <c r="C93" s="623"/>
    </row>
    <row r="94" spans="1:3" ht="24" customHeight="1">
      <c r="A94" s="236"/>
      <c r="B94" s="622" t="s">
        <v>826</v>
      </c>
      <c r="C94" s="623"/>
    </row>
    <row r="95" spans="1:3" ht="13.5" customHeight="1">
      <c r="A95" s="236"/>
      <c r="B95" s="624" t="s">
        <v>784</v>
      </c>
      <c r="C95" s="625"/>
    </row>
    <row r="96" spans="1:3" ht="11.25" customHeight="1" thickBot="1">
      <c r="A96" s="634" t="s">
        <v>821</v>
      </c>
      <c r="B96" s="635"/>
      <c r="C96" s="636"/>
    </row>
    <row r="97" spans="1:3" ht="12.75" thickTop="1" thickBot="1">
      <c r="A97" s="648" t="s">
        <v>533</v>
      </c>
      <c r="B97" s="648"/>
      <c r="C97" s="648"/>
    </row>
    <row r="98" spans="1:3">
      <c r="A98" s="326">
        <v>2</v>
      </c>
      <c r="B98" s="323" t="s">
        <v>801</v>
      </c>
      <c r="C98" s="323" t="s">
        <v>822</v>
      </c>
    </row>
    <row r="99" spans="1:3">
      <c r="A99" s="248">
        <v>3</v>
      </c>
      <c r="B99" s="324" t="s">
        <v>802</v>
      </c>
      <c r="C99" s="325" t="s">
        <v>823</v>
      </c>
    </row>
    <row r="100" spans="1:3">
      <c r="A100" s="248">
        <v>4</v>
      </c>
      <c r="B100" s="324" t="s">
        <v>803</v>
      </c>
      <c r="C100" s="325" t="s">
        <v>827</v>
      </c>
    </row>
    <row r="101" spans="1:3" ht="11.25" customHeight="1">
      <c r="A101" s="248">
        <v>5</v>
      </c>
      <c r="B101" s="324" t="s">
        <v>804</v>
      </c>
      <c r="C101" s="325" t="s">
        <v>824</v>
      </c>
    </row>
    <row r="102" spans="1:3" ht="12" customHeight="1">
      <c r="A102" s="248">
        <v>6</v>
      </c>
      <c r="B102" s="324" t="s">
        <v>819</v>
      </c>
      <c r="C102" s="325" t="s">
        <v>805</v>
      </c>
    </row>
    <row r="103" spans="1:3" ht="12" customHeight="1">
      <c r="A103" s="248">
        <v>7</v>
      </c>
      <c r="B103" s="324" t="s">
        <v>806</v>
      </c>
      <c r="C103" s="325" t="s">
        <v>820</v>
      </c>
    </row>
    <row r="104" spans="1:3">
      <c r="A104" s="248">
        <v>8</v>
      </c>
      <c r="B104" s="324" t="s">
        <v>811</v>
      </c>
      <c r="C104" s="325" t="s">
        <v>831</v>
      </c>
    </row>
    <row r="105" spans="1:3" ht="11.25" customHeight="1">
      <c r="A105" s="628" t="s">
        <v>785</v>
      </c>
      <c r="B105" s="629"/>
      <c r="C105" s="630"/>
    </row>
    <row r="106" spans="1:3" ht="27.6" customHeight="1">
      <c r="A106" s="236"/>
      <c r="B106" s="667" t="s">
        <v>432</v>
      </c>
      <c r="C106" s="668"/>
    </row>
    <row r="107" spans="1:3" ht="12" thickBot="1">
      <c r="A107" s="654" t="s">
        <v>686</v>
      </c>
      <c r="B107" s="655"/>
      <c r="C107" s="656"/>
    </row>
    <row r="108" spans="1:3" ht="24" customHeight="1" thickTop="1" thickBot="1">
      <c r="A108" s="657" t="s">
        <v>365</v>
      </c>
      <c r="B108" s="658"/>
      <c r="C108" s="659"/>
    </row>
    <row r="109" spans="1:3">
      <c r="A109" s="240" t="s">
        <v>441</v>
      </c>
      <c r="B109" s="660" t="s">
        <v>442</v>
      </c>
      <c r="C109" s="661"/>
    </row>
    <row r="110" spans="1:3">
      <c r="A110" s="242" t="s">
        <v>443</v>
      </c>
      <c r="B110" s="637" t="s">
        <v>444</v>
      </c>
      <c r="C110" s="638"/>
    </row>
    <row r="111" spans="1:3">
      <c r="A111" s="240" t="s">
        <v>445</v>
      </c>
      <c r="B111" s="639" t="s">
        <v>446</v>
      </c>
      <c r="C111" s="639"/>
    </row>
    <row r="112" spans="1:3">
      <c r="A112" s="242" t="s">
        <v>447</v>
      </c>
      <c r="B112" s="637" t="s">
        <v>448</v>
      </c>
      <c r="C112" s="638"/>
    </row>
    <row r="113" spans="1:3" ht="12" thickBot="1">
      <c r="A113" s="263" t="s">
        <v>449</v>
      </c>
      <c r="B113" s="640" t="s">
        <v>450</v>
      </c>
      <c r="C113" s="640"/>
    </row>
    <row r="114" spans="1:3" ht="12" thickBot="1">
      <c r="A114" s="641" t="s">
        <v>686</v>
      </c>
      <c r="B114" s="642"/>
      <c r="C114" s="643"/>
    </row>
    <row r="115" spans="1:3" ht="12.75" thickTop="1" thickBot="1">
      <c r="A115" s="644" t="s">
        <v>451</v>
      </c>
      <c r="B115" s="644"/>
      <c r="C115" s="644"/>
    </row>
    <row r="116" spans="1:3">
      <c r="A116" s="240">
        <v>1</v>
      </c>
      <c r="B116" s="243" t="s">
        <v>90</v>
      </c>
      <c r="C116" s="244" t="s">
        <v>452</v>
      </c>
    </row>
    <row r="117" spans="1:3">
      <c r="A117" s="240">
        <v>2</v>
      </c>
      <c r="B117" s="243" t="s">
        <v>91</v>
      </c>
      <c r="C117" s="244" t="s">
        <v>91</v>
      </c>
    </row>
    <row r="118" spans="1:3">
      <c r="A118" s="240">
        <v>3</v>
      </c>
      <c r="B118" s="243" t="s">
        <v>92</v>
      </c>
      <c r="C118" s="245" t="s">
        <v>453</v>
      </c>
    </row>
    <row r="119" spans="1:3" ht="33.75">
      <c r="A119" s="240">
        <v>4</v>
      </c>
      <c r="B119" s="243" t="s">
        <v>93</v>
      </c>
      <c r="C119" s="245" t="s">
        <v>662</v>
      </c>
    </row>
    <row r="120" spans="1:3">
      <c r="A120" s="240">
        <v>5</v>
      </c>
      <c r="B120" s="243" t="s">
        <v>94</v>
      </c>
      <c r="C120" s="245" t="s">
        <v>454</v>
      </c>
    </row>
    <row r="121" spans="1:3">
      <c r="A121" s="240">
        <v>5.0999999999999996</v>
      </c>
      <c r="B121" s="243" t="s">
        <v>455</v>
      </c>
      <c r="C121" s="244" t="s">
        <v>456</v>
      </c>
    </row>
    <row r="122" spans="1:3">
      <c r="A122" s="240">
        <v>5.2</v>
      </c>
      <c r="B122" s="243" t="s">
        <v>457</v>
      </c>
      <c r="C122" s="244" t="s">
        <v>458</v>
      </c>
    </row>
    <row r="123" spans="1:3">
      <c r="A123" s="240">
        <v>6</v>
      </c>
      <c r="B123" s="243" t="s">
        <v>95</v>
      </c>
      <c r="C123" s="245" t="s">
        <v>459</v>
      </c>
    </row>
    <row r="124" spans="1:3">
      <c r="A124" s="240">
        <v>7</v>
      </c>
      <c r="B124" s="243" t="s">
        <v>96</v>
      </c>
      <c r="C124" s="245" t="s">
        <v>460</v>
      </c>
    </row>
    <row r="125" spans="1:3" ht="22.5">
      <c r="A125" s="240">
        <v>8</v>
      </c>
      <c r="B125" s="243" t="s">
        <v>97</v>
      </c>
      <c r="C125" s="245" t="s">
        <v>461</v>
      </c>
    </row>
    <row r="126" spans="1:3">
      <c r="A126" s="240">
        <v>9</v>
      </c>
      <c r="B126" s="243" t="s">
        <v>98</v>
      </c>
      <c r="C126" s="245" t="s">
        <v>462</v>
      </c>
    </row>
    <row r="127" spans="1:3" ht="22.5">
      <c r="A127" s="240">
        <v>10</v>
      </c>
      <c r="B127" s="243" t="s">
        <v>463</v>
      </c>
      <c r="C127" s="245" t="s">
        <v>464</v>
      </c>
    </row>
    <row r="128" spans="1:3" ht="22.5">
      <c r="A128" s="240">
        <v>11</v>
      </c>
      <c r="B128" s="243" t="s">
        <v>99</v>
      </c>
      <c r="C128" s="245" t="s">
        <v>465</v>
      </c>
    </row>
    <row r="129" spans="1:3">
      <c r="A129" s="240">
        <v>12</v>
      </c>
      <c r="B129" s="243" t="s">
        <v>100</v>
      </c>
      <c r="C129" s="245" t="s">
        <v>466</v>
      </c>
    </row>
    <row r="130" spans="1:3">
      <c r="A130" s="240">
        <v>13</v>
      </c>
      <c r="B130" s="243" t="s">
        <v>467</v>
      </c>
      <c r="C130" s="245" t="s">
        <v>468</v>
      </c>
    </row>
    <row r="131" spans="1:3">
      <c r="A131" s="240">
        <v>14</v>
      </c>
      <c r="B131" s="243" t="s">
        <v>101</v>
      </c>
      <c r="C131" s="245" t="s">
        <v>469</v>
      </c>
    </row>
    <row r="132" spans="1:3">
      <c r="A132" s="240">
        <v>15</v>
      </c>
      <c r="B132" s="243" t="s">
        <v>102</v>
      </c>
      <c r="C132" s="245" t="s">
        <v>470</v>
      </c>
    </row>
    <row r="133" spans="1:3">
      <c r="A133" s="240">
        <v>16</v>
      </c>
      <c r="B133" s="243" t="s">
        <v>103</v>
      </c>
      <c r="C133" s="245" t="s">
        <v>471</v>
      </c>
    </row>
    <row r="134" spans="1:3">
      <c r="A134" s="240">
        <v>17</v>
      </c>
      <c r="B134" s="243" t="s">
        <v>104</v>
      </c>
      <c r="C134" s="245" t="s">
        <v>472</v>
      </c>
    </row>
    <row r="135" spans="1:3">
      <c r="A135" s="240">
        <v>18</v>
      </c>
      <c r="B135" s="243" t="s">
        <v>105</v>
      </c>
      <c r="C135" s="245" t="s">
        <v>663</v>
      </c>
    </row>
    <row r="136" spans="1:3" ht="22.5">
      <c r="A136" s="240">
        <v>19</v>
      </c>
      <c r="B136" s="243" t="s">
        <v>664</v>
      </c>
      <c r="C136" s="245" t="s">
        <v>665</v>
      </c>
    </row>
    <row r="137" spans="1:3" ht="22.5">
      <c r="A137" s="240">
        <v>20</v>
      </c>
      <c r="B137" s="243" t="s">
        <v>106</v>
      </c>
      <c r="C137" s="245" t="s">
        <v>666</v>
      </c>
    </row>
    <row r="138" spans="1:3">
      <c r="A138" s="240">
        <v>21</v>
      </c>
      <c r="B138" s="243" t="s">
        <v>107</v>
      </c>
      <c r="C138" s="245" t="s">
        <v>473</v>
      </c>
    </row>
    <row r="139" spans="1:3">
      <c r="A139" s="240">
        <v>22</v>
      </c>
      <c r="B139" s="243" t="s">
        <v>108</v>
      </c>
      <c r="C139" s="245" t="s">
        <v>667</v>
      </c>
    </row>
    <row r="140" spans="1:3">
      <c r="A140" s="240">
        <v>23</v>
      </c>
      <c r="B140" s="243" t="s">
        <v>109</v>
      </c>
      <c r="C140" s="245" t="s">
        <v>474</v>
      </c>
    </row>
    <row r="141" spans="1:3">
      <c r="A141" s="240">
        <v>24</v>
      </c>
      <c r="B141" s="243" t="s">
        <v>110</v>
      </c>
      <c r="C141" s="245" t="s">
        <v>475</v>
      </c>
    </row>
    <row r="142" spans="1:3" ht="22.5">
      <c r="A142" s="240">
        <v>25</v>
      </c>
      <c r="B142" s="243" t="s">
        <v>111</v>
      </c>
      <c r="C142" s="245" t="s">
        <v>476</v>
      </c>
    </row>
    <row r="143" spans="1:3" ht="33.75">
      <c r="A143" s="240">
        <v>26</v>
      </c>
      <c r="B143" s="243" t="s">
        <v>112</v>
      </c>
      <c r="C143" s="245" t="s">
        <v>477</v>
      </c>
    </row>
    <row r="144" spans="1:3">
      <c r="A144" s="240">
        <v>27</v>
      </c>
      <c r="B144" s="243" t="s">
        <v>478</v>
      </c>
      <c r="C144" s="245" t="s">
        <v>479</v>
      </c>
    </row>
    <row r="145" spans="1:3" ht="22.5">
      <c r="A145" s="240">
        <v>28</v>
      </c>
      <c r="B145" s="243" t="s">
        <v>119</v>
      </c>
      <c r="C145" s="245" t="s">
        <v>480</v>
      </c>
    </row>
    <row r="146" spans="1:3">
      <c r="A146" s="240">
        <v>29</v>
      </c>
      <c r="B146" s="243" t="s">
        <v>113</v>
      </c>
      <c r="C146" s="264" t="s">
        <v>481</v>
      </c>
    </row>
    <row r="147" spans="1:3">
      <c r="A147" s="240">
        <v>30</v>
      </c>
      <c r="B147" s="243" t="s">
        <v>114</v>
      </c>
      <c r="C147" s="264" t="s">
        <v>482</v>
      </c>
    </row>
    <row r="148" spans="1:3" ht="32.25" customHeight="1">
      <c r="A148" s="240">
        <v>31</v>
      </c>
      <c r="B148" s="243" t="s">
        <v>483</v>
      </c>
      <c r="C148" s="264" t="s">
        <v>484</v>
      </c>
    </row>
    <row r="149" spans="1:3">
      <c r="A149" s="240">
        <v>31.1</v>
      </c>
      <c r="B149" s="243" t="s">
        <v>485</v>
      </c>
      <c r="C149" s="246" t="s">
        <v>486</v>
      </c>
    </row>
    <row r="150" spans="1:3" ht="33.75">
      <c r="A150" s="240" t="s">
        <v>487</v>
      </c>
      <c r="B150" s="243" t="s">
        <v>700</v>
      </c>
      <c r="C150" s="273" t="s">
        <v>710</v>
      </c>
    </row>
    <row r="151" spans="1:3">
      <c r="A151" s="240">
        <v>31.2</v>
      </c>
      <c r="B151" s="243" t="s">
        <v>488</v>
      </c>
      <c r="C151" s="273" t="s">
        <v>489</v>
      </c>
    </row>
    <row r="152" spans="1:3">
      <c r="A152" s="240" t="s">
        <v>490</v>
      </c>
      <c r="B152" s="243" t="s">
        <v>700</v>
      </c>
      <c r="C152" s="273" t="s">
        <v>701</v>
      </c>
    </row>
    <row r="153" spans="1:3" ht="33.75">
      <c r="A153" s="240">
        <v>32</v>
      </c>
      <c r="B153" s="269" t="s">
        <v>491</v>
      </c>
      <c r="C153" s="273" t="s">
        <v>702</v>
      </c>
    </row>
    <row r="154" spans="1:3">
      <c r="A154" s="240">
        <v>33</v>
      </c>
      <c r="B154" s="243" t="s">
        <v>115</v>
      </c>
      <c r="C154" s="273" t="s">
        <v>492</v>
      </c>
    </row>
    <row r="155" spans="1:3">
      <c r="A155" s="240">
        <v>34</v>
      </c>
      <c r="B155" s="271" t="s">
        <v>116</v>
      </c>
      <c r="C155" s="273" t="s">
        <v>493</v>
      </c>
    </row>
    <row r="156" spans="1:3">
      <c r="A156" s="240">
        <v>35</v>
      </c>
      <c r="B156" s="271" t="s">
        <v>117</v>
      </c>
      <c r="C156" s="273" t="s">
        <v>494</v>
      </c>
    </row>
    <row r="157" spans="1:3">
      <c r="A157" s="256" t="s">
        <v>711</v>
      </c>
      <c r="B157" s="271" t="s">
        <v>124</v>
      </c>
      <c r="C157" s="273" t="s">
        <v>739</v>
      </c>
    </row>
    <row r="158" spans="1:3">
      <c r="A158" s="256">
        <v>36.1</v>
      </c>
      <c r="B158" s="271" t="s">
        <v>495</v>
      </c>
      <c r="C158" s="273" t="s">
        <v>496</v>
      </c>
    </row>
    <row r="159" spans="1:3" ht="22.5">
      <c r="A159" s="256" t="s">
        <v>712</v>
      </c>
      <c r="B159" s="271" t="s">
        <v>700</v>
      </c>
      <c r="C159" s="246" t="s">
        <v>703</v>
      </c>
    </row>
    <row r="160" spans="1:3" ht="22.5">
      <c r="A160" s="256">
        <v>36.200000000000003</v>
      </c>
      <c r="B160" s="272" t="s">
        <v>748</v>
      </c>
      <c r="C160" s="246" t="s">
        <v>740</v>
      </c>
    </row>
    <row r="161" spans="1:3" ht="22.5">
      <c r="A161" s="256" t="s">
        <v>713</v>
      </c>
      <c r="B161" s="271" t="s">
        <v>700</v>
      </c>
      <c r="C161" s="246" t="s">
        <v>741</v>
      </c>
    </row>
    <row r="162" spans="1:3" ht="22.5">
      <c r="A162" s="256">
        <v>36.299999999999997</v>
      </c>
      <c r="B162" s="272" t="s">
        <v>749</v>
      </c>
      <c r="C162" s="246" t="s">
        <v>742</v>
      </c>
    </row>
    <row r="163" spans="1:3" ht="22.5">
      <c r="A163" s="256" t="s">
        <v>714</v>
      </c>
      <c r="B163" s="271" t="s">
        <v>700</v>
      </c>
      <c r="C163" s="246" t="s">
        <v>743</v>
      </c>
    </row>
    <row r="164" spans="1:3">
      <c r="A164" s="256" t="s">
        <v>715</v>
      </c>
      <c r="B164" s="271" t="s">
        <v>118</v>
      </c>
      <c r="C164" s="270" t="s">
        <v>744</v>
      </c>
    </row>
    <row r="165" spans="1:3">
      <c r="A165" s="256" t="s">
        <v>716</v>
      </c>
      <c r="B165" s="271" t="s">
        <v>700</v>
      </c>
      <c r="C165" s="270" t="s">
        <v>745</v>
      </c>
    </row>
    <row r="166" spans="1:3">
      <c r="A166" s="254">
        <v>37</v>
      </c>
      <c r="B166" s="271" t="s">
        <v>499</v>
      </c>
      <c r="C166" s="246" t="s">
        <v>500</v>
      </c>
    </row>
    <row r="167" spans="1:3">
      <c r="A167" s="254">
        <v>37.1</v>
      </c>
      <c r="B167" s="271" t="s">
        <v>501</v>
      </c>
      <c r="C167" s="246" t="s">
        <v>502</v>
      </c>
    </row>
    <row r="168" spans="1:3">
      <c r="A168" s="255" t="s">
        <v>497</v>
      </c>
      <c r="B168" s="271" t="s">
        <v>700</v>
      </c>
      <c r="C168" s="246" t="s">
        <v>704</v>
      </c>
    </row>
    <row r="169" spans="1:3">
      <c r="A169" s="254">
        <v>37.200000000000003</v>
      </c>
      <c r="B169" s="271" t="s">
        <v>504</v>
      </c>
      <c r="C169" s="246" t="s">
        <v>505</v>
      </c>
    </row>
    <row r="170" spans="1:3" ht="22.5">
      <c r="A170" s="255" t="s">
        <v>498</v>
      </c>
      <c r="B170" s="243" t="s">
        <v>700</v>
      </c>
      <c r="C170" s="246" t="s">
        <v>705</v>
      </c>
    </row>
    <row r="171" spans="1:3">
      <c r="A171" s="254">
        <v>38</v>
      </c>
      <c r="B171" s="243" t="s">
        <v>120</v>
      </c>
      <c r="C171" s="246" t="s">
        <v>507</v>
      </c>
    </row>
    <row r="172" spans="1:3">
      <c r="A172" s="256">
        <v>38.1</v>
      </c>
      <c r="B172" s="243" t="s">
        <v>121</v>
      </c>
      <c r="C172" s="264" t="s">
        <v>121</v>
      </c>
    </row>
    <row r="173" spans="1:3">
      <c r="A173" s="256" t="s">
        <v>503</v>
      </c>
      <c r="B173" s="247" t="s">
        <v>508</v>
      </c>
      <c r="C173" s="639" t="s">
        <v>509</v>
      </c>
    </row>
    <row r="174" spans="1:3">
      <c r="A174" s="256" t="s">
        <v>717</v>
      </c>
      <c r="B174" s="247" t="s">
        <v>510</v>
      </c>
      <c r="C174" s="639"/>
    </row>
    <row r="175" spans="1:3">
      <c r="A175" s="256" t="s">
        <v>718</v>
      </c>
      <c r="B175" s="247" t="s">
        <v>511</v>
      </c>
      <c r="C175" s="639"/>
    </row>
    <row r="176" spans="1:3">
      <c r="A176" s="256" t="s">
        <v>719</v>
      </c>
      <c r="B176" s="247" t="s">
        <v>512</v>
      </c>
      <c r="C176" s="639"/>
    </row>
    <row r="177" spans="1:3">
      <c r="A177" s="256" t="s">
        <v>720</v>
      </c>
      <c r="B177" s="247" t="s">
        <v>513</v>
      </c>
      <c r="C177" s="639"/>
    </row>
    <row r="178" spans="1:3">
      <c r="A178" s="256" t="s">
        <v>721</v>
      </c>
      <c r="B178" s="247" t="s">
        <v>514</v>
      </c>
      <c r="C178" s="639"/>
    </row>
    <row r="179" spans="1:3">
      <c r="A179" s="256">
        <v>38.200000000000003</v>
      </c>
      <c r="B179" s="243" t="s">
        <v>122</v>
      </c>
      <c r="C179" s="264" t="s">
        <v>122</v>
      </c>
    </row>
    <row r="180" spans="1:3">
      <c r="A180" s="256" t="s">
        <v>506</v>
      </c>
      <c r="B180" s="247" t="s">
        <v>515</v>
      </c>
      <c r="C180" s="639" t="s">
        <v>516</v>
      </c>
    </row>
    <row r="181" spans="1:3">
      <c r="A181" s="256" t="s">
        <v>722</v>
      </c>
      <c r="B181" s="247" t="s">
        <v>517</v>
      </c>
      <c r="C181" s="639"/>
    </row>
    <row r="182" spans="1:3">
      <c r="A182" s="256" t="s">
        <v>723</v>
      </c>
      <c r="B182" s="247" t="s">
        <v>518</v>
      </c>
      <c r="C182" s="639"/>
    </row>
    <row r="183" spans="1:3">
      <c r="A183" s="256" t="s">
        <v>724</v>
      </c>
      <c r="B183" s="247" t="s">
        <v>519</v>
      </c>
      <c r="C183" s="639"/>
    </row>
    <row r="184" spans="1:3">
      <c r="A184" s="256" t="s">
        <v>725</v>
      </c>
      <c r="B184" s="247" t="s">
        <v>520</v>
      </c>
      <c r="C184" s="639"/>
    </row>
    <row r="185" spans="1:3">
      <c r="A185" s="256" t="s">
        <v>726</v>
      </c>
      <c r="B185" s="247" t="s">
        <v>521</v>
      </c>
      <c r="C185" s="639"/>
    </row>
    <row r="186" spans="1:3">
      <c r="A186" s="256" t="s">
        <v>727</v>
      </c>
      <c r="B186" s="247" t="s">
        <v>522</v>
      </c>
      <c r="C186" s="639"/>
    </row>
    <row r="187" spans="1:3">
      <c r="A187" s="256">
        <v>38.299999999999997</v>
      </c>
      <c r="B187" s="243" t="s">
        <v>123</v>
      </c>
      <c r="C187" s="264" t="s">
        <v>523</v>
      </c>
    </row>
    <row r="188" spans="1:3">
      <c r="A188" s="256" t="s">
        <v>728</v>
      </c>
      <c r="B188" s="247" t="s">
        <v>524</v>
      </c>
      <c r="C188" s="639" t="s">
        <v>525</v>
      </c>
    </row>
    <row r="189" spans="1:3">
      <c r="A189" s="256" t="s">
        <v>729</v>
      </c>
      <c r="B189" s="247" t="s">
        <v>526</v>
      </c>
      <c r="C189" s="639"/>
    </row>
    <row r="190" spans="1:3">
      <c r="A190" s="256" t="s">
        <v>730</v>
      </c>
      <c r="B190" s="247" t="s">
        <v>527</v>
      </c>
      <c r="C190" s="639"/>
    </row>
    <row r="191" spans="1:3">
      <c r="A191" s="256" t="s">
        <v>731</v>
      </c>
      <c r="B191" s="247" t="s">
        <v>528</v>
      </c>
      <c r="C191" s="639"/>
    </row>
    <row r="192" spans="1:3">
      <c r="A192" s="256" t="s">
        <v>732</v>
      </c>
      <c r="B192" s="247" t="s">
        <v>529</v>
      </c>
      <c r="C192" s="639"/>
    </row>
    <row r="193" spans="1:3">
      <c r="A193" s="256" t="s">
        <v>733</v>
      </c>
      <c r="B193" s="247" t="s">
        <v>530</v>
      </c>
      <c r="C193" s="639"/>
    </row>
    <row r="194" spans="1:3">
      <c r="A194" s="256">
        <v>38.4</v>
      </c>
      <c r="B194" s="243" t="s">
        <v>499</v>
      </c>
      <c r="C194" s="246" t="s">
        <v>500</v>
      </c>
    </row>
    <row r="195" spans="1:3" s="241" customFormat="1">
      <c r="A195" s="256" t="s">
        <v>734</v>
      </c>
      <c r="B195" s="247" t="s">
        <v>524</v>
      </c>
      <c r="C195" s="639" t="s">
        <v>531</v>
      </c>
    </row>
    <row r="196" spans="1:3">
      <c r="A196" s="256" t="s">
        <v>735</v>
      </c>
      <c r="B196" s="247" t="s">
        <v>526</v>
      </c>
      <c r="C196" s="639"/>
    </row>
    <row r="197" spans="1:3">
      <c r="A197" s="256" t="s">
        <v>736</v>
      </c>
      <c r="B197" s="247" t="s">
        <v>527</v>
      </c>
      <c r="C197" s="639"/>
    </row>
    <row r="198" spans="1:3">
      <c r="A198" s="256" t="s">
        <v>737</v>
      </c>
      <c r="B198" s="247" t="s">
        <v>528</v>
      </c>
      <c r="C198" s="639"/>
    </row>
    <row r="199" spans="1:3" ht="12" thickBot="1">
      <c r="A199" s="257" t="s">
        <v>738</v>
      </c>
      <c r="B199" s="247" t="s">
        <v>532</v>
      </c>
      <c r="C199" s="639"/>
    </row>
    <row r="200" spans="1:3" ht="12" thickBot="1">
      <c r="A200" s="634" t="s">
        <v>687</v>
      </c>
      <c r="B200" s="635"/>
      <c r="C200" s="636"/>
    </row>
    <row r="201" spans="1:3" ht="12.75" thickTop="1" thickBot="1">
      <c r="A201" s="648" t="s">
        <v>533</v>
      </c>
      <c r="B201" s="648"/>
      <c r="C201" s="648"/>
    </row>
    <row r="202" spans="1:3">
      <c r="A202" s="248">
        <v>11.1</v>
      </c>
      <c r="B202" s="249" t="s">
        <v>534</v>
      </c>
      <c r="C202" s="244" t="s">
        <v>535</v>
      </c>
    </row>
    <row r="203" spans="1:3">
      <c r="A203" s="248">
        <v>11.2</v>
      </c>
      <c r="B203" s="249" t="s">
        <v>536</v>
      </c>
      <c r="C203" s="244" t="s">
        <v>537</v>
      </c>
    </row>
    <row r="204" spans="1:3" ht="22.5">
      <c r="A204" s="248">
        <v>11.3</v>
      </c>
      <c r="B204" s="249" t="s">
        <v>538</v>
      </c>
      <c r="C204" s="244" t="s">
        <v>539</v>
      </c>
    </row>
    <row r="205" spans="1:3" ht="22.5">
      <c r="A205" s="248">
        <v>11.4</v>
      </c>
      <c r="B205" s="249" t="s">
        <v>540</v>
      </c>
      <c r="C205" s="244" t="s">
        <v>541</v>
      </c>
    </row>
    <row r="206" spans="1:3" ht="22.5">
      <c r="A206" s="248">
        <v>11.5</v>
      </c>
      <c r="B206" s="249" t="s">
        <v>542</v>
      </c>
      <c r="C206" s="244" t="s">
        <v>543</v>
      </c>
    </row>
    <row r="207" spans="1:3">
      <c r="A207" s="248">
        <v>11.6</v>
      </c>
      <c r="B207" s="249" t="s">
        <v>544</v>
      </c>
      <c r="C207" s="244" t="s">
        <v>545</v>
      </c>
    </row>
    <row r="208" spans="1:3" ht="22.5">
      <c r="A208" s="248">
        <v>11.7</v>
      </c>
      <c r="B208" s="249" t="s">
        <v>706</v>
      </c>
      <c r="C208" s="244" t="s">
        <v>707</v>
      </c>
    </row>
    <row r="209" spans="1:3" ht="22.5">
      <c r="A209" s="248">
        <v>11.8</v>
      </c>
      <c r="B209" s="249" t="s">
        <v>708</v>
      </c>
      <c r="C209" s="244" t="s">
        <v>709</v>
      </c>
    </row>
    <row r="210" spans="1:3">
      <c r="A210" s="248">
        <v>11.9</v>
      </c>
      <c r="B210" s="244" t="s">
        <v>546</v>
      </c>
      <c r="C210" s="244" t="s">
        <v>547</v>
      </c>
    </row>
    <row r="211" spans="1:3">
      <c r="A211" s="248">
        <v>11.1</v>
      </c>
      <c r="B211" s="244" t="s">
        <v>548</v>
      </c>
      <c r="C211" s="244" t="s">
        <v>549</v>
      </c>
    </row>
    <row r="212" spans="1:3">
      <c r="A212" s="248">
        <v>11.11</v>
      </c>
      <c r="B212" s="246" t="s">
        <v>550</v>
      </c>
      <c r="C212" s="244" t="s">
        <v>551</v>
      </c>
    </row>
    <row r="213" spans="1:3">
      <c r="A213" s="248">
        <v>11.12</v>
      </c>
      <c r="B213" s="249" t="s">
        <v>552</v>
      </c>
      <c r="C213" s="244" t="s">
        <v>553</v>
      </c>
    </row>
    <row r="214" spans="1:3">
      <c r="A214" s="248">
        <v>11.13</v>
      </c>
      <c r="B214" s="249" t="s">
        <v>554</v>
      </c>
      <c r="C214" s="264" t="s">
        <v>555</v>
      </c>
    </row>
    <row r="215" spans="1:3" ht="22.5">
      <c r="A215" s="248">
        <v>11.14</v>
      </c>
      <c r="B215" s="249" t="s">
        <v>746</v>
      </c>
      <c r="C215" s="264" t="s">
        <v>747</v>
      </c>
    </row>
    <row r="216" spans="1:3">
      <c r="A216" s="248">
        <v>11.15</v>
      </c>
      <c r="B216" s="249" t="s">
        <v>556</v>
      </c>
      <c r="C216" s="264" t="s">
        <v>557</v>
      </c>
    </row>
    <row r="217" spans="1:3">
      <c r="A217" s="248">
        <v>11.16</v>
      </c>
      <c r="B217" s="249" t="s">
        <v>558</v>
      </c>
      <c r="C217" s="264" t="s">
        <v>559</v>
      </c>
    </row>
    <row r="218" spans="1:3">
      <c r="A218" s="248">
        <v>11.17</v>
      </c>
      <c r="B218" s="249" t="s">
        <v>560</v>
      </c>
      <c r="C218" s="264" t="s">
        <v>561</v>
      </c>
    </row>
    <row r="219" spans="1:3">
      <c r="A219" s="248">
        <v>11.18</v>
      </c>
      <c r="B219" s="249" t="s">
        <v>562</v>
      </c>
      <c r="C219" s="264" t="s">
        <v>563</v>
      </c>
    </row>
    <row r="220" spans="1:3" ht="22.5">
      <c r="A220" s="248">
        <v>11.19</v>
      </c>
      <c r="B220" s="249" t="s">
        <v>564</v>
      </c>
      <c r="C220" s="264" t="s">
        <v>668</v>
      </c>
    </row>
    <row r="221" spans="1:3" ht="22.5">
      <c r="A221" s="248">
        <v>11.2</v>
      </c>
      <c r="B221" s="249" t="s">
        <v>565</v>
      </c>
      <c r="C221" s="264" t="s">
        <v>669</v>
      </c>
    </row>
    <row r="222" spans="1:3" s="241" customFormat="1">
      <c r="A222" s="248">
        <v>11.21</v>
      </c>
      <c r="B222" s="249" t="s">
        <v>566</v>
      </c>
      <c r="C222" s="264" t="s">
        <v>567</v>
      </c>
    </row>
    <row r="223" spans="1:3">
      <c r="A223" s="248">
        <v>11.22</v>
      </c>
      <c r="B223" s="249" t="s">
        <v>568</v>
      </c>
      <c r="C223" s="264" t="s">
        <v>569</v>
      </c>
    </row>
    <row r="224" spans="1:3">
      <c r="A224" s="248">
        <v>11.23</v>
      </c>
      <c r="B224" s="249" t="s">
        <v>570</v>
      </c>
      <c r="C224" s="264" t="s">
        <v>571</v>
      </c>
    </row>
    <row r="225" spans="1:3">
      <c r="A225" s="248">
        <v>11.24</v>
      </c>
      <c r="B225" s="249" t="s">
        <v>572</v>
      </c>
      <c r="C225" s="264" t="s">
        <v>573</v>
      </c>
    </row>
    <row r="226" spans="1:3">
      <c r="A226" s="248">
        <v>11.25</v>
      </c>
      <c r="B226" s="266" t="s">
        <v>574</v>
      </c>
      <c r="C226" s="267" t="s">
        <v>575</v>
      </c>
    </row>
    <row r="227" spans="1:3" ht="12" thickBot="1">
      <c r="A227" s="645" t="s">
        <v>688</v>
      </c>
      <c r="B227" s="646"/>
      <c r="C227" s="647"/>
    </row>
    <row r="228" spans="1:3" ht="12.75" thickTop="1" thickBot="1">
      <c r="A228" s="648" t="s">
        <v>533</v>
      </c>
      <c r="B228" s="648"/>
      <c r="C228" s="648"/>
    </row>
    <row r="229" spans="1:3">
      <c r="A229" s="242" t="s">
        <v>576</v>
      </c>
      <c r="B229" s="250" t="s">
        <v>577</v>
      </c>
      <c r="C229" s="649" t="s">
        <v>578</v>
      </c>
    </row>
    <row r="230" spans="1:3">
      <c r="A230" s="240" t="s">
        <v>579</v>
      </c>
      <c r="B230" s="246" t="s">
        <v>580</v>
      </c>
      <c r="C230" s="639"/>
    </row>
    <row r="231" spans="1:3">
      <c r="A231" s="240" t="s">
        <v>581</v>
      </c>
      <c r="B231" s="246" t="s">
        <v>582</v>
      </c>
      <c r="C231" s="639"/>
    </row>
    <row r="232" spans="1:3">
      <c r="A232" s="240" t="s">
        <v>583</v>
      </c>
      <c r="B232" s="246" t="s">
        <v>584</v>
      </c>
      <c r="C232" s="639"/>
    </row>
    <row r="233" spans="1:3">
      <c r="A233" s="240" t="s">
        <v>585</v>
      </c>
      <c r="B233" s="246" t="s">
        <v>586</v>
      </c>
      <c r="C233" s="639"/>
    </row>
    <row r="234" spans="1:3">
      <c r="A234" s="240" t="s">
        <v>587</v>
      </c>
      <c r="B234" s="246" t="s">
        <v>588</v>
      </c>
      <c r="C234" s="264" t="s">
        <v>589</v>
      </c>
    </row>
    <row r="235" spans="1:3" ht="22.5">
      <c r="A235" s="240" t="s">
        <v>590</v>
      </c>
      <c r="B235" s="246" t="s">
        <v>591</v>
      </c>
      <c r="C235" s="264" t="s">
        <v>592</v>
      </c>
    </row>
    <row r="236" spans="1:3">
      <c r="A236" s="240" t="s">
        <v>593</v>
      </c>
      <c r="B236" s="246" t="s">
        <v>594</v>
      </c>
      <c r="C236" s="264" t="s">
        <v>595</v>
      </c>
    </row>
    <row r="237" spans="1:3">
      <c r="A237" s="240" t="s">
        <v>596</v>
      </c>
      <c r="B237" s="246" t="s">
        <v>597</v>
      </c>
      <c r="C237" s="639" t="s">
        <v>598</v>
      </c>
    </row>
    <row r="238" spans="1:3">
      <c r="A238" s="240" t="s">
        <v>599</v>
      </c>
      <c r="B238" s="246" t="s">
        <v>600</v>
      </c>
      <c r="C238" s="639"/>
    </row>
    <row r="239" spans="1:3">
      <c r="A239" s="240" t="s">
        <v>601</v>
      </c>
      <c r="B239" s="246" t="s">
        <v>602</v>
      </c>
      <c r="C239" s="639"/>
    </row>
    <row r="240" spans="1:3">
      <c r="A240" s="240" t="s">
        <v>603</v>
      </c>
      <c r="B240" s="246" t="s">
        <v>604</v>
      </c>
      <c r="C240" s="639" t="s">
        <v>578</v>
      </c>
    </row>
    <row r="241" spans="1:3">
      <c r="A241" s="240" t="s">
        <v>605</v>
      </c>
      <c r="B241" s="246" t="s">
        <v>606</v>
      </c>
      <c r="C241" s="639"/>
    </row>
    <row r="242" spans="1:3">
      <c r="A242" s="240" t="s">
        <v>607</v>
      </c>
      <c r="B242" s="246" t="s">
        <v>608</v>
      </c>
      <c r="C242" s="639"/>
    </row>
    <row r="243" spans="1:3" s="241" customFormat="1">
      <c r="A243" s="240" t="s">
        <v>609</v>
      </c>
      <c r="B243" s="246" t="s">
        <v>610</v>
      </c>
      <c r="C243" s="639"/>
    </row>
    <row r="244" spans="1:3">
      <c r="A244" s="240" t="s">
        <v>611</v>
      </c>
      <c r="B244" s="246" t="s">
        <v>612</v>
      </c>
      <c r="C244" s="639"/>
    </row>
    <row r="245" spans="1:3">
      <c r="A245" s="240" t="s">
        <v>613</v>
      </c>
      <c r="B245" s="246" t="s">
        <v>614</v>
      </c>
      <c r="C245" s="639"/>
    </row>
    <row r="246" spans="1:3">
      <c r="A246" s="240" t="s">
        <v>615</v>
      </c>
      <c r="B246" s="246" t="s">
        <v>616</v>
      </c>
      <c r="C246" s="639"/>
    </row>
    <row r="247" spans="1:3">
      <c r="A247" s="240" t="s">
        <v>617</v>
      </c>
      <c r="B247" s="246" t="s">
        <v>618</v>
      </c>
      <c r="C247" s="639"/>
    </row>
    <row r="248" spans="1:3" s="241" customFormat="1" ht="12" thickBot="1">
      <c r="A248" s="634" t="s">
        <v>689</v>
      </c>
      <c r="B248" s="635"/>
      <c r="C248" s="636"/>
    </row>
    <row r="249" spans="1:3" ht="12.75" thickTop="1" thickBot="1">
      <c r="A249" s="631" t="s">
        <v>619</v>
      </c>
      <c r="B249" s="631"/>
      <c r="C249" s="631"/>
    </row>
    <row r="250" spans="1:3">
      <c r="A250" s="240">
        <v>13.1</v>
      </c>
      <c r="B250" s="632" t="s">
        <v>620</v>
      </c>
      <c r="C250" s="633"/>
    </row>
    <row r="251" spans="1:3" ht="33.75">
      <c r="A251" s="240" t="s">
        <v>621</v>
      </c>
      <c r="B251" s="249" t="s">
        <v>622</v>
      </c>
      <c r="C251" s="244" t="s">
        <v>623</v>
      </c>
    </row>
    <row r="252" spans="1:3" ht="101.25">
      <c r="A252" s="240" t="s">
        <v>624</v>
      </c>
      <c r="B252" s="249" t="s">
        <v>625</v>
      </c>
      <c r="C252" s="244" t="s">
        <v>626</v>
      </c>
    </row>
    <row r="253" spans="1:3" ht="12" thickBot="1">
      <c r="A253" s="634" t="s">
        <v>690</v>
      </c>
      <c r="B253" s="635"/>
      <c r="C253" s="636"/>
    </row>
    <row r="254" spans="1:3" ht="12.75" thickTop="1" thickBot="1">
      <c r="A254" s="631" t="s">
        <v>619</v>
      </c>
      <c r="B254" s="631"/>
      <c r="C254" s="631"/>
    </row>
    <row r="255" spans="1:3">
      <c r="A255" s="240">
        <v>14.1</v>
      </c>
      <c r="B255" s="632" t="s">
        <v>627</v>
      </c>
      <c r="C255" s="633"/>
    </row>
    <row r="256" spans="1:3" ht="22.5">
      <c r="A256" s="240" t="s">
        <v>628</v>
      </c>
      <c r="B256" s="249" t="s">
        <v>629</v>
      </c>
      <c r="C256" s="244" t="s">
        <v>630</v>
      </c>
    </row>
    <row r="257" spans="1:3" ht="45">
      <c r="A257" s="240" t="s">
        <v>631</v>
      </c>
      <c r="B257" s="249" t="s">
        <v>632</v>
      </c>
      <c r="C257" s="244" t="s">
        <v>633</v>
      </c>
    </row>
    <row r="258" spans="1:3" ht="12" customHeight="1">
      <c r="A258" s="240" t="s">
        <v>634</v>
      </c>
      <c r="B258" s="249" t="s">
        <v>635</v>
      </c>
      <c r="C258" s="244" t="s">
        <v>636</v>
      </c>
    </row>
    <row r="259" spans="1:3" ht="33.75">
      <c r="A259" s="240" t="s">
        <v>637</v>
      </c>
      <c r="B259" s="249" t="s">
        <v>638</v>
      </c>
      <c r="C259" s="244" t="s">
        <v>639</v>
      </c>
    </row>
    <row r="260" spans="1:3" ht="11.25" customHeight="1">
      <c r="A260" s="240" t="s">
        <v>640</v>
      </c>
      <c r="B260" s="249" t="s">
        <v>641</v>
      </c>
      <c r="C260" s="244" t="s">
        <v>642</v>
      </c>
    </row>
    <row r="261" spans="1:3" ht="56.25">
      <c r="A261" s="240" t="s">
        <v>643</v>
      </c>
      <c r="B261" s="249" t="s">
        <v>644</v>
      </c>
      <c r="C261" s="244" t="s">
        <v>645</v>
      </c>
    </row>
    <row r="262" spans="1:3">
      <c r="A262" s="235"/>
      <c r="B262" s="235"/>
      <c r="C262" s="235"/>
    </row>
    <row r="263" spans="1:3">
      <c r="A263" s="235"/>
      <c r="B263" s="235"/>
      <c r="C263" s="235"/>
    </row>
    <row r="264" spans="1:3">
      <c r="A264" s="235"/>
      <c r="B264" s="235"/>
      <c r="C264" s="235"/>
    </row>
    <row r="265" spans="1:3">
      <c r="A265" s="235"/>
      <c r="B265" s="235"/>
      <c r="C265" s="235"/>
    </row>
    <row r="266" spans="1:3">
      <c r="A266" s="235"/>
      <c r="B266" s="235"/>
      <c r="C266" s="235"/>
    </row>
  </sheetData>
  <mergeCells count="125">
    <mergeCell ref="A97:C97"/>
    <mergeCell ref="A1:C1"/>
    <mergeCell ref="B2:C2"/>
    <mergeCell ref="A4:C4"/>
    <mergeCell ref="B5:C5"/>
    <mergeCell ref="B6:C6"/>
    <mergeCell ref="B7:C7"/>
    <mergeCell ref="B3:C3"/>
    <mergeCell ref="B47:C47"/>
    <mergeCell ref="A46:C46"/>
    <mergeCell ref="B14:C14"/>
    <mergeCell ref="B15:C15"/>
    <mergeCell ref="B16:C16"/>
    <mergeCell ref="B17:C17"/>
    <mergeCell ref="B18:C18"/>
    <mergeCell ref="B19:C19"/>
    <mergeCell ref="B8:C8"/>
    <mergeCell ref="B9:C9"/>
    <mergeCell ref="B10:C10"/>
    <mergeCell ref="B11:C11"/>
    <mergeCell ref="B12:C12"/>
    <mergeCell ref="B13:C13"/>
    <mergeCell ref="A26:C26"/>
    <mergeCell ref="B27:C27"/>
    <mergeCell ref="A28:C28"/>
    <mergeCell ref="B29:C29"/>
    <mergeCell ref="B30:C30"/>
    <mergeCell ref="B31:C31"/>
    <mergeCell ref="B20:C20"/>
    <mergeCell ref="B21:C21"/>
    <mergeCell ref="B22:C22"/>
    <mergeCell ref="B23:C23"/>
    <mergeCell ref="B24:C24"/>
    <mergeCell ref="B25:C25"/>
    <mergeCell ref="B38:C38"/>
    <mergeCell ref="B39:C39"/>
    <mergeCell ref="B40:C40"/>
    <mergeCell ref="B41:C41"/>
    <mergeCell ref="A42:C42"/>
    <mergeCell ref="B43:C43"/>
    <mergeCell ref="B32:C32"/>
    <mergeCell ref="B33:C33"/>
    <mergeCell ref="B34:C34"/>
    <mergeCell ref="B35:C35"/>
    <mergeCell ref="B36:C36"/>
    <mergeCell ref="B37:C37"/>
    <mergeCell ref="B52:C52"/>
    <mergeCell ref="B53:C53"/>
    <mergeCell ref="B54:C54"/>
    <mergeCell ref="B44:C44"/>
    <mergeCell ref="B45:C45"/>
    <mergeCell ref="A48:C48"/>
    <mergeCell ref="B49:C49"/>
    <mergeCell ref="B50:C50"/>
    <mergeCell ref="B51:C51"/>
    <mergeCell ref="B61:C61"/>
    <mergeCell ref="B62:C62"/>
    <mergeCell ref="B63:C63"/>
    <mergeCell ref="B64:C64"/>
    <mergeCell ref="A65:C65"/>
    <mergeCell ref="B66:C66"/>
    <mergeCell ref="A55:C55"/>
    <mergeCell ref="B56:C56"/>
    <mergeCell ref="B57:C57"/>
    <mergeCell ref="B58:C58"/>
    <mergeCell ref="B59:C59"/>
    <mergeCell ref="B60:C60"/>
    <mergeCell ref="B73:C73"/>
    <mergeCell ref="B74:C74"/>
    <mergeCell ref="B75:C75"/>
    <mergeCell ref="A107:C107"/>
    <mergeCell ref="A108:C108"/>
    <mergeCell ref="B109:C109"/>
    <mergeCell ref="A67:C67"/>
    <mergeCell ref="B68:C68"/>
    <mergeCell ref="B69:C69"/>
    <mergeCell ref="B70:C70"/>
    <mergeCell ref="B71:C71"/>
    <mergeCell ref="B72:C72"/>
    <mergeCell ref="A76:C76"/>
    <mergeCell ref="B77:C77"/>
    <mergeCell ref="A96:C96"/>
    <mergeCell ref="B106:C106"/>
    <mergeCell ref="B78:C78"/>
    <mergeCell ref="B79:C79"/>
    <mergeCell ref="A80:C80"/>
    <mergeCell ref="B81:C81"/>
    <mergeCell ref="B82:C82"/>
    <mergeCell ref="B85:C85"/>
    <mergeCell ref="B86:C86"/>
    <mergeCell ref="A105:C105"/>
    <mergeCell ref="A249:C249"/>
    <mergeCell ref="B250:C250"/>
    <mergeCell ref="A253:C253"/>
    <mergeCell ref="A254:C254"/>
    <mergeCell ref="B255:C255"/>
    <mergeCell ref="B110:C110"/>
    <mergeCell ref="B111:C111"/>
    <mergeCell ref="B112:C112"/>
    <mergeCell ref="B113:C113"/>
    <mergeCell ref="A114:C114"/>
    <mergeCell ref="A115:C115"/>
    <mergeCell ref="A248:C248"/>
    <mergeCell ref="A227:C227"/>
    <mergeCell ref="A228:C228"/>
    <mergeCell ref="C229:C233"/>
    <mergeCell ref="C237:C239"/>
    <mergeCell ref="C240:C247"/>
    <mergeCell ref="C173:C178"/>
    <mergeCell ref="C180:C186"/>
    <mergeCell ref="C188:C193"/>
    <mergeCell ref="C195:C199"/>
    <mergeCell ref="A200:C200"/>
    <mergeCell ref="A201:C201"/>
    <mergeCell ref="B94:C94"/>
    <mergeCell ref="B95:C95"/>
    <mergeCell ref="B83:C83"/>
    <mergeCell ref="B84:C84"/>
    <mergeCell ref="B87:C87"/>
    <mergeCell ref="A88:C88"/>
    <mergeCell ref="B89:C89"/>
    <mergeCell ref="B93:C93"/>
    <mergeCell ref="B90:C90"/>
    <mergeCell ref="B91:C91"/>
    <mergeCell ref="B92:C92"/>
  </mergeCells>
  <pageMargins left="0.25" right="0.25" top="0.75" bottom="0.75" header="0.3" footer="0.3"/>
  <pageSetup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0"/>
  <sheetViews>
    <sheetView showGridLines="0" zoomScaleNormal="100" workbookViewId="0">
      <pane xSplit="1" ySplit="5" topLeftCell="B6" activePane="bottomRight" state="frozen"/>
      <selection pane="topRight" activeCell="B1" sqref="B1"/>
      <selection pane="bottomLeft" activeCell="A6" sqref="A6"/>
      <selection pane="bottomRight"/>
    </sheetView>
  </sheetViews>
  <sheetFormatPr defaultRowHeight="15.75"/>
  <cols>
    <col min="1" max="1" width="9.5703125" style="20" bestFit="1" customWidth="1"/>
    <col min="2" max="2" width="86" style="17" customWidth="1"/>
    <col min="3" max="3" width="12.7109375" style="17" customWidth="1"/>
    <col min="4" max="7" width="12.7109375" style="2" customWidth="1"/>
    <col min="8" max="13" width="6.7109375" customWidth="1"/>
  </cols>
  <sheetData>
    <row r="1" spans="1:8">
      <c r="A1" s="381" t="s">
        <v>226</v>
      </c>
      <c r="B1" s="382" t="s">
        <v>870</v>
      </c>
    </row>
    <row r="2" spans="1:8">
      <c r="A2" s="381" t="s">
        <v>227</v>
      </c>
      <c r="B2" s="383">
        <v>43555</v>
      </c>
      <c r="C2" s="30"/>
      <c r="D2" s="19"/>
      <c r="E2" s="19"/>
      <c r="F2" s="19"/>
      <c r="G2" s="19"/>
      <c r="H2" s="1"/>
    </row>
    <row r="3" spans="1:8">
      <c r="A3" s="18"/>
      <c r="C3" s="30"/>
      <c r="D3" s="19"/>
      <c r="E3" s="19"/>
      <c r="F3" s="19"/>
      <c r="G3" s="19"/>
      <c r="H3" s="1"/>
    </row>
    <row r="4" spans="1:8" ht="16.5" thickBot="1">
      <c r="A4" s="76" t="s">
        <v>648</v>
      </c>
      <c r="B4" s="217" t="s">
        <v>261</v>
      </c>
      <c r="C4" s="218"/>
      <c r="D4" s="219"/>
      <c r="E4" s="219"/>
      <c r="F4" s="219"/>
      <c r="G4" s="219"/>
      <c r="H4" s="1"/>
    </row>
    <row r="5" spans="1:8" ht="15">
      <c r="A5" s="299" t="s">
        <v>27</v>
      </c>
      <c r="B5" s="300"/>
      <c r="C5" s="385" t="s">
        <v>935</v>
      </c>
      <c r="D5" s="385" t="s">
        <v>891</v>
      </c>
      <c r="E5" s="385" t="s">
        <v>890</v>
      </c>
      <c r="F5" s="385" t="s">
        <v>886</v>
      </c>
      <c r="G5" s="384" t="s">
        <v>874</v>
      </c>
    </row>
    <row r="6" spans="1:8" ht="15">
      <c r="A6" s="129"/>
      <c r="B6" s="33" t="s">
        <v>223</v>
      </c>
      <c r="C6" s="301"/>
      <c r="D6" s="301"/>
      <c r="E6" s="301"/>
      <c r="F6" s="301"/>
      <c r="G6" s="302"/>
    </row>
    <row r="7" spans="1:8" ht="15">
      <c r="A7" s="129"/>
      <c r="B7" s="34" t="s">
        <v>228</v>
      </c>
      <c r="C7" s="301"/>
      <c r="D7" s="301"/>
      <c r="E7" s="301"/>
      <c r="F7" s="301"/>
      <c r="G7" s="302"/>
    </row>
    <row r="8" spans="1:8" ht="15">
      <c r="A8" s="130">
        <v>1</v>
      </c>
      <c r="B8" s="265" t="s">
        <v>24</v>
      </c>
      <c r="C8" s="386">
        <v>76332986.239469618</v>
      </c>
      <c r="D8" s="387">
        <v>74490037.994947746</v>
      </c>
      <c r="E8" s="387">
        <v>73144692.474522844</v>
      </c>
      <c r="F8" s="387">
        <v>32841671.052175738</v>
      </c>
      <c r="G8" s="388">
        <v>33805966.12862774</v>
      </c>
    </row>
    <row r="9" spans="1:8" ht="15">
      <c r="A9" s="130">
        <v>2</v>
      </c>
      <c r="B9" s="265" t="s">
        <v>125</v>
      </c>
      <c r="C9" s="386">
        <v>76332986.239469618</v>
      </c>
      <c r="D9" s="387">
        <v>74490037.994947746</v>
      </c>
      <c r="E9" s="387">
        <v>73144692.474522844</v>
      </c>
      <c r="F9" s="387">
        <v>32841671.052175738</v>
      </c>
      <c r="G9" s="388">
        <v>33805966.12862774</v>
      </c>
    </row>
    <row r="10" spans="1:8" ht="15">
      <c r="A10" s="130">
        <v>3</v>
      </c>
      <c r="B10" s="265" t="s">
        <v>89</v>
      </c>
      <c r="C10" s="386">
        <v>79443872.235174209</v>
      </c>
      <c r="D10" s="387">
        <v>77883631.853618637</v>
      </c>
      <c r="E10" s="387">
        <v>76232926.77252017</v>
      </c>
      <c r="F10" s="387">
        <v>74233973.829863176</v>
      </c>
      <c r="G10" s="388">
        <v>74601271.754399866</v>
      </c>
    </row>
    <row r="11" spans="1:8" ht="15">
      <c r="A11" s="129"/>
      <c r="B11" s="33" t="s">
        <v>224</v>
      </c>
      <c r="C11" s="301"/>
      <c r="D11" s="301"/>
      <c r="E11" s="301"/>
      <c r="F11" s="301"/>
      <c r="G11" s="302"/>
    </row>
    <row r="12" spans="1:8" ht="15" customHeight="1">
      <c r="A12" s="130">
        <v>4</v>
      </c>
      <c r="B12" s="265" t="s">
        <v>670</v>
      </c>
      <c r="C12" s="389">
        <v>267792623.61456081</v>
      </c>
      <c r="D12" s="387">
        <v>290138010.41299868</v>
      </c>
      <c r="E12" s="387">
        <v>275658386.98848504</v>
      </c>
      <c r="F12" s="387">
        <v>191343902.44679195</v>
      </c>
      <c r="G12" s="388">
        <v>188270221.59022591</v>
      </c>
    </row>
    <row r="13" spans="1:8" ht="15">
      <c r="A13" s="129"/>
      <c r="B13" s="33" t="s">
        <v>126</v>
      </c>
      <c r="C13" s="301"/>
      <c r="D13" s="301"/>
      <c r="E13" s="301"/>
      <c r="F13" s="301"/>
      <c r="G13" s="302"/>
    </row>
    <row r="14" spans="1:8" s="3" customFormat="1" ht="15">
      <c r="A14" s="130"/>
      <c r="B14" s="34" t="s">
        <v>834</v>
      </c>
      <c r="C14" s="390"/>
      <c r="D14" s="387"/>
      <c r="E14" s="387"/>
      <c r="F14" s="387"/>
      <c r="G14" s="388"/>
    </row>
    <row r="15" spans="1:8" ht="15">
      <c r="A15" s="128">
        <v>5</v>
      </c>
      <c r="B15" s="32" t="str">
        <f>"ძირითადი პირველადი კაპიტალის კოეფიციენტი &gt;="&amp;'9.1. Capital Requirements'!$C$19*100&amp;"%"</f>
        <v>ძირითადი პირველადი კაპიტალის კოეფიციენტი &gt;=9.28644513290726%</v>
      </c>
      <c r="C15" s="391">
        <v>0.28504514130806374</v>
      </c>
      <c r="D15" s="391">
        <v>0.25674001792772499</v>
      </c>
      <c r="E15" s="392">
        <v>0.265345427264574</v>
      </c>
      <c r="F15" s="392">
        <v>0.17163688328823648</v>
      </c>
      <c r="G15" s="393">
        <v>0.17956087714289271</v>
      </c>
    </row>
    <row r="16" spans="1:8" ht="15" customHeight="1">
      <c r="A16" s="128">
        <v>6</v>
      </c>
      <c r="B16" s="32" t="str">
        <f>"პირველადი კაპიტალის კოეფიციენტი &gt;="&amp;'9.1. Capital Requirements'!$C$20*100&amp;"%"</f>
        <v>პირველადი კაპიტალის კოეფიციენტი &gt;=11.5545982746277%</v>
      </c>
      <c r="C16" s="391">
        <v>0.28504514130806374</v>
      </c>
      <c r="D16" s="391">
        <v>0.25674001792772499</v>
      </c>
      <c r="E16" s="392">
        <v>0.265345427264574</v>
      </c>
      <c r="F16" s="392">
        <v>0.17163688328823648</v>
      </c>
      <c r="G16" s="393">
        <v>0.17956087714289271</v>
      </c>
    </row>
    <row r="17" spans="1:7" ht="15">
      <c r="A17" s="128">
        <v>7</v>
      </c>
      <c r="B17" s="32" t="str">
        <f>"საზედამხედველო კაპიტალის კოეფიციენტი &gt;="&amp;'9.1. Capital Requirements'!$C$21*100&amp;"%"</f>
        <v>საზედამხედველო კაპიტალის კოეფიციენტი &gt;=20.8190610032707%</v>
      </c>
      <c r="C17" s="391">
        <v>0.29666191384539153</v>
      </c>
      <c r="D17" s="391">
        <v>0.26843649938439545</v>
      </c>
      <c r="E17" s="392">
        <v>0.27654854838755411</v>
      </c>
      <c r="F17" s="392">
        <v>0.38796101093686969</v>
      </c>
      <c r="G17" s="393">
        <v>0.39624573192871204</v>
      </c>
    </row>
    <row r="18" spans="1:7" ht="15">
      <c r="A18" s="129"/>
      <c r="B18" s="33" t="s">
        <v>6</v>
      </c>
      <c r="C18" s="301"/>
      <c r="D18" s="301"/>
      <c r="E18" s="301"/>
      <c r="F18" s="301"/>
      <c r="G18" s="302"/>
    </row>
    <row r="19" spans="1:7" ht="15" customHeight="1">
      <c r="A19" s="131">
        <v>8</v>
      </c>
      <c r="B19" s="35" t="s">
        <v>7</v>
      </c>
      <c r="C19" s="394">
        <v>6.2773789608698186E-2</v>
      </c>
      <c r="D19" s="394">
        <v>6.3702280577331502E-2</v>
      </c>
      <c r="E19" s="395">
        <v>6.4218868891093739E-2</v>
      </c>
      <c r="F19" s="395">
        <v>6.3635653153545732E-2</v>
      </c>
      <c r="G19" s="396">
        <v>6.0972556944248316E-2</v>
      </c>
    </row>
    <row r="20" spans="1:7" ht="15">
      <c r="A20" s="131">
        <v>9</v>
      </c>
      <c r="B20" s="35" t="s">
        <v>8</v>
      </c>
      <c r="C20" s="394">
        <v>1.9356393074447937E-2</v>
      </c>
      <c r="D20" s="394">
        <v>2.7164423559937107E-2</v>
      </c>
      <c r="E20" s="395">
        <v>2.991690987250567E-2</v>
      </c>
      <c r="F20" s="395">
        <v>3.2914691611362436E-2</v>
      </c>
      <c r="G20" s="396">
        <v>3.2811927275777607E-2</v>
      </c>
    </row>
    <row r="21" spans="1:7" ht="15">
      <c r="A21" s="131">
        <v>10</v>
      </c>
      <c r="B21" s="35" t="s">
        <v>9</v>
      </c>
      <c r="C21" s="394">
        <v>2.6949173500236678E-2</v>
      </c>
      <c r="D21" s="394">
        <v>8.9126143021493621E-3</v>
      </c>
      <c r="E21" s="395">
        <v>4.1360402411756208E-3</v>
      </c>
      <c r="F21" s="395">
        <v>-3.5440330369827635E-3</v>
      </c>
      <c r="G21" s="396">
        <v>1.0133530434942031E-3</v>
      </c>
    </row>
    <row r="22" spans="1:7" ht="15">
      <c r="A22" s="131">
        <v>11</v>
      </c>
      <c r="B22" s="35" t="s">
        <v>262</v>
      </c>
      <c r="C22" s="394">
        <v>4.3417396534250245E-2</v>
      </c>
      <c r="D22" s="394">
        <v>3.6537857017394398E-2</v>
      </c>
      <c r="E22" s="395">
        <v>3.4301959018588075E-2</v>
      </c>
      <c r="F22" s="395">
        <v>3.0720961542183296E-2</v>
      </c>
      <c r="G22" s="396">
        <v>2.8160629668470712E-2</v>
      </c>
    </row>
    <row r="23" spans="1:7" ht="15">
      <c r="A23" s="131">
        <v>12</v>
      </c>
      <c r="B23" s="35" t="s">
        <v>10</v>
      </c>
      <c r="C23" s="394">
        <v>2.8581819743602483E-2</v>
      </c>
      <c r="D23" s="394">
        <v>6.3222077179368634E-3</v>
      </c>
      <c r="E23" s="395">
        <v>6.2526787325250404E-4</v>
      </c>
      <c r="F23" s="395">
        <v>-9.7375653955909872E-3</v>
      </c>
      <c r="G23" s="396">
        <v>-3.6322596263122571E-4</v>
      </c>
    </row>
    <row r="24" spans="1:7" ht="15">
      <c r="A24" s="131">
        <v>13</v>
      </c>
      <c r="B24" s="35" t="s">
        <v>11</v>
      </c>
      <c r="C24" s="394">
        <v>9.5952831981402573E-2</v>
      </c>
      <c r="D24" s="394">
        <v>2.7251504788507127E-2</v>
      </c>
      <c r="E24" s="395">
        <v>2.9998869875696413E-3</v>
      </c>
      <c r="F24" s="395">
        <v>-6.0041636568034885E-2</v>
      </c>
      <c r="G24" s="396">
        <v>-2.3722960595315861E-3</v>
      </c>
    </row>
    <row r="25" spans="1:7" ht="15">
      <c r="A25" s="129"/>
      <c r="B25" s="33" t="s">
        <v>12</v>
      </c>
      <c r="C25" s="301"/>
      <c r="D25" s="301"/>
      <c r="E25" s="301"/>
      <c r="F25" s="301"/>
      <c r="G25" s="302"/>
    </row>
    <row r="26" spans="1:7" ht="15">
      <c r="A26" s="131">
        <v>14</v>
      </c>
      <c r="B26" s="35" t="s">
        <v>13</v>
      </c>
      <c r="C26" s="394">
        <v>3.8277989529740389E-2</v>
      </c>
      <c r="D26" s="394">
        <v>3.2605588953122579E-2</v>
      </c>
      <c r="E26" s="395">
        <v>3.5213122735325238E-2</v>
      </c>
      <c r="F26" s="395">
        <v>4.0027299029018977E-2</v>
      </c>
      <c r="G26" s="396">
        <v>3.2523287524236742E-2</v>
      </c>
    </row>
    <row r="27" spans="1:7" ht="15" customHeight="1">
      <c r="A27" s="131">
        <v>15</v>
      </c>
      <c r="B27" s="35" t="s">
        <v>14</v>
      </c>
      <c r="C27" s="394">
        <v>3.9685254896344294E-2</v>
      </c>
      <c r="D27" s="394">
        <v>3.6448761744463647E-2</v>
      </c>
      <c r="E27" s="395">
        <v>3.7948358007108822E-2</v>
      </c>
      <c r="F27" s="395">
        <v>3.9990101307030568E-2</v>
      </c>
      <c r="G27" s="396">
        <v>3.1555164562058112E-2</v>
      </c>
    </row>
    <row r="28" spans="1:7" ht="15">
      <c r="A28" s="131">
        <v>16</v>
      </c>
      <c r="B28" s="35" t="s">
        <v>15</v>
      </c>
      <c r="C28" s="394">
        <v>0.64251309202962492</v>
      </c>
      <c r="D28" s="394">
        <v>0.68769813749795805</v>
      </c>
      <c r="E28" s="395">
        <v>0.63898437248043582</v>
      </c>
      <c r="F28" s="395">
        <v>0.75513625235307924</v>
      </c>
      <c r="G28" s="396">
        <v>0.85165065329947731</v>
      </c>
    </row>
    <row r="29" spans="1:7" ht="15" customHeight="1">
      <c r="A29" s="131">
        <v>17</v>
      </c>
      <c r="B29" s="35" t="s">
        <v>16</v>
      </c>
      <c r="C29" s="394">
        <v>0.62664275624645582</v>
      </c>
      <c r="D29" s="394">
        <v>0.64905716422515536</v>
      </c>
      <c r="E29" s="395">
        <v>0.66194389285625943</v>
      </c>
      <c r="F29" s="395">
        <v>0.6937326685867109</v>
      </c>
      <c r="G29" s="396">
        <v>0.78593019535798925</v>
      </c>
    </row>
    <row r="30" spans="1:7" ht="15">
      <c r="A30" s="131">
        <v>18</v>
      </c>
      <c r="B30" s="35" t="s">
        <v>17</v>
      </c>
      <c r="C30" s="394">
        <v>-8.4404561995822705E-2</v>
      </c>
      <c r="D30" s="394">
        <v>4.7751710664057931E-3</v>
      </c>
      <c r="E30" s="395">
        <v>-6.7956986940251679E-2</v>
      </c>
      <c r="F30" s="395">
        <v>-0.18154964529698675</v>
      </c>
      <c r="G30" s="396">
        <v>3.5225289464820932E-2</v>
      </c>
    </row>
    <row r="31" spans="1:7" ht="15" customHeight="1">
      <c r="A31" s="129"/>
      <c r="B31" s="33" t="s">
        <v>18</v>
      </c>
      <c r="C31" s="301"/>
      <c r="D31" s="301"/>
      <c r="E31" s="301"/>
      <c r="F31" s="301"/>
      <c r="G31" s="302"/>
    </row>
    <row r="32" spans="1:7" ht="15" customHeight="1">
      <c r="A32" s="131">
        <v>19</v>
      </c>
      <c r="B32" s="35" t="s">
        <v>19</v>
      </c>
      <c r="C32" s="394">
        <v>0.23692707310133235</v>
      </c>
      <c r="D32" s="394">
        <v>0.22101157853059816</v>
      </c>
      <c r="E32" s="394">
        <v>0.28179937109153863</v>
      </c>
      <c r="F32" s="394">
        <v>0.15354360870545758</v>
      </c>
      <c r="G32" s="397">
        <v>0.20809607461303309</v>
      </c>
    </row>
    <row r="33" spans="1:7" ht="15" customHeight="1">
      <c r="A33" s="131">
        <v>20</v>
      </c>
      <c r="B33" s="35" t="s">
        <v>20</v>
      </c>
      <c r="C33" s="394">
        <v>0.92354903365848706</v>
      </c>
      <c r="D33" s="394">
        <v>0.92546788533805657</v>
      </c>
      <c r="E33" s="394">
        <v>0.89123039793033998</v>
      </c>
      <c r="F33" s="394">
        <v>0.87321181072404264</v>
      </c>
      <c r="G33" s="397">
        <v>0.94876758861134969</v>
      </c>
    </row>
    <row r="34" spans="1:7" ht="15" customHeight="1">
      <c r="A34" s="131">
        <v>21</v>
      </c>
      <c r="B34" s="274" t="s">
        <v>21</v>
      </c>
      <c r="C34" s="394">
        <v>4.6934345653768222E-2</v>
      </c>
      <c r="D34" s="394">
        <v>4.602130754093918E-2</v>
      </c>
      <c r="E34" s="394">
        <v>6.1812729292215408E-2</v>
      </c>
      <c r="F34" s="394">
        <v>9.6800405159340519E-2</v>
      </c>
      <c r="G34" s="397">
        <v>8.4066099888103901E-2</v>
      </c>
    </row>
    <row r="35" spans="1:7" ht="15" customHeight="1">
      <c r="A35" s="303"/>
      <c r="B35" s="33" t="s">
        <v>833</v>
      </c>
      <c r="C35" s="301"/>
      <c r="D35" s="301"/>
      <c r="E35" s="301"/>
      <c r="F35" s="301"/>
      <c r="G35" s="302"/>
    </row>
    <row r="36" spans="1:7" ht="15" customHeight="1">
      <c r="A36" s="131">
        <v>22</v>
      </c>
      <c r="B36" s="298" t="s">
        <v>817</v>
      </c>
      <c r="C36" s="398">
        <v>74663250.602000013</v>
      </c>
      <c r="D36" s="398">
        <v>68091162.08600001</v>
      </c>
      <c r="E36" s="398">
        <v>76019141.317499995</v>
      </c>
      <c r="F36" s="398">
        <v>35068757.776500002</v>
      </c>
      <c r="G36" s="528">
        <v>25897147.377500001</v>
      </c>
    </row>
    <row r="37" spans="1:7" ht="15">
      <c r="A37" s="131">
        <v>23</v>
      </c>
      <c r="B37" s="35" t="s">
        <v>818</v>
      </c>
      <c r="C37" s="398">
        <v>31774500.655499998</v>
      </c>
      <c r="D37" s="398">
        <v>46919640.222850002</v>
      </c>
      <c r="E37" s="398">
        <v>33833570.308449998</v>
      </c>
      <c r="F37" s="398">
        <v>13822566.529200003</v>
      </c>
      <c r="G37" s="528">
        <v>21806954.133700002</v>
      </c>
    </row>
    <row r="38" spans="1:7" thickBot="1">
      <c r="A38" s="132">
        <v>24</v>
      </c>
      <c r="B38" s="275" t="s">
        <v>816</v>
      </c>
      <c r="C38" s="399">
        <v>2.3497851755878405</v>
      </c>
      <c r="D38" s="399">
        <v>1.4512294161377524</v>
      </c>
      <c r="E38" s="399">
        <v>2.2468554345420078</v>
      </c>
      <c r="F38" s="399">
        <v>2.5370655805792421</v>
      </c>
      <c r="G38" s="529">
        <v>1.1875637110401907</v>
      </c>
    </row>
    <row r="39" spans="1:7">
      <c r="A39" s="21"/>
    </row>
    <row r="40" spans="1:7" ht="65.25">
      <c r="B40" s="343" t="s">
        <v>832</v>
      </c>
      <c r="D40" s="321"/>
      <c r="E40" s="321"/>
      <c r="F40" s="321"/>
      <c r="G40" s="321"/>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3"/>
  <sheetViews>
    <sheetView showGridLines="0" workbookViewId="0">
      <pane xSplit="1" ySplit="5" topLeftCell="B6" activePane="bottomRight" state="frozen"/>
      <selection pane="topRight" activeCell="B1" sqref="B1"/>
      <selection pane="bottomLeft" activeCell="A5" sqref="A5"/>
      <selection pane="bottomRight"/>
    </sheetView>
  </sheetViews>
  <sheetFormatPr defaultRowHeight="15"/>
  <cols>
    <col min="1" max="1" width="9.5703125" style="2" bestFit="1" customWidth="1"/>
    <col min="2" max="2" width="55.140625" style="2" bestFit="1" customWidth="1"/>
    <col min="3" max="3" width="11.7109375" style="2" customWidth="1"/>
    <col min="4" max="4" width="13.28515625" style="2" customWidth="1"/>
    <col min="5" max="5" width="14.5703125" style="2" customWidth="1"/>
    <col min="6" max="6" width="11.7109375" style="2" customWidth="1"/>
    <col min="7" max="7" width="13.7109375" style="2" customWidth="1"/>
    <col min="8" max="8" width="14.5703125" style="2" customWidth="1"/>
  </cols>
  <sheetData>
    <row r="1" spans="1:8" ht="15.75">
      <c r="A1" s="381" t="s">
        <v>226</v>
      </c>
      <c r="B1" s="382" t="s">
        <v>870</v>
      </c>
    </row>
    <row r="2" spans="1:8" ht="15.75">
      <c r="A2" s="381" t="s">
        <v>227</v>
      </c>
      <c r="B2" s="383">
        <f>'1. key ratios'!B2</f>
        <v>43555</v>
      </c>
    </row>
    <row r="3" spans="1:8" ht="15.75">
      <c r="A3" s="18"/>
    </row>
    <row r="4" spans="1:8" ht="16.5" thickBot="1">
      <c r="A4" s="36" t="s">
        <v>649</v>
      </c>
      <c r="B4" s="77" t="s">
        <v>282</v>
      </c>
      <c r="C4" s="36"/>
      <c r="D4" s="37"/>
      <c r="E4" s="37"/>
      <c r="F4" s="38"/>
      <c r="G4" s="38"/>
      <c r="H4" s="39" t="s">
        <v>130</v>
      </c>
    </row>
    <row r="5" spans="1:8" ht="15.75">
      <c r="A5" s="40"/>
      <c r="B5" s="41"/>
      <c r="C5" s="570" t="s">
        <v>232</v>
      </c>
      <c r="D5" s="571"/>
      <c r="E5" s="572"/>
      <c r="F5" s="570" t="s">
        <v>233</v>
      </c>
      <c r="G5" s="571"/>
      <c r="H5" s="573"/>
    </row>
    <row r="6" spans="1:8" ht="15.75">
      <c r="A6" s="42" t="s">
        <v>27</v>
      </c>
      <c r="B6" s="43" t="s">
        <v>190</v>
      </c>
      <c r="C6" s="44" t="s">
        <v>28</v>
      </c>
      <c r="D6" s="44" t="s">
        <v>131</v>
      </c>
      <c r="E6" s="44" t="s">
        <v>69</v>
      </c>
      <c r="F6" s="44" t="s">
        <v>28</v>
      </c>
      <c r="G6" s="44" t="s">
        <v>131</v>
      </c>
      <c r="H6" s="45" t="s">
        <v>69</v>
      </c>
    </row>
    <row r="7" spans="1:8" ht="15.75">
      <c r="A7" s="42">
        <v>1</v>
      </c>
      <c r="B7" s="46" t="s">
        <v>191</v>
      </c>
      <c r="C7" s="400">
        <v>1530834.27</v>
      </c>
      <c r="D7" s="400">
        <v>4575541.6099999994</v>
      </c>
      <c r="E7" s="402">
        <f>C7+D7</f>
        <v>6106375.879999999</v>
      </c>
      <c r="F7" s="407">
        <v>1493255.67</v>
      </c>
      <c r="G7" s="400">
        <v>2485239.9500000002</v>
      </c>
      <c r="H7" s="411">
        <f>F7+G7</f>
        <v>3978495.62</v>
      </c>
    </row>
    <row r="8" spans="1:8" ht="15.75">
      <c r="A8" s="42">
        <v>2</v>
      </c>
      <c r="B8" s="46" t="s">
        <v>192</v>
      </c>
      <c r="C8" s="400">
        <v>1385793.35</v>
      </c>
      <c r="D8" s="400">
        <v>35230800.420000002</v>
      </c>
      <c r="E8" s="402">
        <f t="shared" ref="E8:E19" si="0">C8+D8</f>
        <v>36616593.770000003</v>
      </c>
      <c r="F8" s="407">
        <v>544122.73</v>
      </c>
      <c r="G8" s="400">
        <v>22168304.129999999</v>
      </c>
      <c r="H8" s="411">
        <f t="shared" ref="H8:H40" si="1">F8+G8</f>
        <v>22712426.859999999</v>
      </c>
    </row>
    <row r="9" spans="1:8" ht="15.75">
      <c r="A9" s="42">
        <v>3</v>
      </c>
      <c r="B9" s="46" t="s">
        <v>193</v>
      </c>
      <c r="C9" s="400">
        <v>5907635.1600000001</v>
      </c>
      <c r="D9" s="400">
        <v>14620967.173341999</v>
      </c>
      <c r="E9" s="402">
        <f t="shared" si="0"/>
        <v>20528602.333342001</v>
      </c>
      <c r="F9" s="407">
        <v>3522613.98</v>
      </c>
      <c r="G9" s="400">
        <v>6960782.8021450005</v>
      </c>
      <c r="H9" s="411">
        <f t="shared" si="1"/>
        <v>10483396.782145001</v>
      </c>
    </row>
    <row r="10" spans="1:8" ht="15.75">
      <c r="A10" s="42">
        <v>4</v>
      </c>
      <c r="B10" s="46" t="s">
        <v>222</v>
      </c>
      <c r="C10" s="400"/>
      <c r="D10" s="400"/>
      <c r="E10" s="402">
        <f t="shared" si="0"/>
        <v>0</v>
      </c>
      <c r="F10" s="407">
        <v>0</v>
      </c>
      <c r="G10" s="400">
        <v>0</v>
      </c>
      <c r="H10" s="411">
        <f t="shared" si="1"/>
        <v>0</v>
      </c>
    </row>
    <row r="11" spans="1:8" ht="15.75">
      <c r="A11" s="42">
        <v>5</v>
      </c>
      <c r="B11" s="46" t="s">
        <v>194</v>
      </c>
      <c r="C11" s="400">
        <v>25038305.3720618</v>
      </c>
      <c r="D11" s="400">
        <v>11153170.244504711</v>
      </c>
      <c r="E11" s="402">
        <f t="shared" si="0"/>
        <v>36191475.616566509</v>
      </c>
      <c r="F11" s="407">
        <v>14060365.456050472</v>
      </c>
      <c r="G11" s="400">
        <v>9968287.9024210572</v>
      </c>
      <c r="H11" s="411">
        <f t="shared" si="1"/>
        <v>24028653.358471528</v>
      </c>
    </row>
    <row r="12" spans="1:8" ht="15.75">
      <c r="A12" s="42">
        <v>6.1</v>
      </c>
      <c r="B12" s="47" t="s">
        <v>195</v>
      </c>
      <c r="C12" s="400">
        <v>50174060.07000003</v>
      </c>
      <c r="D12" s="400">
        <v>90178100.950000018</v>
      </c>
      <c r="E12" s="402">
        <f t="shared" si="0"/>
        <v>140352161.02000004</v>
      </c>
      <c r="F12" s="407">
        <v>23429720.079999991</v>
      </c>
      <c r="G12" s="400">
        <v>134506398.95999998</v>
      </c>
      <c r="H12" s="411">
        <f t="shared" si="1"/>
        <v>157936119.03999996</v>
      </c>
    </row>
    <row r="13" spans="1:8" ht="15.75">
      <c r="A13" s="42">
        <v>6.2</v>
      </c>
      <c r="B13" s="47" t="s">
        <v>196</v>
      </c>
      <c r="C13" s="401">
        <v>-2676291.2054000013</v>
      </c>
      <c r="D13" s="401">
        <v>-2893620.0799314589</v>
      </c>
      <c r="E13" s="406">
        <f t="shared" si="0"/>
        <v>-5569911.2853314597</v>
      </c>
      <c r="F13" s="408">
        <v>-1946430.6713999994</v>
      </c>
      <c r="G13" s="401">
        <v>-3037269.5551999994</v>
      </c>
      <c r="H13" s="412">
        <f t="shared" si="1"/>
        <v>-4983700.2265999988</v>
      </c>
    </row>
    <row r="14" spans="1:8" ht="15.75">
      <c r="A14" s="42">
        <v>6</v>
      </c>
      <c r="B14" s="46" t="s">
        <v>197</v>
      </c>
      <c r="C14" s="402">
        <f>C12+C13</f>
        <v>47497768.864600033</v>
      </c>
      <c r="D14" s="402">
        <f>D12+D13</f>
        <v>87284480.870068565</v>
      </c>
      <c r="E14" s="402">
        <f t="shared" si="0"/>
        <v>134782249.73466861</v>
      </c>
      <c r="F14" s="402">
        <f>F12+F13</f>
        <v>21483289.408599991</v>
      </c>
      <c r="G14" s="402">
        <f>G12+G13</f>
        <v>131469129.40479998</v>
      </c>
      <c r="H14" s="411">
        <f t="shared" si="1"/>
        <v>152952418.81339997</v>
      </c>
    </row>
    <row r="15" spans="1:8" ht="15.75">
      <c r="A15" s="42">
        <v>7</v>
      </c>
      <c r="B15" s="46" t="s">
        <v>198</v>
      </c>
      <c r="C15" s="400">
        <v>810671.89999999746</v>
      </c>
      <c r="D15" s="400">
        <v>680139.95919400023</v>
      </c>
      <c r="E15" s="402">
        <f t="shared" si="0"/>
        <v>1490811.8591939977</v>
      </c>
      <c r="F15" s="407">
        <v>474120.13000000006</v>
      </c>
      <c r="G15" s="400">
        <v>1601044.2167520009</v>
      </c>
      <c r="H15" s="411">
        <f t="shared" si="1"/>
        <v>2075164.346752001</v>
      </c>
    </row>
    <row r="16" spans="1:8" ht="15.75">
      <c r="A16" s="42">
        <v>8</v>
      </c>
      <c r="B16" s="46" t="s">
        <v>199</v>
      </c>
      <c r="C16" s="400">
        <v>0</v>
      </c>
      <c r="D16" s="400">
        <v>0</v>
      </c>
      <c r="E16" s="402">
        <f t="shared" si="0"/>
        <v>0</v>
      </c>
      <c r="F16" s="407">
        <v>0</v>
      </c>
      <c r="G16" s="400">
        <v>0</v>
      </c>
      <c r="H16" s="411">
        <f t="shared" si="1"/>
        <v>0</v>
      </c>
    </row>
    <row r="17" spans="1:8" ht="15.75">
      <c r="A17" s="42">
        <v>9</v>
      </c>
      <c r="B17" s="46" t="s">
        <v>200</v>
      </c>
      <c r="C17" s="400">
        <v>0</v>
      </c>
      <c r="D17" s="400">
        <v>0</v>
      </c>
      <c r="E17" s="402">
        <f t="shared" si="0"/>
        <v>0</v>
      </c>
      <c r="F17" s="407">
        <v>0</v>
      </c>
      <c r="G17" s="400">
        <v>0</v>
      </c>
      <c r="H17" s="411">
        <f t="shared" si="1"/>
        <v>0</v>
      </c>
    </row>
    <row r="18" spans="1:8" ht="15.75">
      <c r="A18" s="42">
        <v>10</v>
      </c>
      <c r="B18" s="46" t="s">
        <v>201</v>
      </c>
      <c r="C18" s="400">
        <v>1239515.5900000008</v>
      </c>
      <c r="D18" s="400">
        <v>0</v>
      </c>
      <c r="E18" s="402">
        <f t="shared" si="0"/>
        <v>1239515.5900000008</v>
      </c>
      <c r="F18" s="407">
        <v>1707029.5</v>
      </c>
      <c r="G18" s="400">
        <v>0</v>
      </c>
      <c r="H18" s="411">
        <f t="shared" si="1"/>
        <v>1707029.5</v>
      </c>
    </row>
    <row r="19" spans="1:8" ht="15.75">
      <c r="A19" s="42">
        <v>11</v>
      </c>
      <c r="B19" s="46" t="s">
        <v>202</v>
      </c>
      <c r="C19" s="400">
        <v>8554924.2785795014</v>
      </c>
      <c r="D19" s="400">
        <v>809698.70000000007</v>
      </c>
      <c r="E19" s="402">
        <f t="shared" si="0"/>
        <v>9364622.9785795007</v>
      </c>
      <c r="F19" s="407">
        <v>4362592.7305107806</v>
      </c>
      <c r="G19" s="400">
        <v>278572.33999999997</v>
      </c>
      <c r="H19" s="411">
        <f t="shared" si="1"/>
        <v>4641165.0705107804</v>
      </c>
    </row>
    <row r="20" spans="1:8" ht="15.75">
      <c r="A20" s="42">
        <v>12</v>
      </c>
      <c r="B20" s="48" t="s">
        <v>203</v>
      </c>
      <c r="C20" s="402">
        <f>SUM(C7:C11)+SUM(C14:C19)</f>
        <v>91965448.785241336</v>
      </c>
      <c r="D20" s="402">
        <f>SUM(D7:D11)+SUM(D14:D19)</f>
        <v>154354798.97710928</v>
      </c>
      <c r="E20" s="402">
        <f>C20+D20</f>
        <v>246320247.76235062</v>
      </c>
      <c r="F20" s="402">
        <f>SUM(F7:F11)+SUM(F14:F19)</f>
        <v>47647389.605161242</v>
      </c>
      <c r="G20" s="402">
        <f>SUM(G7:G11)+SUM(G14:G19)</f>
        <v>174931360.74611807</v>
      </c>
      <c r="H20" s="411">
        <f t="shared" si="1"/>
        <v>222578750.35127932</v>
      </c>
    </row>
    <row r="21" spans="1:8" ht="15.75">
      <c r="A21" s="42"/>
      <c r="B21" s="43" t="s">
        <v>220</v>
      </c>
      <c r="C21" s="403"/>
      <c r="D21" s="403"/>
      <c r="E21" s="403"/>
      <c r="F21" s="409"/>
      <c r="G21" s="403"/>
      <c r="H21" s="413"/>
    </row>
    <row r="22" spans="1:8" ht="15.75">
      <c r="A22" s="42">
        <v>13</v>
      </c>
      <c r="B22" s="46" t="s">
        <v>204</v>
      </c>
      <c r="C22" s="400">
        <v>0</v>
      </c>
      <c r="D22" s="400">
        <v>100186877.91</v>
      </c>
      <c r="E22" s="402">
        <f>C22+D22</f>
        <v>100186877.91</v>
      </c>
      <c r="F22" s="407">
        <v>0</v>
      </c>
      <c r="G22" s="400">
        <v>53822498.359999992</v>
      </c>
      <c r="H22" s="411">
        <f t="shared" si="1"/>
        <v>53822498.359999992</v>
      </c>
    </row>
    <row r="23" spans="1:8" ht="15.75">
      <c r="A23" s="42">
        <v>14</v>
      </c>
      <c r="B23" s="46" t="s">
        <v>205</v>
      </c>
      <c r="C23" s="400">
        <v>5166309.1399999987</v>
      </c>
      <c r="D23" s="400">
        <v>6394570.5099999923</v>
      </c>
      <c r="E23" s="402">
        <f t="shared" ref="E23:E40" si="2">C23+D23</f>
        <v>11560879.649999991</v>
      </c>
      <c r="F23" s="407">
        <v>4952588.5099999961</v>
      </c>
      <c r="G23" s="400">
        <v>13758738.949999992</v>
      </c>
      <c r="H23" s="411">
        <f t="shared" si="1"/>
        <v>18711327.459999986</v>
      </c>
    </row>
    <row r="24" spans="1:8" ht="15.75">
      <c r="A24" s="42">
        <v>15</v>
      </c>
      <c r="B24" s="46" t="s">
        <v>206</v>
      </c>
      <c r="C24" s="400">
        <v>0</v>
      </c>
      <c r="D24" s="400">
        <v>0</v>
      </c>
      <c r="E24" s="402">
        <f t="shared" si="2"/>
        <v>0</v>
      </c>
      <c r="F24" s="407">
        <v>0</v>
      </c>
      <c r="G24" s="400">
        <v>0</v>
      </c>
      <c r="H24" s="411">
        <f t="shared" si="1"/>
        <v>0</v>
      </c>
    </row>
    <row r="25" spans="1:8" ht="15.75">
      <c r="A25" s="42">
        <v>16</v>
      </c>
      <c r="B25" s="46" t="s">
        <v>207</v>
      </c>
      <c r="C25" s="400">
        <v>172959.49</v>
      </c>
      <c r="D25" s="400">
        <v>25343777.649999999</v>
      </c>
      <c r="E25" s="402">
        <f t="shared" si="2"/>
        <v>25516737.139999997</v>
      </c>
      <c r="F25" s="407">
        <v>694713.51</v>
      </c>
      <c r="G25" s="400">
        <v>45714147.909999989</v>
      </c>
      <c r="H25" s="411">
        <f t="shared" si="1"/>
        <v>46408861.419999987</v>
      </c>
    </row>
    <row r="26" spans="1:8" ht="15.75">
      <c r="A26" s="42">
        <v>17</v>
      </c>
      <c r="B26" s="46" t="s">
        <v>208</v>
      </c>
      <c r="C26" s="403"/>
      <c r="D26" s="403"/>
      <c r="E26" s="402">
        <f t="shared" si="2"/>
        <v>0</v>
      </c>
      <c r="F26" s="409"/>
      <c r="G26" s="403"/>
      <c r="H26" s="411">
        <f t="shared" si="1"/>
        <v>0</v>
      </c>
    </row>
    <row r="27" spans="1:8" ht="15.75">
      <c r="A27" s="42">
        <v>18</v>
      </c>
      <c r="B27" s="46" t="s">
        <v>209</v>
      </c>
      <c r="C27" s="400">
        <v>0</v>
      </c>
      <c r="D27" s="400">
        <v>23112510.969999999</v>
      </c>
      <c r="E27" s="402">
        <f t="shared" si="2"/>
        <v>23112510.969999999</v>
      </c>
      <c r="F27" s="407">
        <v>0</v>
      </c>
      <c r="G27" s="400">
        <v>25201707.721511997</v>
      </c>
      <c r="H27" s="411">
        <f t="shared" si="1"/>
        <v>25201707.721511997</v>
      </c>
    </row>
    <row r="28" spans="1:8" ht="15.75">
      <c r="A28" s="42">
        <v>19</v>
      </c>
      <c r="B28" s="46" t="s">
        <v>210</v>
      </c>
      <c r="C28" s="400">
        <v>9531.9700000000012</v>
      </c>
      <c r="D28" s="400">
        <v>1447210.45</v>
      </c>
      <c r="E28" s="402">
        <f t="shared" si="2"/>
        <v>1456742.42</v>
      </c>
      <c r="F28" s="407">
        <v>16302.02</v>
      </c>
      <c r="G28" s="400">
        <v>1249987.8399999999</v>
      </c>
      <c r="H28" s="411">
        <f t="shared" si="1"/>
        <v>1266289.8599999999</v>
      </c>
    </row>
    <row r="29" spans="1:8" ht="15.75">
      <c r="A29" s="42">
        <v>20</v>
      </c>
      <c r="B29" s="46" t="s">
        <v>132</v>
      </c>
      <c r="C29" s="400">
        <v>7632124.4499999993</v>
      </c>
      <c r="D29" s="400">
        <v>328253.95950155985</v>
      </c>
      <c r="E29" s="402">
        <f t="shared" si="2"/>
        <v>7960378.4095015591</v>
      </c>
      <c r="F29" s="407">
        <v>3992183.75</v>
      </c>
      <c r="G29" s="400">
        <v>437028.41980000003</v>
      </c>
      <c r="H29" s="411">
        <f t="shared" si="1"/>
        <v>4429212.1698000003</v>
      </c>
    </row>
    <row r="30" spans="1:8" ht="15.75">
      <c r="A30" s="42">
        <v>21</v>
      </c>
      <c r="B30" s="46" t="s">
        <v>211</v>
      </c>
      <c r="C30" s="400">
        <v>0</v>
      </c>
      <c r="D30" s="400">
        <v>0</v>
      </c>
      <c r="E30" s="402">
        <f t="shared" si="2"/>
        <v>0</v>
      </c>
      <c r="F30" s="407">
        <v>0</v>
      </c>
      <c r="G30" s="400">
        <v>38630400</v>
      </c>
      <c r="H30" s="411">
        <f t="shared" si="1"/>
        <v>38630400</v>
      </c>
    </row>
    <row r="31" spans="1:8" ht="15.75">
      <c r="A31" s="42">
        <v>22</v>
      </c>
      <c r="B31" s="48" t="s">
        <v>212</v>
      </c>
      <c r="C31" s="402">
        <f>SUM(C22:C30)</f>
        <v>12980925.049999997</v>
      </c>
      <c r="D31" s="402">
        <f>SUM(D22:D30)</f>
        <v>156813201.44950154</v>
      </c>
      <c r="E31" s="402">
        <f>C31+D31</f>
        <v>169794126.49950153</v>
      </c>
      <c r="F31" s="402">
        <f>SUM(F22:F30)</f>
        <v>9655787.7899999954</v>
      </c>
      <c r="G31" s="402">
        <f>SUM(G22:G30)</f>
        <v>178814509.20131198</v>
      </c>
      <c r="H31" s="411">
        <f t="shared" si="1"/>
        <v>188470296.99131197</v>
      </c>
    </row>
    <row r="32" spans="1:8" ht="15.75">
      <c r="A32" s="42"/>
      <c r="B32" s="43" t="s">
        <v>221</v>
      </c>
      <c r="C32" s="403"/>
      <c r="D32" s="403"/>
      <c r="E32" s="400"/>
      <c r="F32" s="409"/>
      <c r="G32" s="403"/>
      <c r="H32" s="413"/>
    </row>
    <row r="33" spans="1:8" ht="15.75">
      <c r="A33" s="42">
        <v>23</v>
      </c>
      <c r="B33" s="46" t="s">
        <v>213</v>
      </c>
      <c r="C33" s="400">
        <v>69161600</v>
      </c>
      <c r="D33" s="403"/>
      <c r="E33" s="402">
        <f t="shared" si="2"/>
        <v>69161600</v>
      </c>
      <c r="F33" s="407">
        <v>30000000</v>
      </c>
      <c r="G33" s="403"/>
      <c r="H33" s="411">
        <f t="shared" si="1"/>
        <v>30000000</v>
      </c>
    </row>
    <row r="34" spans="1:8" ht="15.75">
      <c r="A34" s="42">
        <v>24</v>
      </c>
      <c r="B34" s="46" t="s">
        <v>214</v>
      </c>
      <c r="C34" s="400">
        <v>0</v>
      </c>
      <c r="D34" s="403"/>
      <c r="E34" s="402">
        <f t="shared" si="2"/>
        <v>0</v>
      </c>
      <c r="F34" s="407">
        <v>0</v>
      </c>
      <c r="G34" s="403"/>
      <c r="H34" s="411">
        <f t="shared" si="1"/>
        <v>0</v>
      </c>
    </row>
    <row r="35" spans="1:8" ht="15.75">
      <c r="A35" s="42">
        <v>25</v>
      </c>
      <c r="B35" s="47" t="s">
        <v>215</v>
      </c>
      <c r="C35" s="400">
        <v>0</v>
      </c>
      <c r="D35" s="403"/>
      <c r="E35" s="402">
        <f t="shared" si="2"/>
        <v>0</v>
      </c>
      <c r="F35" s="407">
        <v>0</v>
      </c>
      <c r="G35" s="403"/>
      <c r="H35" s="411">
        <f t="shared" si="1"/>
        <v>0</v>
      </c>
    </row>
    <row r="36" spans="1:8" ht="15.75">
      <c r="A36" s="42">
        <v>26</v>
      </c>
      <c r="B36" s="46" t="s">
        <v>216</v>
      </c>
      <c r="C36" s="400">
        <v>0</v>
      </c>
      <c r="D36" s="403"/>
      <c r="E36" s="402">
        <f t="shared" si="2"/>
        <v>0</v>
      </c>
      <c r="F36" s="407">
        <v>0</v>
      </c>
      <c r="G36" s="403"/>
      <c r="H36" s="411">
        <f t="shared" si="1"/>
        <v>0</v>
      </c>
    </row>
    <row r="37" spans="1:8" ht="15.75">
      <c r="A37" s="42">
        <v>27</v>
      </c>
      <c r="B37" s="46" t="s">
        <v>217</v>
      </c>
      <c r="C37" s="400">
        <v>0</v>
      </c>
      <c r="D37" s="403"/>
      <c r="E37" s="402">
        <f t="shared" si="2"/>
        <v>0</v>
      </c>
      <c r="F37" s="407">
        <v>0</v>
      </c>
      <c r="G37" s="403"/>
      <c r="H37" s="411">
        <f t="shared" si="1"/>
        <v>0</v>
      </c>
    </row>
    <row r="38" spans="1:8" ht="15.75">
      <c r="A38" s="42">
        <v>28</v>
      </c>
      <c r="B38" s="46" t="s">
        <v>218</v>
      </c>
      <c r="C38" s="400">
        <v>7364521.2045218665</v>
      </c>
      <c r="D38" s="403"/>
      <c r="E38" s="402">
        <f t="shared" si="2"/>
        <v>7364521.2045218665</v>
      </c>
      <c r="F38" s="407">
        <v>4108453.3186277347</v>
      </c>
      <c r="G38" s="403"/>
      <c r="H38" s="411">
        <f t="shared" si="1"/>
        <v>4108453.3186277347</v>
      </c>
    </row>
    <row r="39" spans="1:8" ht="15.75">
      <c r="A39" s="42">
        <v>29</v>
      </c>
      <c r="B39" s="46" t="s">
        <v>234</v>
      </c>
      <c r="C39" s="400">
        <v>0</v>
      </c>
      <c r="D39" s="403"/>
      <c r="E39" s="402">
        <f t="shared" si="2"/>
        <v>0</v>
      </c>
      <c r="F39" s="407">
        <v>0</v>
      </c>
      <c r="G39" s="403"/>
      <c r="H39" s="411">
        <f t="shared" si="1"/>
        <v>0</v>
      </c>
    </row>
    <row r="40" spans="1:8" ht="15.75">
      <c r="A40" s="42">
        <v>30</v>
      </c>
      <c r="B40" s="48" t="s">
        <v>219</v>
      </c>
      <c r="C40" s="404">
        <f>SUM(C33:C39)</f>
        <v>76526121.204521865</v>
      </c>
      <c r="D40" s="403"/>
      <c r="E40" s="402">
        <f t="shared" si="2"/>
        <v>76526121.204521865</v>
      </c>
      <c r="F40" s="410">
        <f>SUM(F33:F39)</f>
        <v>34108453.318627737</v>
      </c>
      <c r="G40" s="403"/>
      <c r="H40" s="411">
        <f t="shared" si="1"/>
        <v>34108453.318627737</v>
      </c>
    </row>
    <row r="41" spans="1:8" ht="16.5" thickBot="1">
      <c r="A41" s="49">
        <v>31</v>
      </c>
      <c r="B41" s="50" t="s">
        <v>235</v>
      </c>
      <c r="C41" s="405">
        <f>C31+C40</f>
        <v>89507046.254521862</v>
      </c>
      <c r="D41" s="405">
        <f>D31+D40</f>
        <v>156813201.44950154</v>
      </c>
      <c r="E41" s="405">
        <f>C41+D41</f>
        <v>246320247.70402342</v>
      </c>
      <c r="F41" s="405">
        <f>F31+F40</f>
        <v>43764241.108627737</v>
      </c>
      <c r="G41" s="405">
        <f>G31+G40</f>
        <v>178814509.20131198</v>
      </c>
      <c r="H41" s="414">
        <f>F41+G41</f>
        <v>222578750.30993971</v>
      </c>
    </row>
    <row r="43" spans="1:8">
      <c r="B43" s="51"/>
    </row>
  </sheetData>
  <mergeCells count="2">
    <mergeCell ref="C5:E5"/>
    <mergeCell ref="F5:H5"/>
  </mergeCells>
  <dataValidations count="1">
    <dataValidation type="whole" operator="lessThanOrEqual" allowBlank="1" showInputMessage="1" showErrorMessage="1" sqref="C13:D13 F13:G13">
      <formula1>0</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67"/>
  <sheetViews>
    <sheetView showGridLines="0" workbookViewId="0">
      <pane xSplit="1" ySplit="6" topLeftCell="B7" activePane="bottomRight" state="frozen"/>
      <selection pane="topRight" activeCell="B1" sqref="B1"/>
      <selection pane="bottomLeft" activeCell="A6" sqref="A6"/>
      <selection pane="bottomRight" activeCell="B1" sqref="B1"/>
    </sheetView>
  </sheetViews>
  <sheetFormatPr defaultColWidth="9.140625" defaultRowHeight="15"/>
  <cols>
    <col min="1" max="1" width="9.5703125" style="2" bestFit="1" customWidth="1"/>
    <col min="2" max="2" width="89.140625" style="2" customWidth="1"/>
    <col min="3" max="8" width="12.7109375" style="2" customWidth="1"/>
    <col min="9" max="9" width="8.85546875" customWidth="1"/>
    <col min="10" max="16384" width="9.140625" style="13"/>
  </cols>
  <sheetData>
    <row r="1" spans="1:8" ht="15.75">
      <c r="A1" s="381" t="s">
        <v>226</v>
      </c>
      <c r="B1" s="382" t="s">
        <v>870</v>
      </c>
      <c r="C1" s="17"/>
    </row>
    <row r="2" spans="1:8" ht="15.75">
      <c r="A2" s="381" t="s">
        <v>227</v>
      </c>
      <c r="B2" s="383">
        <f>'2. RC'!B2</f>
        <v>43555</v>
      </c>
      <c r="C2" s="30"/>
      <c r="D2" s="19"/>
      <c r="E2" s="19"/>
      <c r="F2" s="19"/>
      <c r="G2" s="19"/>
      <c r="H2" s="19"/>
    </row>
    <row r="3" spans="1:8" ht="15.75">
      <c r="A3" s="18"/>
      <c r="B3" s="17"/>
      <c r="C3" s="30"/>
      <c r="D3" s="19"/>
      <c r="E3" s="19"/>
      <c r="F3" s="19"/>
      <c r="G3" s="19"/>
      <c r="H3" s="19"/>
    </row>
    <row r="4" spans="1:8" ht="16.5" thickBot="1">
      <c r="A4" s="52" t="s">
        <v>650</v>
      </c>
      <c r="B4" s="31" t="s">
        <v>260</v>
      </c>
      <c r="C4" s="38"/>
      <c r="D4" s="38"/>
      <c r="E4" s="38"/>
      <c r="F4" s="52"/>
      <c r="G4" s="52"/>
      <c r="H4" s="53" t="s">
        <v>130</v>
      </c>
    </row>
    <row r="5" spans="1:8" ht="15.75">
      <c r="A5" s="133"/>
      <c r="B5" s="134"/>
      <c r="C5" s="570" t="s">
        <v>232</v>
      </c>
      <c r="D5" s="571"/>
      <c r="E5" s="572"/>
      <c r="F5" s="570" t="s">
        <v>233</v>
      </c>
      <c r="G5" s="571"/>
      <c r="H5" s="573"/>
    </row>
    <row r="6" spans="1:8">
      <c r="A6" s="135" t="s">
        <v>27</v>
      </c>
      <c r="B6" s="54"/>
      <c r="C6" s="55" t="s">
        <v>28</v>
      </c>
      <c r="D6" s="55" t="s">
        <v>133</v>
      </c>
      <c r="E6" s="55" t="s">
        <v>69</v>
      </c>
      <c r="F6" s="55" t="s">
        <v>28</v>
      </c>
      <c r="G6" s="55" t="s">
        <v>133</v>
      </c>
      <c r="H6" s="136" t="s">
        <v>69</v>
      </c>
    </row>
    <row r="7" spans="1:8">
      <c r="A7" s="137"/>
      <c r="B7" s="57" t="s">
        <v>129</v>
      </c>
      <c r="C7" s="58"/>
      <c r="D7" s="58"/>
      <c r="E7" s="58"/>
      <c r="F7" s="58"/>
      <c r="G7" s="58"/>
      <c r="H7" s="138"/>
    </row>
    <row r="8" spans="1:8">
      <c r="A8" s="137">
        <v>1</v>
      </c>
      <c r="B8" s="59" t="s">
        <v>134</v>
      </c>
      <c r="C8" s="415">
        <v>227964.45999999996</v>
      </c>
      <c r="D8" s="415">
        <v>29.79</v>
      </c>
      <c r="E8" s="406">
        <f t="shared" ref="E8:E22" si="0">C8+D8</f>
        <v>227994.24999999997</v>
      </c>
      <c r="F8" s="416">
        <v>94144.01</v>
      </c>
      <c r="G8" s="416">
        <v>738.15</v>
      </c>
      <c r="H8" s="412">
        <f t="shared" ref="H8:H22" si="1">F8+G8</f>
        <v>94882.159999999989</v>
      </c>
    </row>
    <row r="9" spans="1:8">
      <c r="A9" s="137">
        <v>2</v>
      </c>
      <c r="B9" s="59" t="s">
        <v>135</v>
      </c>
      <c r="C9" s="417">
        <f>C10+C11+C12+C13+C14+C15+C16+C17+C18</f>
        <v>2924339.44</v>
      </c>
      <c r="D9" s="417">
        <f>D10+D11+D12+D13+D14+D15+D16+D17+D18</f>
        <v>206267.77</v>
      </c>
      <c r="E9" s="406">
        <f t="shared" si="0"/>
        <v>3130607.21</v>
      </c>
      <c r="F9" s="417">
        <f>F10+F11+F12+F13+F14+F15+F16+F17+F18</f>
        <v>2598550.54</v>
      </c>
      <c r="G9" s="417">
        <f>G10+G11+G12+G13+G14+G15+G16+G17+G18</f>
        <v>214423.74000000002</v>
      </c>
      <c r="H9" s="412">
        <f t="shared" si="1"/>
        <v>2812974.2800000003</v>
      </c>
    </row>
    <row r="10" spans="1:8">
      <c r="A10" s="137">
        <v>2.1</v>
      </c>
      <c r="B10" s="60" t="s">
        <v>136</v>
      </c>
      <c r="C10" s="416">
        <v>0</v>
      </c>
      <c r="D10" s="416">
        <v>33538.31</v>
      </c>
      <c r="E10" s="406">
        <f t="shared" si="0"/>
        <v>33538.31</v>
      </c>
      <c r="F10" s="416">
        <v>0</v>
      </c>
      <c r="G10" s="416">
        <v>17218.32</v>
      </c>
      <c r="H10" s="412">
        <f t="shared" si="1"/>
        <v>17218.32</v>
      </c>
    </row>
    <row r="11" spans="1:8">
      <c r="A11" s="137">
        <v>2.2000000000000002</v>
      </c>
      <c r="B11" s="60" t="s">
        <v>137</v>
      </c>
      <c r="C11" s="416">
        <v>2682153.4899999998</v>
      </c>
      <c r="D11" s="416">
        <v>0</v>
      </c>
      <c r="E11" s="406">
        <f t="shared" si="0"/>
        <v>2682153.4899999998</v>
      </c>
      <c r="F11" s="416">
        <v>1867940.95</v>
      </c>
      <c r="G11" s="416">
        <v>0</v>
      </c>
      <c r="H11" s="412">
        <f t="shared" si="1"/>
        <v>1867940.95</v>
      </c>
    </row>
    <row r="12" spans="1:8">
      <c r="A12" s="137">
        <v>2.2999999999999998</v>
      </c>
      <c r="B12" s="60" t="s">
        <v>138</v>
      </c>
      <c r="C12" s="416"/>
      <c r="D12" s="416"/>
      <c r="E12" s="406">
        <f t="shared" si="0"/>
        <v>0</v>
      </c>
      <c r="F12" s="416"/>
      <c r="G12" s="416"/>
      <c r="H12" s="412">
        <f t="shared" si="1"/>
        <v>0</v>
      </c>
    </row>
    <row r="13" spans="1:8">
      <c r="A13" s="137">
        <v>2.4</v>
      </c>
      <c r="B13" s="60" t="s">
        <v>139</v>
      </c>
      <c r="C13" s="416"/>
      <c r="D13" s="416"/>
      <c r="E13" s="406">
        <f t="shared" si="0"/>
        <v>0</v>
      </c>
      <c r="F13" s="416"/>
      <c r="G13" s="416"/>
      <c r="H13" s="412">
        <f t="shared" si="1"/>
        <v>0</v>
      </c>
    </row>
    <row r="14" spans="1:8">
      <c r="A14" s="137">
        <v>2.5</v>
      </c>
      <c r="B14" s="60" t="s">
        <v>140</v>
      </c>
      <c r="C14" s="416"/>
      <c r="D14" s="416"/>
      <c r="E14" s="406">
        <f t="shared" si="0"/>
        <v>0</v>
      </c>
      <c r="F14" s="416"/>
      <c r="G14" s="416"/>
      <c r="H14" s="412">
        <f t="shared" si="1"/>
        <v>0</v>
      </c>
    </row>
    <row r="15" spans="1:8">
      <c r="A15" s="137">
        <v>2.6</v>
      </c>
      <c r="B15" s="60" t="s">
        <v>141</v>
      </c>
      <c r="C15" s="416"/>
      <c r="D15" s="416"/>
      <c r="E15" s="406">
        <f t="shared" si="0"/>
        <v>0</v>
      </c>
      <c r="F15" s="416"/>
      <c r="G15" s="416"/>
      <c r="H15" s="412">
        <f t="shared" si="1"/>
        <v>0</v>
      </c>
    </row>
    <row r="16" spans="1:8">
      <c r="A16" s="137">
        <v>2.7</v>
      </c>
      <c r="B16" s="60" t="s">
        <v>142</v>
      </c>
      <c r="C16" s="416"/>
      <c r="D16" s="416"/>
      <c r="E16" s="406">
        <f t="shared" si="0"/>
        <v>0</v>
      </c>
      <c r="F16" s="416"/>
      <c r="G16" s="416"/>
      <c r="H16" s="412">
        <f t="shared" si="1"/>
        <v>0</v>
      </c>
    </row>
    <row r="17" spans="1:8">
      <c r="A17" s="137">
        <v>2.8</v>
      </c>
      <c r="B17" s="60" t="s">
        <v>143</v>
      </c>
      <c r="C17" s="416">
        <v>242185.95</v>
      </c>
      <c r="D17" s="416">
        <v>172729.46</v>
      </c>
      <c r="E17" s="406">
        <f t="shared" si="0"/>
        <v>414915.41000000003</v>
      </c>
      <c r="F17" s="416">
        <v>730609.59</v>
      </c>
      <c r="G17" s="416">
        <v>197205.42</v>
      </c>
      <c r="H17" s="412">
        <f t="shared" si="1"/>
        <v>927815.01</v>
      </c>
    </row>
    <row r="18" spans="1:8">
      <c r="A18" s="137">
        <v>2.9</v>
      </c>
      <c r="B18" s="60" t="s">
        <v>144</v>
      </c>
      <c r="C18" s="416">
        <v>0</v>
      </c>
      <c r="D18" s="416">
        <v>0</v>
      </c>
      <c r="E18" s="406">
        <f t="shared" si="0"/>
        <v>0</v>
      </c>
      <c r="F18" s="416">
        <v>0</v>
      </c>
      <c r="G18" s="416">
        <v>0</v>
      </c>
      <c r="H18" s="412">
        <f t="shared" si="1"/>
        <v>0</v>
      </c>
    </row>
    <row r="19" spans="1:8">
      <c r="A19" s="137">
        <v>3</v>
      </c>
      <c r="B19" s="59" t="s">
        <v>145</v>
      </c>
      <c r="C19" s="416">
        <v>0</v>
      </c>
      <c r="D19" s="416">
        <v>0</v>
      </c>
      <c r="E19" s="406">
        <f t="shared" si="0"/>
        <v>0</v>
      </c>
      <c r="F19" s="416">
        <v>0</v>
      </c>
      <c r="G19" s="416">
        <v>0</v>
      </c>
      <c r="H19" s="412">
        <f t="shared" si="1"/>
        <v>0</v>
      </c>
    </row>
    <row r="20" spans="1:8">
      <c r="A20" s="137">
        <v>4</v>
      </c>
      <c r="B20" s="59" t="s">
        <v>146</v>
      </c>
      <c r="C20" s="416">
        <v>504290.02797016222</v>
      </c>
      <c r="D20" s="416">
        <v>124703.91401860875</v>
      </c>
      <c r="E20" s="406">
        <f t="shared" si="0"/>
        <v>628993.94198877097</v>
      </c>
      <c r="F20" s="416">
        <v>350950.12</v>
      </c>
      <c r="G20" s="416">
        <v>142668.01193400001</v>
      </c>
      <c r="H20" s="412">
        <f t="shared" si="1"/>
        <v>493618.131934</v>
      </c>
    </row>
    <row r="21" spans="1:8">
      <c r="A21" s="137">
        <v>5</v>
      </c>
      <c r="B21" s="59" t="s">
        <v>147</v>
      </c>
      <c r="C21" s="416">
        <v>0</v>
      </c>
      <c r="D21" s="416"/>
      <c r="E21" s="406">
        <f t="shared" si="0"/>
        <v>0</v>
      </c>
      <c r="F21" s="416">
        <v>0</v>
      </c>
      <c r="G21" s="416"/>
      <c r="H21" s="412">
        <f t="shared" si="1"/>
        <v>0</v>
      </c>
    </row>
    <row r="22" spans="1:8">
      <c r="A22" s="137">
        <v>6</v>
      </c>
      <c r="B22" s="61" t="s">
        <v>148</v>
      </c>
      <c r="C22" s="417">
        <f>C8+C9+C19+C20+C21</f>
        <v>3656593.9279701621</v>
      </c>
      <c r="D22" s="417">
        <f>D8+D9+D19+D20+D21</f>
        <v>331001.47401860874</v>
      </c>
      <c r="E22" s="406">
        <f t="shared" si="0"/>
        <v>3987595.4019887708</v>
      </c>
      <c r="F22" s="417">
        <f>F8+F9+F19+F20+F21</f>
        <v>3043644.67</v>
      </c>
      <c r="G22" s="417">
        <f>G8+G9+G19+G20+G21</f>
        <v>357829.90193400002</v>
      </c>
      <c r="H22" s="412">
        <f t="shared" si="1"/>
        <v>3401474.5719340001</v>
      </c>
    </row>
    <row r="23" spans="1:8">
      <c r="A23" s="137"/>
      <c r="B23" s="57" t="s">
        <v>127</v>
      </c>
      <c r="C23" s="416"/>
      <c r="D23" s="416"/>
      <c r="E23" s="401"/>
      <c r="F23" s="416"/>
      <c r="G23" s="416"/>
      <c r="H23" s="418"/>
    </row>
    <row r="24" spans="1:8">
      <c r="A24" s="137">
        <v>7</v>
      </c>
      <c r="B24" s="59" t="s">
        <v>149</v>
      </c>
      <c r="C24" s="416">
        <v>18386.37</v>
      </c>
      <c r="D24" s="416">
        <v>0</v>
      </c>
      <c r="E24" s="406">
        <f t="shared" ref="E24:E31" si="2">C24+D24</f>
        <v>18386.37</v>
      </c>
      <c r="F24" s="416">
        <v>19743.02</v>
      </c>
      <c r="G24" s="416">
        <v>0</v>
      </c>
      <c r="H24" s="412">
        <f t="shared" ref="H24:H31" si="3">F24+G24</f>
        <v>19743.02</v>
      </c>
    </row>
    <row r="25" spans="1:8">
      <c r="A25" s="137">
        <v>8</v>
      </c>
      <c r="B25" s="59" t="s">
        <v>150</v>
      </c>
      <c r="C25" s="416">
        <v>225265.44999999995</v>
      </c>
      <c r="D25" s="416">
        <v>0</v>
      </c>
      <c r="E25" s="406">
        <f t="shared" si="2"/>
        <v>225265.44999999995</v>
      </c>
      <c r="F25" s="416">
        <v>508457.44999999995</v>
      </c>
      <c r="G25" s="416">
        <v>0</v>
      </c>
      <c r="H25" s="412">
        <f t="shared" si="3"/>
        <v>508457.44999999995</v>
      </c>
    </row>
    <row r="26" spans="1:8">
      <c r="A26" s="137">
        <v>9</v>
      </c>
      <c r="B26" s="59" t="s">
        <v>151</v>
      </c>
      <c r="C26" s="416">
        <v>202991.23</v>
      </c>
      <c r="D26" s="416">
        <v>445896.39</v>
      </c>
      <c r="E26" s="406">
        <f t="shared" si="2"/>
        <v>648887.62</v>
      </c>
      <c r="F26" s="416">
        <v>44463.26</v>
      </c>
      <c r="G26" s="416">
        <v>242016.38</v>
      </c>
      <c r="H26" s="412">
        <f t="shared" si="3"/>
        <v>286479.64</v>
      </c>
    </row>
    <row r="27" spans="1:8">
      <c r="A27" s="137">
        <v>10</v>
      </c>
      <c r="B27" s="59" t="s">
        <v>152</v>
      </c>
      <c r="C27" s="416">
        <v>0</v>
      </c>
      <c r="D27" s="416"/>
      <c r="E27" s="406">
        <f t="shared" si="2"/>
        <v>0</v>
      </c>
      <c r="F27" s="416">
        <v>0</v>
      </c>
      <c r="G27" s="416">
        <v>0</v>
      </c>
      <c r="H27" s="412">
        <f t="shared" si="3"/>
        <v>0</v>
      </c>
    </row>
    <row r="28" spans="1:8">
      <c r="A28" s="137">
        <v>11</v>
      </c>
      <c r="B28" s="59" t="s">
        <v>153</v>
      </c>
      <c r="C28" s="416">
        <v>641.59</v>
      </c>
      <c r="D28" s="416">
        <v>336400.05</v>
      </c>
      <c r="E28" s="406">
        <f t="shared" si="2"/>
        <v>337041.64</v>
      </c>
      <c r="F28" s="416">
        <v>29058.58</v>
      </c>
      <c r="G28" s="416">
        <v>986739.51</v>
      </c>
      <c r="H28" s="412">
        <f t="shared" si="3"/>
        <v>1015798.09</v>
      </c>
    </row>
    <row r="29" spans="1:8">
      <c r="A29" s="137">
        <v>12</v>
      </c>
      <c r="B29" s="59" t="s">
        <v>154</v>
      </c>
      <c r="C29" s="416"/>
      <c r="D29" s="416"/>
      <c r="E29" s="406">
        <f t="shared" si="2"/>
        <v>0</v>
      </c>
      <c r="F29" s="416">
        <v>0</v>
      </c>
      <c r="G29" s="416"/>
      <c r="H29" s="412">
        <f t="shared" si="3"/>
        <v>0</v>
      </c>
    </row>
    <row r="30" spans="1:8">
      <c r="A30" s="137">
        <v>13</v>
      </c>
      <c r="B30" s="62" t="s">
        <v>155</v>
      </c>
      <c r="C30" s="417">
        <f>C24+C25+C26+C27+C28+C29</f>
        <v>447284.63999999996</v>
      </c>
      <c r="D30" s="417">
        <f>D24+D25+D26+D27+D28+D29</f>
        <v>782296.44</v>
      </c>
      <c r="E30" s="406">
        <f t="shared" si="2"/>
        <v>1229581.0799999998</v>
      </c>
      <c r="F30" s="417">
        <f>F24+F25+F26+F27+F28+F29</f>
        <v>601722.30999999994</v>
      </c>
      <c r="G30" s="417">
        <f>G24+G25+G26+G27+G28+G29</f>
        <v>1228755.8900000001</v>
      </c>
      <c r="H30" s="412">
        <f t="shared" si="3"/>
        <v>1830478.2000000002</v>
      </c>
    </row>
    <row r="31" spans="1:8">
      <c r="A31" s="137">
        <v>14</v>
      </c>
      <c r="B31" s="62" t="s">
        <v>156</v>
      </c>
      <c r="C31" s="417">
        <f>C22-C30</f>
        <v>3209309.287970162</v>
      </c>
      <c r="D31" s="417">
        <f>D22-D30</f>
        <v>-451294.9659813912</v>
      </c>
      <c r="E31" s="406">
        <f t="shared" si="2"/>
        <v>2758014.3219887707</v>
      </c>
      <c r="F31" s="417">
        <f>F22-F30</f>
        <v>2441922.36</v>
      </c>
      <c r="G31" s="417">
        <f>G22-G30</f>
        <v>-870925.98806600017</v>
      </c>
      <c r="H31" s="412">
        <f t="shared" si="3"/>
        <v>1570996.3719339997</v>
      </c>
    </row>
    <row r="32" spans="1:8">
      <c r="A32" s="137"/>
      <c r="B32" s="57"/>
      <c r="C32" s="419"/>
      <c r="D32" s="419"/>
      <c r="E32" s="419"/>
      <c r="F32" s="419"/>
      <c r="G32" s="419"/>
      <c r="H32" s="420"/>
    </row>
    <row r="33" spans="1:8">
      <c r="A33" s="137"/>
      <c r="B33" s="57" t="s">
        <v>157</v>
      </c>
      <c r="C33" s="416"/>
      <c r="D33" s="416"/>
      <c r="E33" s="401"/>
      <c r="F33" s="416"/>
      <c r="G33" s="416"/>
      <c r="H33" s="418"/>
    </row>
    <row r="34" spans="1:8">
      <c r="A34" s="137">
        <v>15</v>
      </c>
      <c r="B34" s="56" t="s">
        <v>128</v>
      </c>
      <c r="C34" s="421">
        <f>C35-C36</f>
        <v>41808.720000000001</v>
      </c>
      <c r="D34" s="421">
        <f>D35-D36</f>
        <v>0</v>
      </c>
      <c r="E34" s="406">
        <f t="shared" ref="E34:E45" si="4">C34+D34</f>
        <v>41808.720000000001</v>
      </c>
      <c r="F34" s="421">
        <f>F35-F36</f>
        <v>72488.28999999995</v>
      </c>
      <c r="G34" s="421">
        <f>G35-G36</f>
        <v>0</v>
      </c>
      <c r="H34" s="412">
        <f t="shared" ref="H34:H45" si="5">F34+G34</f>
        <v>72488.28999999995</v>
      </c>
    </row>
    <row r="35" spans="1:8">
      <c r="A35" s="137">
        <v>15.1</v>
      </c>
      <c r="B35" s="60" t="s">
        <v>158</v>
      </c>
      <c r="C35" s="416">
        <v>289491.27</v>
      </c>
      <c r="D35" s="416"/>
      <c r="E35" s="406">
        <f t="shared" si="4"/>
        <v>289491.27</v>
      </c>
      <c r="F35" s="416">
        <v>310398.23</v>
      </c>
      <c r="G35" s="416">
        <v>0</v>
      </c>
      <c r="H35" s="412">
        <f t="shared" si="5"/>
        <v>310398.23</v>
      </c>
    </row>
    <row r="36" spans="1:8">
      <c r="A36" s="137">
        <v>15.2</v>
      </c>
      <c r="B36" s="60" t="s">
        <v>159</v>
      </c>
      <c r="C36" s="416">
        <v>247682.55000000002</v>
      </c>
      <c r="D36" s="416"/>
      <c r="E36" s="406">
        <f t="shared" si="4"/>
        <v>247682.55000000002</v>
      </c>
      <c r="F36" s="416">
        <v>237909.94000000003</v>
      </c>
      <c r="G36" s="416">
        <v>0</v>
      </c>
      <c r="H36" s="412">
        <f t="shared" si="5"/>
        <v>237909.94000000003</v>
      </c>
    </row>
    <row r="37" spans="1:8">
      <c r="A37" s="137">
        <v>16</v>
      </c>
      <c r="B37" s="59" t="s">
        <v>160</v>
      </c>
      <c r="C37" s="416">
        <v>0</v>
      </c>
      <c r="D37" s="416"/>
      <c r="E37" s="406">
        <f t="shared" si="4"/>
        <v>0</v>
      </c>
      <c r="F37" s="416">
        <v>0</v>
      </c>
      <c r="G37" s="416"/>
      <c r="H37" s="412">
        <f t="shared" si="5"/>
        <v>0</v>
      </c>
    </row>
    <row r="38" spans="1:8">
      <c r="A38" s="137">
        <v>17</v>
      </c>
      <c r="B38" s="59" t="s">
        <v>161</v>
      </c>
      <c r="C38" s="416">
        <v>0</v>
      </c>
      <c r="D38" s="416"/>
      <c r="E38" s="406">
        <f t="shared" si="4"/>
        <v>0</v>
      </c>
      <c r="F38" s="416">
        <v>0</v>
      </c>
      <c r="G38" s="416"/>
      <c r="H38" s="412">
        <f t="shared" si="5"/>
        <v>0</v>
      </c>
    </row>
    <row r="39" spans="1:8">
      <c r="A39" s="137">
        <v>18</v>
      </c>
      <c r="B39" s="59" t="s">
        <v>162</v>
      </c>
      <c r="C39" s="416">
        <v>0</v>
      </c>
      <c r="D39" s="416"/>
      <c r="E39" s="406">
        <f t="shared" si="4"/>
        <v>0</v>
      </c>
      <c r="F39" s="416">
        <v>0</v>
      </c>
      <c r="G39" s="416"/>
      <c r="H39" s="412">
        <f t="shared" si="5"/>
        <v>0</v>
      </c>
    </row>
    <row r="40" spans="1:8">
      <c r="A40" s="137">
        <v>19</v>
      </c>
      <c r="B40" s="59" t="s">
        <v>163</v>
      </c>
      <c r="C40" s="416">
        <v>123573.78</v>
      </c>
      <c r="D40" s="416"/>
      <c r="E40" s="406">
        <f t="shared" si="4"/>
        <v>123573.78</v>
      </c>
      <c r="F40" s="416">
        <v>105584.88999999998</v>
      </c>
      <c r="G40" s="416"/>
      <c r="H40" s="412">
        <f t="shared" si="5"/>
        <v>105584.88999999998</v>
      </c>
    </row>
    <row r="41" spans="1:8">
      <c r="A41" s="137">
        <v>20</v>
      </c>
      <c r="B41" s="59" t="s">
        <v>164</v>
      </c>
      <c r="C41" s="416">
        <v>-28198.920000000042</v>
      </c>
      <c r="D41" s="416"/>
      <c r="E41" s="406">
        <f t="shared" si="4"/>
        <v>-28198.920000000042</v>
      </c>
      <c r="F41" s="416">
        <v>-91115.730000000447</v>
      </c>
      <c r="G41" s="416"/>
      <c r="H41" s="412">
        <f t="shared" si="5"/>
        <v>-91115.730000000447</v>
      </c>
    </row>
    <row r="42" spans="1:8">
      <c r="A42" s="137">
        <v>21</v>
      </c>
      <c r="B42" s="59" t="s">
        <v>165</v>
      </c>
      <c r="C42" s="416"/>
      <c r="D42" s="416"/>
      <c r="E42" s="406">
        <f t="shared" si="4"/>
        <v>0</v>
      </c>
      <c r="F42" s="416">
        <v>0</v>
      </c>
      <c r="G42" s="416"/>
      <c r="H42" s="412">
        <f t="shared" si="5"/>
        <v>0</v>
      </c>
    </row>
    <row r="43" spans="1:8">
      <c r="A43" s="137">
        <v>22</v>
      </c>
      <c r="B43" s="59" t="s">
        <v>166</v>
      </c>
      <c r="C43" s="416">
        <v>389948.00999999995</v>
      </c>
      <c r="D43" s="416"/>
      <c r="E43" s="406">
        <f t="shared" si="4"/>
        <v>389948.00999999995</v>
      </c>
      <c r="F43" s="416">
        <v>58434.600000000006</v>
      </c>
      <c r="G43" s="416">
        <v>0</v>
      </c>
      <c r="H43" s="412">
        <f t="shared" si="5"/>
        <v>58434.600000000006</v>
      </c>
    </row>
    <row r="44" spans="1:8">
      <c r="A44" s="137">
        <v>23</v>
      </c>
      <c r="B44" s="59" t="s">
        <v>167</v>
      </c>
      <c r="C44" s="416">
        <v>0</v>
      </c>
      <c r="D44" s="416"/>
      <c r="E44" s="406">
        <f t="shared" si="4"/>
        <v>0</v>
      </c>
      <c r="F44" s="416">
        <v>0</v>
      </c>
      <c r="G44" s="416">
        <v>0</v>
      </c>
      <c r="H44" s="412">
        <f t="shared" si="5"/>
        <v>0</v>
      </c>
    </row>
    <row r="45" spans="1:8">
      <c r="A45" s="137">
        <v>24</v>
      </c>
      <c r="B45" s="62" t="s">
        <v>168</v>
      </c>
      <c r="C45" s="417">
        <f>C34+C37+C38+C39+C40+C41+C42+C43+C44</f>
        <v>527131.58999999985</v>
      </c>
      <c r="D45" s="417">
        <f>D34+D37+D38+D39+D40+D41+D42+D43+D44</f>
        <v>0</v>
      </c>
      <c r="E45" s="406">
        <f t="shared" si="4"/>
        <v>527131.58999999985</v>
      </c>
      <c r="F45" s="417">
        <f>F34+F37+F38+F39+F40+F41+F42+F43+F44</f>
        <v>145392.04999999949</v>
      </c>
      <c r="G45" s="417">
        <f>G34+G37+G38+G39+G40+G41+G42+G43+G44</f>
        <v>0</v>
      </c>
      <c r="H45" s="412">
        <f t="shared" si="5"/>
        <v>145392.04999999949</v>
      </c>
    </row>
    <row r="46" spans="1:8">
      <c r="A46" s="137"/>
      <c r="B46" s="57" t="s">
        <v>169</v>
      </c>
      <c r="C46" s="416"/>
      <c r="D46" s="416"/>
      <c r="E46" s="416"/>
      <c r="F46" s="416"/>
      <c r="G46" s="416"/>
      <c r="H46" s="422"/>
    </row>
    <row r="47" spans="1:8">
      <c r="A47" s="137">
        <v>25</v>
      </c>
      <c r="B47" s="59" t="s">
        <v>170</v>
      </c>
      <c r="C47" s="416">
        <v>0</v>
      </c>
      <c r="D47" s="416"/>
      <c r="E47" s="406">
        <f t="shared" ref="E47:E54" si="6">C47+D47</f>
        <v>0</v>
      </c>
      <c r="F47" s="416">
        <v>0</v>
      </c>
      <c r="G47" s="416"/>
      <c r="H47" s="412">
        <f t="shared" ref="H47:H54" si="7">F47+G47</f>
        <v>0</v>
      </c>
    </row>
    <row r="48" spans="1:8">
      <c r="A48" s="137">
        <v>26</v>
      </c>
      <c r="B48" s="59" t="s">
        <v>171</v>
      </c>
      <c r="C48" s="416">
        <v>25472.690000000002</v>
      </c>
      <c r="D48" s="416"/>
      <c r="E48" s="406">
        <f t="shared" si="6"/>
        <v>25472.690000000002</v>
      </c>
      <c r="F48" s="416">
        <v>53250.060000000005</v>
      </c>
      <c r="G48" s="416"/>
      <c r="H48" s="412">
        <f t="shared" si="7"/>
        <v>53250.060000000005</v>
      </c>
    </row>
    <row r="49" spans="1:9">
      <c r="A49" s="137">
        <v>27</v>
      </c>
      <c r="B49" s="59" t="s">
        <v>172</v>
      </c>
      <c r="C49" s="416">
        <v>1080060.5399999998</v>
      </c>
      <c r="D49" s="416"/>
      <c r="E49" s="406">
        <f t="shared" si="6"/>
        <v>1080060.5399999998</v>
      </c>
      <c r="F49" s="416">
        <v>1065576.01</v>
      </c>
      <c r="G49" s="416"/>
      <c r="H49" s="412">
        <f t="shared" si="7"/>
        <v>1065576.01</v>
      </c>
    </row>
    <row r="50" spans="1:9">
      <c r="A50" s="137">
        <v>28</v>
      </c>
      <c r="B50" s="59" t="s">
        <v>310</v>
      </c>
      <c r="C50" s="416">
        <v>3669.23</v>
      </c>
      <c r="D50" s="416"/>
      <c r="E50" s="406">
        <f t="shared" si="6"/>
        <v>3669.23</v>
      </c>
      <c r="F50" s="416">
        <v>1801.1799999999998</v>
      </c>
      <c r="G50" s="416"/>
      <c r="H50" s="412">
        <f t="shared" si="7"/>
        <v>1801.1799999999998</v>
      </c>
    </row>
    <row r="51" spans="1:9">
      <c r="A51" s="137">
        <v>29</v>
      </c>
      <c r="B51" s="59" t="s">
        <v>173</v>
      </c>
      <c r="C51" s="416">
        <v>182623.34</v>
      </c>
      <c r="D51" s="416"/>
      <c r="E51" s="406">
        <f t="shared" si="6"/>
        <v>182623.34</v>
      </c>
      <c r="F51" s="416">
        <v>171864.84</v>
      </c>
      <c r="G51" s="416"/>
      <c r="H51" s="412">
        <f t="shared" si="7"/>
        <v>171864.84</v>
      </c>
    </row>
    <row r="52" spans="1:9">
      <c r="A52" s="137">
        <v>30</v>
      </c>
      <c r="B52" s="59" t="s">
        <v>174</v>
      </c>
      <c r="C52" s="416">
        <v>309619.83</v>
      </c>
      <c r="D52" s="416"/>
      <c r="E52" s="406">
        <f t="shared" si="6"/>
        <v>309619.83</v>
      </c>
      <c r="F52" s="416">
        <v>458480.16</v>
      </c>
      <c r="G52" s="416"/>
      <c r="H52" s="412">
        <f t="shared" si="7"/>
        <v>458480.16</v>
      </c>
    </row>
    <row r="53" spans="1:9">
      <c r="A53" s="137">
        <v>31</v>
      </c>
      <c r="B53" s="62" t="s">
        <v>175</v>
      </c>
      <c r="C53" s="417">
        <f>C47+C48+C49+C50+C51+C52</f>
        <v>1601445.63</v>
      </c>
      <c r="D53" s="417">
        <f>D47+D48+D49+D50+D51+D52</f>
        <v>0</v>
      </c>
      <c r="E53" s="406">
        <f t="shared" si="6"/>
        <v>1601445.63</v>
      </c>
      <c r="F53" s="417">
        <f>F47+F48+F49+F50+F51+F52</f>
        <v>1750972.25</v>
      </c>
      <c r="G53" s="417">
        <f>G47+G48+G49+G50+G51+G52</f>
        <v>0</v>
      </c>
      <c r="H53" s="412">
        <f t="shared" si="7"/>
        <v>1750972.25</v>
      </c>
    </row>
    <row r="54" spans="1:9">
      <c r="A54" s="137">
        <v>32</v>
      </c>
      <c r="B54" s="62" t="s">
        <v>176</v>
      </c>
      <c r="C54" s="417">
        <f>C45-C53</f>
        <v>-1074314.04</v>
      </c>
      <c r="D54" s="417">
        <f>D45-D53</f>
        <v>0</v>
      </c>
      <c r="E54" s="406">
        <f t="shared" si="6"/>
        <v>-1074314.04</v>
      </c>
      <c r="F54" s="417">
        <f>F45-F53</f>
        <v>-1605580.2000000004</v>
      </c>
      <c r="G54" s="417">
        <f>G45-G53</f>
        <v>0</v>
      </c>
      <c r="H54" s="412">
        <f t="shared" si="7"/>
        <v>-1605580.2000000004</v>
      </c>
    </row>
    <row r="55" spans="1:9">
      <c r="A55" s="137"/>
      <c r="B55" s="57"/>
      <c r="C55" s="419"/>
      <c r="D55" s="419"/>
      <c r="E55" s="419"/>
      <c r="F55" s="419"/>
      <c r="G55" s="419"/>
      <c r="H55" s="420"/>
    </row>
    <row r="56" spans="1:9">
      <c r="A56" s="137">
        <v>33</v>
      </c>
      <c r="B56" s="62" t="s">
        <v>177</v>
      </c>
      <c r="C56" s="417">
        <f>C31+C54</f>
        <v>2134995.247970162</v>
      </c>
      <c r="D56" s="417">
        <f>D31+D54</f>
        <v>-451294.9659813912</v>
      </c>
      <c r="E56" s="406">
        <f>C56+D56</f>
        <v>1683700.2819887707</v>
      </c>
      <c r="F56" s="417">
        <f>F31+F54</f>
        <v>836342.15999999945</v>
      </c>
      <c r="G56" s="417">
        <f>G31+G54</f>
        <v>-870925.98806600017</v>
      </c>
      <c r="H56" s="412">
        <f>F56+G56</f>
        <v>-34583.828066000715</v>
      </c>
    </row>
    <row r="57" spans="1:9">
      <c r="A57" s="137"/>
      <c r="B57" s="57"/>
      <c r="C57" s="419"/>
      <c r="D57" s="419"/>
      <c r="E57" s="419"/>
      <c r="F57" s="419"/>
      <c r="G57" s="419"/>
      <c r="H57" s="420"/>
    </row>
    <row r="58" spans="1:9">
      <c r="A58" s="137">
        <v>34</v>
      </c>
      <c r="B58" s="59" t="s">
        <v>178</v>
      </c>
      <c r="C58" s="416">
        <v>-17340.737964363769</v>
      </c>
      <c r="D58" s="416"/>
      <c r="E58" s="406">
        <f>C58+D58</f>
        <v>-17340.737964363769</v>
      </c>
      <c r="F58" s="416">
        <v>-6278.94</v>
      </c>
      <c r="G58" s="416"/>
      <c r="H58" s="412">
        <f>F58+G58</f>
        <v>-6278.94</v>
      </c>
    </row>
    <row r="59" spans="1:9" s="216" customFormat="1">
      <c r="A59" s="137">
        <v>35</v>
      </c>
      <c r="B59" s="56" t="s">
        <v>179</v>
      </c>
      <c r="C59" s="416">
        <v>193.14136336799129</v>
      </c>
      <c r="D59" s="416"/>
      <c r="E59" s="423">
        <f>C59+D59</f>
        <v>193.14136336799129</v>
      </c>
      <c r="F59" s="424">
        <v>-15961.185483473706</v>
      </c>
      <c r="G59" s="424"/>
      <c r="H59" s="425">
        <f>F59+G59</f>
        <v>-15961.185483473706</v>
      </c>
      <c r="I59" s="215"/>
    </row>
    <row r="60" spans="1:9">
      <c r="A60" s="137">
        <v>36</v>
      </c>
      <c r="B60" s="59" t="s">
        <v>180</v>
      </c>
      <c r="C60" s="416">
        <v>-114762.32593210015</v>
      </c>
      <c r="D60" s="416"/>
      <c r="E60" s="406">
        <f>C60+D60</f>
        <v>-114762.32593210015</v>
      </c>
      <c r="F60" s="416">
        <v>7919.5754834737054</v>
      </c>
      <c r="G60" s="416"/>
      <c r="H60" s="412">
        <f>F60+G60</f>
        <v>7919.5754834737054</v>
      </c>
    </row>
    <row r="61" spans="1:9">
      <c r="A61" s="137">
        <v>37</v>
      </c>
      <c r="B61" s="62" t="s">
        <v>181</v>
      </c>
      <c r="C61" s="417">
        <f>C58+C59+C60</f>
        <v>-131909.92253309593</v>
      </c>
      <c r="D61" s="417">
        <f>D58+D59+D60</f>
        <v>0</v>
      </c>
      <c r="E61" s="406">
        <f>C61+D61</f>
        <v>-131909.92253309593</v>
      </c>
      <c r="F61" s="417">
        <f>F58+F59+F60</f>
        <v>-14320.55</v>
      </c>
      <c r="G61" s="417">
        <f>G58+G59+G60</f>
        <v>0</v>
      </c>
      <c r="H61" s="412">
        <f>F61+G61</f>
        <v>-14320.55</v>
      </c>
    </row>
    <row r="62" spans="1:9">
      <c r="A62" s="137"/>
      <c r="B62" s="63"/>
      <c r="C62" s="416"/>
      <c r="D62" s="416"/>
      <c r="E62" s="416"/>
      <c r="F62" s="416"/>
      <c r="G62" s="416"/>
      <c r="H62" s="422"/>
    </row>
    <row r="63" spans="1:9">
      <c r="A63" s="137">
        <v>38</v>
      </c>
      <c r="B63" s="64" t="s">
        <v>311</v>
      </c>
      <c r="C63" s="417">
        <f>C56-C61</f>
        <v>2266905.1705032578</v>
      </c>
      <c r="D63" s="417">
        <f>D56-D61</f>
        <v>-451294.9659813912</v>
      </c>
      <c r="E63" s="406">
        <f>C63+D63</f>
        <v>1815610.2045218665</v>
      </c>
      <c r="F63" s="417">
        <f>F56-F61</f>
        <v>850662.7099999995</v>
      </c>
      <c r="G63" s="417">
        <f>G56-G61</f>
        <v>-870925.98806600017</v>
      </c>
      <c r="H63" s="412">
        <f>F63+G63</f>
        <v>-20263.278066000668</v>
      </c>
    </row>
    <row r="64" spans="1:9">
      <c r="A64" s="135">
        <v>39</v>
      </c>
      <c r="B64" s="59" t="s">
        <v>182</v>
      </c>
      <c r="C64" s="426">
        <v>0</v>
      </c>
      <c r="D64" s="426"/>
      <c r="E64" s="406">
        <f>C64+D64</f>
        <v>0</v>
      </c>
      <c r="F64" s="426">
        <v>0</v>
      </c>
      <c r="G64" s="426"/>
      <c r="H64" s="412">
        <f>F64+G64</f>
        <v>0</v>
      </c>
    </row>
    <row r="65" spans="1:8">
      <c r="A65" s="137">
        <v>40</v>
      </c>
      <c r="B65" s="62" t="s">
        <v>183</v>
      </c>
      <c r="C65" s="417">
        <f>C63-C64</f>
        <v>2266905.1705032578</v>
      </c>
      <c r="D65" s="417">
        <f>D63-D64</f>
        <v>-451294.9659813912</v>
      </c>
      <c r="E65" s="406">
        <f>C65+D65</f>
        <v>1815610.2045218665</v>
      </c>
      <c r="F65" s="417">
        <f>F63-F64</f>
        <v>850662.7099999995</v>
      </c>
      <c r="G65" s="417">
        <f>G63-G64</f>
        <v>-870925.98806600017</v>
      </c>
      <c r="H65" s="412">
        <f>F65+G65</f>
        <v>-20263.278066000668</v>
      </c>
    </row>
    <row r="66" spans="1:8">
      <c r="A66" s="135">
        <v>41</v>
      </c>
      <c r="B66" s="59" t="s">
        <v>184</v>
      </c>
      <c r="C66" s="426"/>
      <c r="D66" s="426"/>
      <c r="E66" s="406">
        <f>C66+D66</f>
        <v>0</v>
      </c>
      <c r="F66" s="426"/>
      <c r="G66" s="426"/>
      <c r="H66" s="412">
        <f>F66+G66</f>
        <v>0</v>
      </c>
    </row>
    <row r="67" spans="1:8" ht="15.75" thickBot="1">
      <c r="A67" s="139">
        <v>42</v>
      </c>
      <c r="B67" s="140" t="s">
        <v>185</v>
      </c>
      <c r="C67" s="427">
        <f>C65+C66</f>
        <v>2266905.1705032578</v>
      </c>
      <c r="D67" s="427">
        <f>D65+D66</f>
        <v>-451294.9659813912</v>
      </c>
      <c r="E67" s="428">
        <f>C67+D67</f>
        <v>1815610.2045218665</v>
      </c>
      <c r="F67" s="427">
        <f>F65+F66</f>
        <v>850662.7099999995</v>
      </c>
      <c r="G67" s="427">
        <f>G65+G66</f>
        <v>-870925.98806600017</v>
      </c>
      <c r="H67" s="429">
        <f>F67+G67</f>
        <v>-20263.278066000668</v>
      </c>
    </row>
  </sheetData>
  <mergeCells count="2">
    <mergeCell ref="C5:E5"/>
    <mergeCell ref="F5:H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pageSetUpPr fitToPage="1"/>
  </sheetPr>
  <dimension ref="A1:H53"/>
  <sheetViews>
    <sheetView showGridLines="0" zoomScaleNormal="100" workbookViewId="0"/>
  </sheetViews>
  <sheetFormatPr defaultRowHeight="15"/>
  <cols>
    <col min="1" max="1" width="9.5703125" bestFit="1" customWidth="1"/>
    <col min="2" max="2" width="72.28515625" customWidth="1"/>
    <col min="3" max="8" width="12.7109375" customWidth="1"/>
  </cols>
  <sheetData>
    <row r="1" spans="1:8" ht="15.75">
      <c r="A1" s="381" t="s">
        <v>226</v>
      </c>
      <c r="B1" s="382" t="s">
        <v>870</v>
      </c>
    </row>
    <row r="2" spans="1:8" ht="15.75">
      <c r="A2" s="381" t="s">
        <v>227</v>
      </c>
      <c r="B2" s="383">
        <f>'3. PL'!B2</f>
        <v>43555</v>
      </c>
    </row>
    <row r="3" spans="1:8">
      <c r="A3" s="2"/>
    </row>
    <row r="4" spans="1:8" ht="16.5" thickBot="1">
      <c r="A4" s="2" t="s">
        <v>651</v>
      </c>
      <c r="B4" s="2"/>
      <c r="C4" s="225"/>
      <c r="D4" s="225"/>
      <c r="E4" s="225"/>
      <c r="F4" s="226"/>
      <c r="G4" s="226"/>
      <c r="H4" s="227" t="s">
        <v>130</v>
      </c>
    </row>
    <row r="5" spans="1:8" ht="15.75">
      <c r="A5" s="574" t="s">
        <v>27</v>
      </c>
      <c r="B5" s="576" t="s">
        <v>283</v>
      </c>
      <c r="C5" s="578" t="s">
        <v>232</v>
      </c>
      <c r="D5" s="578"/>
      <c r="E5" s="578"/>
      <c r="F5" s="578" t="s">
        <v>233</v>
      </c>
      <c r="G5" s="578"/>
      <c r="H5" s="579"/>
    </row>
    <row r="6" spans="1:8">
      <c r="A6" s="575"/>
      <c r="B6" s="577"/>
      <c r="C6" s="44" t="s">
        <v>28</v>
      </c>
      <c r="D6" s="44" t="s">
        <v>131</v>
      </c>
      <c r="E6" s="44" t="s">
        <v>69</v>
      </c>
      <c r="F6" s="44" t="s">
        <v>28</v>
      </c>
      <c r="G6" s="44" t="s">
        <v>131</v>
      </c>
      <c r="H6" s="45" t="s">
        <v>69</v>
      </c>
    </row>
    <row r="7" spans="1:8" s="3" customFormat="1">
      <c r="A7" s="228">
        <v>1</v>
      </c>
      <c r="B7" s="229" t="s">
        <v>791</v>
      </c>
      <c r="C7" s="421">
        <f>SUM(C8:C11)</f>
        <v>24781619.420000002</v>
      </c>
      <c r="D7" s="421">
        <f>SUM(D8:D11)</f>
        <v>17335546.789999999</v>
      </c>
      <c r="E7" s="421">
        <f>C7+D7</f>
        <v>42117166.210000001</v>
      </c>
      <c r="F7" s="421">
        <f>SUM(F8:F11)</f>
        <v>2236067.39</v>
      </c>
      <c r="G7" s="421">
        <f>SUM(G8:G11)</f>
        <v>8099503.8800000008</v>
      </c>
      <c r="H7" s="412">
        <f t="shared" ref="H7:H53" si="0">F7+G7</f>
        <v>10335571.270000001</v>
      </c>
    </row>
    <row r="8" spans="1:8" s="3" customFormat="1">
      <c r="A8" s="228">
        <v>1.1000000000000001</v>
      </c>
      <c r="B8" s="230" t="s">
        <v>315</v>
      </c>
      <c r="C8" s="430">
        <v>24702605</v>
      </c>
      <c r="D8" s="430">
        <v>17322089.789999999</v>
      </c>
      <c r="E8" s="421">
        <f t="shared" ref="E8:E53" si="1">C8+D8</f>
        <v>42024694.789999999</v>
      </c>
      <c r="F8" s="430">
        <v>2138265</v>
      </c>
      <c r="G8" s="430">
        <v>8087431.8800000008</v>
      </c>
      <c r="H8" s="412">
        <f t="shared" si="0"/>
        <v>10225696.880000001</v>
      </c>
    </row>
    <row r="9" spans="1:8" s="3" customFormat="1">
      <c r="A9" s="228">
        <v>1.2</v>
      </c>
      <c r="B9" s="230" t="s">
        <v>316</v>
      </c>
      <c r="C9" s="430"/>
      <c r="D9" s="430"/>
      <c r="E9" s="421">
        <f t="shared" si="1"/>
        <v>0</v>
      </c>
      <c r="F9" s="430"/>
      <c r="G9" s="430"/>
      <c r="H9" s="412">
        <f t="shared" si="0"/>
        <v>0</v>
      </c>
    </row>
    <row r="10" spans="1:8" s="3" customFormat="1">
      <c r="A10" s="228">
        <v>1.3</v>
      </c>
      <c r="B10" s="230" t="s">
        <v>317</v>
      </c>
      <c r="C10" s="430">
        <v>79014.420000000027</v>
      </c>
      <c r="D10" s="430">
        <v>13456.999999999996</v>
      </c>
      <c r="E10" s="421">
        <f t="shared" si="1"/>
        <v>92471.420000000027</v>
      </c>
      <c r="F10" s="430">
        <v>97802.39</v>
      </c>
      <c r="G10" s="430">
        <v>12071.999999999998</v>
      </c>
      <c r="H10" s="412">
        <f t="shared" si="0"/>
        <v>109874.39</v>
      </c>
    </row>
    <row r="11" spans="1:8" s="3" customFormat="1">
      <c r="A11" s="228">
        <v>1.4</v>
      </c>
      <c r="B11" s="230" t="s">
        <v>318</v>
      </c>
      <c r="C11" s="430"/>
      <c r="D11" s="430"/>
      <c r="E11" s="421">
        <f t="shared" si="1"/>
        <v>0</v>
      </c>
      <c r="F11" s="430"/>
      <c r="G11" s="430"/>
      <c r="H11" s="412">
        <f t="shared" si="0"/>
        <v>0</v>
      </c>
    </row>
    <row r="12" spans="1:8" s="3" customFormat="1" ht="29.25" customHeight="1">
      <c r="A12" s="228">
        <v>2</v>
      </c>
      <c r="B12" s="229" t="s">
        <v>319</v>
      </c>
      <c r="C12" s="421"/>
      <c r="D12" s="421"/>
      <c r="E12" s="421">
        <f t="shared" si="1"/>
        <v>0</v>
      </c>
      <c r="F12" s="421"/>
      <c r="G12" s="421"/>
      <c r="H12" s="412">
        <f t="shared" si="0"/>
        <v>0</v>
      </c>
    </row>
    <row r="13" spans="1:8" s="3" customFormat="1" ht="25.5">
      <c r="A13" s="228">
        <v>3</v>
      </c>
      <c r="B13" s="229" t="s">
        <v>320</v>
      </c>
      <c r="C13" s="421">
        <f>C14+C15</f>
        <v>0</v>
      </c>
      <c r="D13" s="421">
        <f>D14+D15</f>
        <v>0</v>
      </c>
      <c r="E13" s="421">
        <f t="shared" si="1"/>
        <v>0</v>
      </c>
      <c r="F13" s="421">
        <f>F14+F15</f>
        <v>0</v>
      </c>
      <c r="G13" s="421">
        <f>G14+G15</f>
        <v>0</v>
      </c>
      <c r="H13" s="412">
        <f t="shared" si="0"/>
        <v>0</v>
      </c>
    </row>
    <row r="14" spans="1:8" s="3" customFormat="1">
      <c r="A14" s="228">
        <v>3.1</v>
      </c>
      <c r="B14" s="230" t="s">
        <v>321</v>
      </c>
      <c r="C14" s="430"/>
      <c r="D14" s="430"/>
      <c r="E14" s="421">
        <f t="shared" si="1"/>
        <v>0</v>
      </c>
      <c r="F14" s="430"/>
      <c r="G14" s="430"/>
      <c r="H14" s="412">
        <f t="shared" si="0"/>
        <v>0</v>
      </c>
    </row>
    <row r="15" spans="1:8" s="3" customFormat="1">
      <c r="A15" s="228">
        <v>3.2</v>
      </c>
      <c r="B15" s="230" t="s">
        <v>322</v>
      </c>
      <c r="C15" s="430"/>
      <c r="D15" s="430"/>
      <c r="E15" s="421">
        <f t="shared" si="1"/>
        <v>0</v>
      </c>
      <c r="F15" s="430"/>
      <c r="G15" s="430"/>
      <c r="H15" s="412">
        <f t="shared" si="0"/>
        <v>0</v>
      </c>
    </row>
    <row r="16" spans="1:8" s="3" customFormat="1">
      <c r="A16" s="228">
        <v>4</v>
      </c>
      <c r="B16" s="229" t="s">
        <v>323</v>
      </c>
      <c r="C16" s="421">
        <f>C17+C18</f>
        <v>23667805</v>
      </c>
      <c r="D16" s="421">
        <f>D17+D18</f>
        <v>107522568.5810473</v>
      </c>
      <c r="E16" s="421">
        <f t="shared" si="1"/>
        <v>131190373.5810473</v>
      </c>
      <c r="F16" s="421">
        <f>F17+F18</f>
        <v>0</v>
      </c>
      <c r="G16" s="421">
        <f>G17+G18</f>
        <v>85845714.389209986</v>
      </c>
      <c r="H16" s="412">
        <f t="shared" si="0"/>
        <v>85845714.389209986</v>
      </c>
    </row>
    <row r="17" spans="1:8" s="3" customFormat="1">
      <c r="A17" s="228">
        <v>4.0999999999999996</v>
      </c>
      <c r="B17" s="230" t="s">
        <v>324</v>
      </c>
      <c r="C17" s="430"/>
      <c r="D17" s="430">
        <v>102626826.77104729</v>
      </c>
      <c r="E17" s="421">
        <f t="shared" si="1"/>
        <v>102626826.77104729</v>
      </c>
      <c r="F17" s="430"/>
      <c r="G17" s="430">
        <v>84777780.602809981</v>
      </c>
      <c r="H17" s="412">
        <f t="shared" si="0"/>
        <v>84777780.602809981</v>
      </c>
    </row>
    <row r="18" spans="1:8" s="3" customFormat="1">
      <c r="A18" s="228">
        <v>4.2</v>
      </c>
      <c r="B18" s="230" t="s">
        <v>325</v>
      </c>
      <c r="C18" s="430">
        <v>23667805</v>
      </c>
      <c r="D18" s="430">
        <v>4895741.8099999996</v>
      </c>
      <c r="E18" s="421">
        <f t="shared" si="1"/>
        <v>28563546.809999999</v>
      </c>
      <c r="F18" s="430"/>
      <c r="G18" s="430">
        <v>1067933.7864000001</v>
      </c>
      <c r="H18" s="412">
        <f t="shared" si="0"/>
        <v>1067933.7864000001</v>
      </c>
    </row>
    <row r="19" spans="1:8" s="3" customFormat="1" ht="25.5">
      <c r="A19" s="228">
        <v>5</v>
      </c>
      <c r="B19" s="229" t="s">
        <v>326</v>
      </c>
      <c r="C19" s="421">
        <f>C20+C21+C22+SUM(C28:C31)</f>
        <v>0</v>
      </c>
      <c r="D19" s="421">
        <f>D20+D21+D22+SUM(D28:D31)</f>
        <v>442255201.13754773</v>
      </c>
      <c r="E19" s="421">
        <f t="shared" si="1"/>
        <v>442255201.13754773</v>
      </c>
      <c r="F19" s="421">
        <f>F20+F21+F22+SUM(F28:F31)</f>
        <v>11128610</v>
      </c>
      <c r="G19" s="421">
        <f>G20+G21+G22+SUM(G28:G31)</f>
        <v>403034727.80563462</v>
      </c>
      <c r="H19" s="412">
        <f t="shared" si="0"/>
        <v>414163337.80563462</v>
      </c>
    </row>
    <row r="20" spans="1:8" s="3" customFormat="1">
      <c r="A20" s="228">
        <v>5.0999999999999996</v>
      </c>
      <c r="B20" s="230" t="s">
        <v>327</v>
      </c>
      <c r="C20" s="430"/>
      <c r="D20" s="430">
        <v>2639248.1637420002</v>
      </c>
      <c r="E20" s="421">
        <f t="shared" si="1"/>
        <v>2639248.1637420002</v>
      </c>
      <c r="F20" s="430">
        <v>33600</v>
      </c>
      <c r="G20" s="430">
        <v>40992900.229999997</v>
      </c>
      <c r="H20" s="412">
        <f t="shared" si="0"/>
        <v>41026500.229999997</v>
      </c>
    </row>
    <row r="21" spans="1:8" s="3" customFormat="1">
      <c r="A21" s="228">
        <v>5.2</v>
      </c>
      <c r="B21" s="230" t="s">
        <v>328</v>
      </c>
      <c r="C21" s="430"/>
      <c r="D21" s="430"/>
      <c r="E21" s="421">
        <f t="shared" si="1"/>
        <v>0</v>
      </c>
      <c r="F21" s="430"/>
      <c r="G21" s="430"/>
      <c r="H21" s="412">
        <f t="shared" si="0"/>
        <v>0</v>
      </c>
    </row>
    <row r="22" spans="1:8" s="3" customFormat="1">
      <c r="A22" s="228">
        <v>5.3</v>
      </c>
      <c r="B22" s="230" t="s">
        <v>329</v>
      </c>
      <c r="C22" s="431">
        <f>SUM(C23:C27)</f>
        <v>0</v>
      </c>
      <c r="D22" s="431">
        <f>SUM(D23:D27)</f>
        <v>274047130.46386719</v>
      </c>
      <c r="E22" s="421">
        <f t="shared" si="1"/>
        <v>274047130.46386719</v>
      </c>
      <c r="F22" s="431">
        <f>SUM(F23:F27)</f>
        <v>0</v>
      </c>
      <c r="G22" s="431">
        <f>SUM(G23:G27)</f>
        <v>157279131.75084475</v>
      </c>
      <c r="H22" s="412">
        <f t="shared" si="0"/>
        <v>157279131.75084475</v>
      </c>
    </row>
    <row r="23" spans="1:8" s="3" customFormat="1">
      <c r="A23" s="228" t="s">
        <v>330</v>
      </c>
      <c r="B23" s="231" t="s">
        <v>331</v>
      </c>
      <c r="C23" s="430"/>
      <c r="D23" s="430">
        <v>21934705.710458465</v>
      </c>
      <c r="E23" s="421">
        <f t="shared" si="1"/>
        <v>21934705.710458465</v>
      </c>
      <c r="F23" s="430"/>
      <c r="G23" s="430">
        <v>12588606.432447447</v>
      </c>
      <c r="H23" s="412">
        <f t="shared" si="0"/>
        <v>12588606.432447447</v>
      </c>
    </row>
    <row r="24" spans="1:8" s="3" customFormat="1">
      <c r="A24" s="228" t="s">
        <v>332</v>
      </c>
      <c r="B24" s="231" t="s">
        <v>333</v>
      </c>
      <c r="C24" s="430"/>
      <c r="D24" s="430">
        <v>217757370.48771033</v>
      </c>
      <c r="E24" s="421">
        <f t="shared" si="1"/>
        <v>217757370.48771033</v>
      </c>
      <c r="F24" s="430"/>
      <c r="G24" s="430">
        <v>124973722.96758915</v>
      </c>
      <c r="H24" s="412">
        <f t="shared" si="0"/>
        <v>124973722.96758915</v>
      </c>
    </row>
    <row r="25" spans="1:8" s="3" customFormat="1">
      <c r="A25" s="228" t="s">
        <v>334</v>
      </c>
      <c r="B25" s="232" t="s">
        <v>335</v>
      </c>
      <c r="C25" s="430"/>
      <c r="D25" s="430">
        <v>1790959.2607267967</v>
      </c>
      <c r="E25" s="421">
        <f t="shared" si="1"/>
        <v>1790959.2607267967</v>
      </c>
      <c r="F25" s="430"/>
      <c r="G25" s="430">
        <v>1027854.285689682</v>
      </c>
      <c r="H25" s="412">
        <f t="shared" si="0"/>
        <v>1027854.285689682</v>
      </c>
    </row>
    <row r="26" spans="1:8" s="3" customFormat="1">
      <c r="A26" s="228" t="s">
        <v>336</v>
      </c>
      <c r="B26" s="231" t="s">
        <v>337</v>
      </c>
      <c r="C26" s="430"/>
      <c r="D26" s="430">
        <v>32431177.266387384</v>
      </c>
      <c r="E26" s="421">
        <f t="shared" si="1"/>
        <v>32431177.266387384</v>
      </c>
      <c r="F26" s="430"/>
      <c r="G26" s="430">
        <v>18612664.885347776</v>
      </c>
      <c r="H26" s="412">
        <f t="shared" si="0"/>
        <v>18612664.885347776</v>
      </c>
    </row>
    <row r="27" spans="1:8" s="3" customFormat="1">
      <c r="A27" s="228" t="s">
        <v>338</v>
      </c>
      <c r="B27" s="231" t="s">
        <v>339</v>
      </c>
      <c r="C27" s="430"/>
      <c r="D27" s="430">
        <v>132917.73858423269</v>
      </c>
      <c r="E27" s="421">
        <f t="shared" si="1"/>
        <v>132917.73858423269</v>
      </c>
      <c r="F27" s="430"/>
      <c r="G27" s="430">
        <v>76283.179770678878</v>
      </c>
      <c r="H27" s="412">
        <f t="shared" si="0"/>
        <v>76283.179770678878</v>
      </c>
    </row>
    <row r="28" spans="1:8" s="3" customFormat="1">
      <c r="A28" s="228">
        <v>5.4</v>
      </c>
      <c r="B28" s="230" t="s">
        <v>340</v>
      </c>
      <c r="C28" s="430"/>
      <c r="D28" s="430">
        <v>3172445.3887097114</v>
      </c>
      <c r="E28" s="421">
        <f t="shared" si="1"/>
        <v>3172445.3887097114</v>
      </c>
      <c r="F28" s="430"/>
      <c r="G28" s="430">
        <v>2691418.2067804467</v>
      </c>
      <c r="H28" s="412">
        <f t="shared" si="0"/>
        <v>2691418.2067804467</v>
      </c>
    </row>
    <row r="29" spans="1:8" s="3" customFormat="1">
      <c r="A29" s="228">
        <v>5.5</v>
      </c>
      <c r="B29" s="230" t="s">
        <v>341</v>
      </c>
      <c r="C29" s="430"/>
      <c r="D29" s="430">
        <v>15856767.121228823</v>
      </c>
      <c r="E29" s="421">
        <f t="shared" si="1"/>
        <v>15856767.121228823</v>
      </c>
      <c r="F29" s="430"/>
      <c r="G29" s="430">
        <v>8836314.6180094257</v>
      </c>
      <c r="H29" s="412">
        <f t="shared" si="0"/>
        <v>8836314.6180094257</v>
      </c>
    </row>
    <row r="30" spans="1:8" s="3" customFormat="1">
      <c r="A30" s="228">
        <v>5.6</v>
      </c>
      <c r="B30" s="230" t="s">
        <v>342</v>
      </c>
      <c r="C30" s="430"/>
      <c r="D30" s="430">
        <v>0</v>
      </c>
      <c r="E30" s="421">
        <f t="shared" si="1"/>
        <v>0</v>
      </c>
      <c r="F30" s="430"/>
      <c r="G30" s="430">
        <v>0</v>
      </c>
      <c r="H30" s="412">
        <f t="shared" si="0"/>
        <v>0</v>
      </c>
    </row>
    <row r="31" spans="1:8" s="3" customFormat="1">
      <c r="A31" s="228">
        <v>5.7</v>
      </c>
      <c r="B31" s="230" t="s">
        <v>343</v>
      </c>
      <c r="C31" s="430"/>
      <c r="D31" s="430">
        <v>146539610</v>
      </c>
      <c r="E31" s="421">
        <f t="shared" si="1"/>
        <v>146539610</v>
      </c>
      <c r="F31" s="430">
        <v>11095010</v>
      </c>
      <c r="G31" s="430">
        <v>193234963</v>
      </c>
      <c r="H31" s="412">
        <f t="shared" si="0"/>
        <v>204329973</v>
      </c>
    </row>
    <row r="32" spans="1:8" s="3" customFormat="1">
      <c r="A32" s="228">
        <v>6</v>
      </c>
      <c r="B32" s="229" t="s">
        <v>344</v>
      </c>
      <c r="C32" s="421">
        <f>SUM(C33:C39)</f>
        <v>0</v>
      </c>
      <c r="D32" s="421">
        <f>SUM(D33:D39)</f>
        <v>0</v>
      </c>
      <c r="E32" s="421">
        <f t="shared" si="1"/>
        <v>0</v>
      </c>
      <c r="F32" s="421">
        <f>SUM(F33:F39)</f>
        <v>0</v>
      </c>
      <c r="G32" s="421">
        <f>SUM(G33:G39)</f>
        <v>0</v>
      </c>
      <c r="H32" s="412">
        <f t="shared" si="0"/>
        <v>0</v>
      </c>
    </row>
    <row r="33" spans="1:8" s="3" customFormat="1" ht="25.5">
      <c r="A33" s="228">
        <v>6.1</v>
      </c>
      <c r="B33" s="230" t="s">
        <v>792</v>
      </c>
      <c r="C33" s="430"/>
      <c r="D33" s="430"/>
      <c r="E33" s="421">
        <f t="shared" si="1"/>
        <v>0</v>
      </c>
      <c r="F33" s="430"/>
      <c r="G33" s="430"/>
      <c r="H33" s="412">
        <f t="shared" si="0"/>
        <v>0</v>
      </c>
    </row>
    <row r="34" spans="1:8" s="3" customFormat="1" ht="25.5">
      <c r="A34" s="228">
        <v>6.2</v>
      </c>
      <c r="B34" s="230" t="s">
        <v>345</v>
      </c>
      <c r="C34" s="430"/>
      <c r="D34" s="430"/>
      <c r="E34" s="421">
        <f t="shared" si="1"/>
        <v>0</v>
      </c>
      <c r="F34" s="430"/>
      <c r="G34" s="430"/>
      <c r="H34" s="412">
        <f t="shared" si="0"/>
        <v>0</v>
      </c>
    </row>
    <row r="35" spans="1:8" s="3" customFormat="1" ht="25.5">
      <c r="A35" s="228">
        <v>6.3</v>
      </c>
      <c r="B35" s="230" t="s">
        <v>346</v>
      </c>
      <c r="C35" s="430"/>
      <c r="D35" s="430"/>
      <c r="E35" s="421">
        <f t="shared" si="1"/>
        <v>0</v>
      </c>
      <c r="F35" s="430"/>
      <c r="G35" s="430"/>
      <c r="H35" s="412">
        <f t="shared" si="0"/>
        <v>0</v>
      </c>
    </row>
    <row r="36" spans="1:8" s="3" customFormat="1">
      <c r="A36" s="228">
        <v>6.4</v>
      </c>
      <c r="B36" s="230" t="s">
        <v>347</v>
      </c>
      <c r="C36" s="430"/>
      <c r="D36" s="430"/>
      <c r="E36" s="421">
        <f t="shared" si="1"/>
        <v>0</v>
      </c>
      <c r="F36" s="430"/>
      <c r="G36" s="430"/>
      <c r="H36" s="412">
        <f t="shared" si="0"/>
        <v>0</v>
      </c>
    </row>
    <row r="37" spans="1:8" s="3" customFormat="1">
      <c r="A37" s="228">
        <v>6.5</v>
      </c>
      <c r="B37" s="230" t="s">
        <v>348</v>
      </c>
      <c r="C37" s="430"/>
      <c r="D37" s="430"/>
      <c r="E37" s="421">
        <f t="shared" si="1"/>
        <v>0</v>
      </c>
      <c r="F37" s="430"/>
      <c r="G37" s="430"/>
      <c r="H37" s="412">
        <f t="shared" si="0"/>
        <v>0</v>
      </c>
    </row>
    <row r="38" spans="1:8" s="3" customFormat="1" ht="25.5">
      <c r="A38" s="228">
        <v>6.6</v>
      </c>
      <c r="B38" s="230" t="s">
        <v>349</v>
      </c>
      <c r="C38" s="430"/>
      <c r="D38" s="430"/>
      <c r="E38" s="421">
        <f t="shared" si="1"/>
        <v>0</v>
      </c>
      <c r="F38" s="430"/>
      <c r="G38" s="430"/>
      <c r="H38" s="412">
        <f t="shared" si="0"/>
        <v>0</v>
      </c>
    </row>
    <row r="39" spans="1:8" s="3" customFormat="1" ht="25.5">
      <c r="A39" s="228">
        <v>6.7</v>
      </c>
      <c r="B39" s="230" t="s">
        <v>350</v>
      </c>
      <c r="C39" s="430"/>
      <c r="D39" s="430"/>
      <c r="E39" s="421">
        <f t="shared" si="1"/>
        <v>0</v>
      </c>
      <c r="F39" s="430"/>
      <c r="G39" s="430"/>
      <c r="H39" s="412">
        <f t="shared" si="0"/>
        <v>0</v>
      </c>
    </row>
    <row r="40" spans="1:8" s="3" customFormat="1">
      <c r="A40" s="228">
        <v>7</v>
      </c>
      <c r="B40" s="229" t="s">
        <v>351</v>
      </c>
      <c r="C40" s="421">
        <f>SUM(C41:C44)</f>
        <v>81156.560000000027</v>
      </c>
      <c r="D40" s="421">
        <f>SUM(D41:D44)</f>
        <v>106305.76999999997</v>
      </c>
      <c r="E40" s="421">
        <f t="shared" si="1"/>
        <v>187462.33000000002</v>
      </c>
      <c r="F40" s="421">
        <f>SUM(F41:F44)</f>
        <v>23414.995045871554</v>
      </c>
      <c r="G40" s="421">
        <f>SUM(G41:G44)</f>
        <v>11539.47</v>
      </c>
      <c r="H40" s="412">
        <f t="shared" si="0"/>
        <v>34954.465045871555</v>
      </c>
    </row>
    <row r="41" spans="1:8" s="3" customFormat="1" ht="25.5">
      <c r="A41" s="228">
        <v>7.1</v>
      </c>
      <c r="B41" s="230" t="s">
        <v>352</v>
      </c>
      <c r="C41" s="430"/>
      <c r="D41" s="430"/>
      <c r="E41" s="421">
        <f t="shared" si="1"/>
        <v>0</v>
      </c>
      <c r="F41" s="430"/>
      <c r="G41" s="430"/>
      <c r="H41" s="412">
        <f t="shared" si="0"/>
        <v>0</v>
      </c>
    </row>
    <row r="42" spans="1:8" s="3" customFormat="1" ht="25.5">
      <c r="A42" s="228">
        <v>7.2</v>
      </c>
      <c r="B42" s="230" t="s">
        <v>353</v>
      </c>
      <c r="C42" s="430"/>
      <c r="D42" s="430"/>
      <c r="E42" s="421">
        <f t="shared" si="1"/>
        <v>0</v>
      </c>
      <c r="F42" s="430"/>
      <c r="G42" s="430"/>
      <c r="H42" s="412">
        <f t="shared" si="0"/>
        <v>0</v>
      </c>
    </row>
    <row r="43" spans="1:8" s="3" customFormat="1" ht="25.5">
      <c r="A43" s="228">
        <v>7.3</v>
      </c>
      <c r="B43" s="230" t="s">
        <v>354</v>
      </c>
      <c r="C43" s="430"/>
      <c r="D43" s="430"/>
      <c r="E43" s="421">
        <f t="shared" si="1"/>
        <v>0</v>
      </c>
      <c r="F43" s="430"/>
      <c r="G43" s="430"/>
      <c r="H43" s="412">
        <f t="shared" si="0"/>
        <v>0</v>
      </c>
    </row>
    <row r="44" spans="1:8" s="3" customFormat="1" ht="25.5">
      <c r="A44" s="228">
        <v>7.4</v>
      </c>
      <c r="B44" s="230" t="s">
        <v>355</v>
      </c>
      <c r="C44" s="430">
        <v>81156.560000000027</v>
      </c>
      <c r="D44" s="430">
        <v>106305.76999999997</v>
      </c>
      <c r="E44" s="421">
        <f t="shared" si="1"/>
        <v>187462.33000000002</v>
      </c>
      <c r="F44" s="430">
        <v>23414.995045871554</v>
      </c>
      <c r="G44" s="430">
        <v>11539.47</v>
      </c>
      <c r="H44" s="412">
        <f t="shared" si="0"/>
        <v>34954.465045871555</v>
      </c>
    </row>
    <row r="45" spans="1:8" s="3" customFormat="1">
      <c r="A45" s="228">
        <v>8</v>
      </c>
      <c r="B45" s="229" t="s">
        <v>356</v>
      </c>
      <c r="C45" s="421">
        <f>SUM(C46:C52)</f>
        <v>33000</v>
      </c>
      <c r="D45" s="421">
        <f>SUM(D46:D52)</f>
        <v>2763063.81</v>
      </c>
      <c r="E45" s="421">
        <f t="shared" si="1"/>
        <v>2796063.81</v>
      </c>
      <c r="F45" s="421">
        <f>SUM(F46:F52)</f>
        <v>16850</v>
      </c>
      <c r="G45" s="421">
        <f>SUM(G46:G52)</f>
        <v>1905433.0695237601</v>
      </c>
      <c r="H45" s="412">
        <f t="shared" si="0"/>
        <v>1922283.0695237601</v>
      </c>
    </row>
    <row r="46" spans="1:8" s="3" customFormat="1">
      <c r="A46" s="228">
        <v>8.1</v>
      </c>
      <c r="B46" s="230" t="s">
        <v>357</v>
      </c>
      <c r="C46" s="430"/>
      <c r="D46" s="430"/>
      <c r="E46" s="421">
        <f t="shared" si="1"/>
        <v>0</v>
      </c>
      <c r="F46" s="430"/>
      <c r="G46" s="430"/>
      <c r="H46" s="412">
        <f t="shared" si="0"/>
        <v>0</v>
      </c>
    </row>
    <row r="47" spans="1:8" s="3" customFormat="1">
      <c r="A47" s="228">
        <v>8.1999999999999993</v>
      </c>
      <c r="B47" s="230" t="s">
        <v>358</v>
      </c>
      <c r="C47" s="430">
        <v>15900</v>
      </c>
      <c r="D47" s="430">
        <v>970250.28</v>
      </c>
      <c r="E47" s="421">
        <f t="shared" si="1"/>
        <v>986150.28</v>
      </c>
      <c r="F47" s="430">
        <v>13550</v>
      </c>
      <c r="G47" s="430">
        <v>970145.25047976011</v>
      </c>
      <c r="H47" s="412">
        <f t="shared" si="0"/>
        <v>983695.25047976011</v>
      </c>
    </row>
    <row r="48" spans="1:8" s="3" customFormat="1">
      <c r="A48" s="228">
        <v>8.3000000000000007</v>
      </c>
      <c r="B48" s="230" t="s">
        <v>359</v>
      </c>
      <c r="C48" s="430">
        <v>13500</v>
      </c>
      <c r="D48" s="430">
        <v>970250.28</v>
      </c>
      <c r="E48" s="421">
        <f t="shared" si="1"/>
        <v>983750.28</v>
      </c>
      <c r="F48" s="430">
        <v>2100</v>
      </c>
      <c r="G48" s="430">
        <v>417669.49269599997</v>
      </c>
      <c r="H48" s="412">
        <f t="shared" si="0"/>
        <v>419769.49269599997</v>
      </c>
    </row>
    <row r="49" spans="1:8" s="3" customFormat="1">
      <c r="A49" s="228">
        <v>8.4</v>
      </c>
      <c r="B49" s="230" t="s">
        <v>360</v>
      </c>
      <c r="C49" s="430">
        <v>3600</v>
      </c>
      <c r="D49" s="430">
        <v>775125.48</v>
      </c>
      <c r="E49" s="421">
        <f t="shared" si="1"/>
        <v>778725.48</v>
      </c>
      <c r="F49" s="430">
        <v>1200</v>
      </c>
      <c r="G49" s="430">
        <v>297058.62634799996</v>
      </c>
      <c r="H49" s="412">
        <f t="shared" si="0"/>
        <v>298258.62634799996</v>
      </c>
    </row>
    <row r="50" spans="1:8" s="3" customFormat="1">
      <c r="A50" s="228">
        <v>8.5</v>
      </c>
      <c r="B50" s="230" t="s">
        <v>361</v>
      </c>
      <c r="C50" s="430">
        <v>0</v>
      </c>
      <c r="D50" s="430">
        <v>47437.77</v>
      </c>
      <c r="E50" s="421">
        <f t="shared" si="1"/>
        <v>47437.77</v>
      </c>
      <c r="F50" s="430">
        <v>0</v>
      </c>
      <c r="G50" s="430">
        <v>176447.76</v>
      </c>
      <c r="H50" s="412">
        <f t="shared" si="0"/>
        <v>176447.76</v>
      </c>
    </row>
    <row r="51" spans="1:8" s="3" customFormat="1">
      <c r="A51" s="228">
        <v>8.6</v>
      </c>
      <c r="B51" s="230" t="s">
        <v>362</v>
      </c>
      <c r="C51" s="430"/>
      <c r="D51" s="430">
        <v>0</v>
      </c>
      <c r="E51" s="421">
        <f t="shared" si="1"/>
        <v>0</v>
      </c>
      <c r="F51" s="430"/>
      <c r="G51" s="430">
        <v>44111.94</v>
      </c>
      <c r="H51" s="412">
        <f t="shared" si="0"/>
        <v>44111.94</v>
      </c>
    </row>
    <row r="52" spans="1:8" s="3" customFormat="1">
      <c r="A52" s="228">
        <v>8.6999999999999993</v>
      </c>
      <c r="B52" s="230" t="s">
        <v>363</v>
      </c>
      <c r="C52" s="430"/>
      <c r="D52" s="430"/>
      <c r="E52" s="421">
        <f t="shared" si="1"/>
        <v>0</v>
      </c>
      <c r="F52" s="430"/>
      <c r="G52" s="430"/>
      <c r="H52" s="412">
        <f t="shared" si="0"/>
        <v>0</v>
      </c>
    </row>
    <row r="53" spans="1:8" s="3" customFormat="1" ht="26.25" thickBot="1">
      <c r="A53" s="233">
        <v>9</v>
      </c>
      <c r="B53" s="234" t="s">
        <v>364</v>
      </c>
      <c r="C53" s="432"/>
      <c r="D53" s="432"/>
      <c r="E53" s="432">
        <f t="shared" si="1"/>
        <v>0</v>
      </c>
      <c r="F53" s="432"/>
      <c r="G53" s="432"/>
      <c r="H53" s="429">
        <f t="shared" si="0"/>
        <v>0</v>
      </c>
    </row>
  </sheetData>
  <mergeCells count="4">
    <mergeCell ref="A5:A6"/>
    <mergeCell ref="B5:B6"/>
    <mergeCell ref="C5:E5"/>
    <mergeCell ref="F5:H5"/>
  </mergeCells>
  <pageMargins left="0.25" right="0.25" top="0.75" bottom="0.75" header="0.3" footer="0.3"/>
  <pageSetup paperSize="9" scale="6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18"/>
  <sheetViews>
    <sheetView showGridLines="0" zoomScaleNormal="100" workbookViewId="0">
      <pane xSplit="1" ySplit="4" topLeftCell="B5" activePane="bottomRight" state="frozen"/>
      <selection activeCell="L18" sqref="L18"/>
      <selection pane="topRight" activeCell="L18" sqref="L18"/>
      <selection pane="bottomLeft" activeCell="L18" sqref="L18"/>
      <selection pane="bottomRight" activeCell="B1" sqref="B1"/>
    </sheetView>
  </sheetViews>
  <sheetFormatPr defaultColWidth="9.140625" defaultRowHeight="12.75"/>
  <cols>
    <col min="1" max="1" width="9.5703125" style="2" bestFit="1" customWidth="1"/>
    <col min="2" max="2" width="93.5703125" style="2" customWidth="1"/>
    <col min="3" max="4" width="12.7109375" style="2" customWidth="1"/>
    <col min="5" max="11" width="9.7109375" style="13" customWidth="1"/>
    <col min="12" max="16384" width="9.140625" style="13"/>
  </cols>
  <sheetData>
    <row r="1" spans="1:8" ht="15">
      <c r="A1" s="381" t="s">
        <v>226</v>
      </c>
      <c r="B1" s="382" t="s">
        <v>870</v>
      </c>
      <c r="C1" s="17"/>
      <c r="D1" s="321"/>
    </row>
    <row r="2" spans="1:8" ht="15">
      <c r="A2" s="381" t="s">
        <v>227</v>
      </c>
      <c r="B2" s="383">
        <f>'4. Off-Balance'!B2</f>
        <v>43555</v>
      </c>
      <c r="C2" s="30"/>
      <c r="D2" s="19"/>
      <c r="E2" s="12"/>
      <c r="F2" s="12"/>
      <c r="G2" s="12"/>
      <c r="H2" s="12"/>
    </row>
    <row r="3" spans="1:8" ht="15">
      <c r="A3" s="18"/>
      <c r="B3" s="17"/>
      <c r="C3" s="30"/>
      <c r="D3" s="19"/>
      <c r="E3" s="12"/>
      <c r="F3" s="12"/>
      <c r="G3" s="12"/>
      <c r="H3" s="12"/>
    </row>
    <row r="4" spans="1:8" ht="15" customHeight="1" thickBot="1">
      <c r="A4" s="222" t="s">
        <v>652</v>
      </c>
      <c r="B4" s="223" t="s">
        <v>225</v>
      </c>
      <c r="C4" s="222"/>
      <c r="D4" s="224" t="s">
        <v>130</v>
      </c>
    </row>
    <row r="5" spans="1:8" ht="15" customHeight="1">
      <c r="A5" s="220" t="s">
        <v>27</v>
      </c>
      <c r="B5" s="221"/>
      <c r="C5" s="433" t="str">
        <f>'1. key ratios'!C5</f>
        <v xml:space="preserve"> 1Q 2019</v>
      </c>
      <c r="D5" s="434" t="str">
        <f>'1. key ratios'!D5</f>
        <v xml:space="preserve"> 4Q 2018</v>
      </c>
    </row>
    <row r="6" spans="1:8" ht="15" customHeight="1">
      <c r="A6" s="362">
        <v>1</v>
      </c>
      <c r="B6" s="363" t="s">
        <v>230</v>
      </c>
      <c r="C6" s="435">
        <f>C7+C9+C10</f>
        <v>248870879.656367</v>
      </c>
      <c r="D6" s="436">
        <f>D7+D9+D10</f>
        <v>271487508.69367123</v>
      </c>
    </row>
    <row r="7" spans="1:8" ht="15" customHeight="1">
      <c r="A7" s="362">
        <v>1.1000000000000001</v>
      </c>
      <c r="B7" s="364" t="s">
        <v>22</v>
      </c>
      <c r="C7" s="437">
        <v>208145181.18136701</v>
      </c>
      <c r="D7" s="438">
        <v>229164981.97367126</v>
      </c>
    </row>
    <row r="8" spans="1:8" ht="25.5">
      <c r="A8" s="362" t="s">
        <v>290</v>
      </c>
      <c r="B8" s="365" t="s">
        <v>646</v>
      </c>
      <c r="C8" s="437"/>
      <c r="D8" s="438"/>
    </row>
    <row r="9" spans="1:8" ht="15" customHeight="1">
      <c r="A9" s="362">
        <v>1.2</v>
      </c>
      <c r="B9" s="364" t="s">
        <v>23</v>
      </c>
      <c r="C9" s="437">
        <v>40725698.475000001</v>
      </c>
      <c r="D9" s="438">
        <v>42322526.719999999</v>
      </c>
    </row>
    <row r="10" spans="1:8" ht="15" customHeight="1">
      <c r="A10" s="362">
        <v>1.3</v>
      </c>
      <c r="B10" s="366" t="s">
        <v>78</v>
      </c>
      <c r="C10" s="437"/>
      <c r="D10" s="438"/>
    </row>
    <row r="11" spans="1:8" ht="15" customHeight="1">
      <c r="A11" s="362">
        <v>2</v>
      </c>
      <c r="B11" s="363" t="s">
        <v>231</v>
      </c>
      <c r="C11" s="439">
        <v>617735.6818364372</v>
      </c>
      <c r="D11" s="438">
        <v>346493.44297001208</v>
      </c>
    </row>
    <row r="12" spans="1:8" ht="15" customHeight="1">
      <c r="A12" s="377">
        <v>3</v>
      </c>
      <c r="B12" s="378" t="s">
        <v>229</v>
      </c>
      <c r="C12" s="437">
        <v>18304008.276357383</v>
      </c>
      <c r="D12" s="438">
        <v>18304008.276357383</v>
      </c>
    </row>
    <row r="13" spans="1:8" ht="15" customHeight="1" thickBot="1">
      <c r="A13" s="142">
        <v>4</v>
      </c>
      <c r="B13" s="143" t="s">
        <v>291</v>
      </c>
      <c r="C13" s="440">
        <f>C6+C11+C12</f>
        <v>267792623.61456081</v>
      </c>
      <c r="D13" s="441">
        <f>D6+D11+D12</f>
        <v>290138010.41299868</v>
      </c>
    </row>
    <row r="14" spans="1:8">
      <c r="B14" s="24"/>
    </row>
    <row r="15" spans="1:8">
      <c r="B15" s="111"/>
    </row>
    <row r="16" spans="1:8">
      <c r="B16" s="111"/>
    </row>
    <row r="17" spans="2:2">
      <c r="B17" s="111"/>
    </row>
    <row r="18" spans="2:2">
      <c r="B18" s="111"/>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34"/>
  <sheetViews>
    <sheetView showGridLines="0" zoomScaleNormal="100" workbookViewId="0">
      <pane xSplit="1" ySplit="4" topLeftCell="B5" activePane="bottomRight" state="frozen"/>
      <selection pane="topRight" activeCell="B1" sqref="B1"/>
      <selection pane="bottomLeft" activeCell="A4" sqref="A4"/>
      <selection pane="bottomRight"/>
    </sheetView>
  </sheetViews>
  <sheetFormatPr defaultRowHeight="15"/>
  <cols>
    <col min="1" max="1" width="9.5703125" style="2" bestFit="1" customWidth="1"/>
    <col min="2" max="2" width="90.42578125" style="2" bestFit="1" customWidth="1"/>
    <col min="3" max="3" width="9.140625" style="2"/>
  </cols>
  <sheetData>
    <row r="1" spans="1:8" ht="15.75">
      <c r="A1" s="381" t="s">
        <v>226</v>
      </c>
      <c r="B1" s="382" t="s">
        <v>870</v>
      </c>
    </row>
    <row r="2" spans="1:8" ht="15.75">
      <c r="A2" s="381" t="s">
        <v>227</v>
      </c>
      <c r="B2" s="383">
        <f>'5. RWA'!B2</f>
        <v>43555</v>
      </c>
    </row>
    <row r="4" spans="1:8" ht="16.5" customHeight="1" thickBot="1">
      <c r="A4" s="258" t="s">
        <v>653</v>
      </c>
      <c r="B4" s="66" t="s">
        <v>186</v>
      </c>
      <c r="C4" s="14"/>
    </row>
    <row r="5" spans="1:8" ht="15.75">
      <c r="A5" s="11"/>
      <c r="B5" s="580" t="s">
        <v>187</v>
      </c>
      <c r="C5" s="581"/>
    </row>
    <row r="6" spans="1:8">
      <c r="A6" s="15">
        <v>1</v>
      </c>
      <c r="B6" s="442" t="s">
        <v>871</v>
      </c>
      <c r="C6" s="69"/>
    </row>
    <row r="7" spans="1:8">
      <c r="A7" s="15">
        <v>2</v>
      </c>
      <c r="B7" s="442" t="s">
        <v>887</v>
      </c>
      <c r="C7" s="69"/>
    </row>
    <row r="8" spans="1:8">
      <c r="A8" s="15">
        <v>3</v>
      </c>
      <c r="B8" s="442" t="s">
        <v>876</v>
      </c>
      <c r="C8" s="69"/>
    </row>
    <row r="9" spans="1:8">
      <c r="A9" s="15">
        <v>4</v>
      </c>
      <c r="B9" s="442" t="s">
        <v>888</v>
      </c>
      <c r="C9" s="69"/>
    </row>
    <row r="10" spans="1:8">
      <c r="A10" s="15">
        <v>5</v>
      </c>
      <c r="B10" s="442" t="s">
        <v>889</v>
      </c>
      <c r="C10" s="69"/>
    </row>
    <row r="11" spans="1:8">
      <c r="A11" s="15">
        <v>6</v>
      </c>
      <c r="B11" s="442" t="s">
        <v>892</v>
      </c>
      <c r="C11" s="69"/>
    </row>
    <row r="12" spans="1:8">
      <c r="A12" s="15">
        <v>7</v>
      </c>
      <c r="B12" s="442" t="s">
        <v>875</v>
      </c>
      <c r="C12" s="69"/>
      <c r="H12" s="4"/>
    </row>
    <row r="13" spans="1:8">
      <c r="A13" s="15">
        <v>8</v>
      </c>
      <c r="B13" s="68"/>
      <c r="C13" s="69"/>
    </row>
    <row r="14" spans="1:8">
      <c r="A14" s="15">
        <v>9</v>
      </c>
      <c r="B14" s="68"/>
      <c r="C14" s="69"/>
    </row>
    <row r="15" spans="1:8">
      <c r="A15" s="15">
        <v>10</v>
      </c>
      <c r="B15" s="68"/>
      <c r="C15" s="69"/>
    </row>
    <row r="16" spans="1:8">
      <c r="A16" s="15"/>
      <c r="B16" s="582"/>
      <c r="C16" s="583"/>
    </row>
    <row r="17" spans="1:3" ht="15.75">
      <c r="A17" s="15"/>
      <c r="B17" s="584" t="s">
        <v>188</v>
      </c>
      <c r="C17" s="585"/>
    </row>
    <row r="18" spans="1:3" ht="15.75">
      <c r="A18" s="15">
        <v>1</v>
      </c>
      <c r="B18" s="443" t="s">
        <v>877</v>
      </c>
      <c r="C18" s="67"/>
    </row>
    <row r="19" spans="1:3" ht="15.75">
      <c r="A19" s="15">
        <v>2</v>
      </c>
      <c r="B19" s="443" t="s">
        <v>878</v>
      </c>
      <c r="C19" s="67"/>
    </row>
    <row r="20" spans="1:3" ht="15.75">
      <c r="A20" s="15">
        <v>3</v>
      </c>
      <c r="B20" s="443" t="s">
        <v>879</v>
      </c>
      <c r="C20" s="67"/>
    </row>
    <row r="21" spans="1:3" ht="15.75">
      <c r="A21" s="15">
        <v>4</v>
      </c>
      <c r="B21" s="28"/>
      <c r="C21" s="67"/>
    </row>
    <row r="22" spans="1:3" ht="15.75">
      <c r="A22" s="15">
        <v>5</v>
      </c>
      <c r="B22" s="28"/>
      <c r="C22" s="67"/>
    </row>
    <row r="23" spans="1:3" ht="15.75">
      <c r="A23" s="15">
        <v>6</v>
      </c>
      <c r="B23" s="28"/>
      <c r="C23" s="67"/>
    </row>
    <row r="24" spans="1:3" ht="15.75">
      <c r="A24" s="15">
        <v>7</v>
      </c>
      <c r="B24" s="28"/>
      <c r="C24" s="67"/>
    </row>
    <row r="25" spans="1:3" ht="15.75">
      <c r="A25" s="15">
        <v>8</v>
      </c>
      <c r="B25" s="28"/>
      <c r="C25" s="67"/>
    </row>
    <row r="26" spans="1:3" ht="15.75">
      <c r="A26" s="15">
        <v>9</v>
      </c>
      <c r="B26" s="28"/>
      <c r="C26" s="67"/>
    </row>
    <row r="27" spans="1:3" ht="15.75" customHeight="1">
      <c r="A27" s="15">
        <v>10</v>
      </c>
      <c r="B27" s="28"/>
      <c r="C27" s="29"/>
    </row>
    <row r="28" spans="1:3" ht="15.75" customHeight="1">
      <c r="A28" s="15"/>
      <c r="B28" s="28"/>
      <c r="C28" s="29"/>
    </row>
    <row r="29" spans="1:3" ht="30" customHeight="1">
      <c r="A29" s="15"/>
      <c r="B29" s="586" t="s">
        <v>189</v>
      </c>
      <c r="C29" s="587"/>
    </row>
    <row r="30" spans="1:3">
      <c r="A30" s="15">
        <v>1</v>
      </c>
      <c r="B30" s="442" t="s">
        <v>880</v>
      </c>
      <c r="C30" s="444">
        <v>1</v>
      </c>
    </row>
    <row r="31" spans="1:3" ht="15.75" customHeight="1">
      <c r="A31" s="15"/>
      <c r="B31" s="68"/>
      <c r="C31" s="69"/>
    </row>
    <row r="32" spans="1:3" ht="29.25" customHeight="1">
      <c r="A32" s="15"/>
      <c r="B32" s="586" t="s">
        <v>312</v>
      </c>
      <c r="C32" s="587"/>
    </row>
    <row r="33" spans="1:3">
      <c r="A33" s="445">
        <v>1</v>
      </c>
      <c r="B33" s="442" t="s">
        <v>881</v>
      </c>
      <c r="C33" s="446">
        <v>0.4047</v>
      </c>
    </row>
    <row r="34" spans="1:3" ht="16.5" thickBot="1">
      <c r="A34" s="16">
        <v>2</v>
      </c>
      <c r="B34" s="70" t="s">
        <v>882</v>
      </c>
      <c r="C34" s="447">
        <v>0.28089999999999998</v>
      </c>
    </row>
  </sheetData>
  <mergeCells count="5">
    <mergeCell ref="B5:C5"/>
    <mergeCell ref="B16:C16"/>
    <mergeCell ref="B17:C17"/>
    <mergeCell ref="B32:C32"/>
    <mergeCell ref="B29:C2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37"/>
  <sheetViews>
    <sheetView showGridLines="0" zoomScaleNormal="100" workbookViewId="0">
      <pane xSplit="1" ySplit="5" topLeftCell="B6" activePane="bottomRight" state="frozen"/>
      <selection activeCell="H6" sqref="H6"/>
      <selection pane="topRight" activeCell="H6" sqref="H6"/>
      <selection pane="bottomLeft" activeCell="H6" sqref="H6"/>
      <selection pane="bottomRight" activeCell="B1" sqref="B1"/>
    </sheetView>
  </sheetViews>
  <sheetFormatPr defaultRowHeight="15"/>
  <cols>
    <col min="1" max="1" width="9.5703125" style="2" bestFit="1" customWidth="1"/>
    <col min="2" max="2" width="47.5703125" style="2" customWidth="1"/>
    <col min="3" max="3" width="28" style="2" customWidth="1"/>
    <col min="4" max="4" width="22.42578125" style="2" customWidth="1"/>
    <col min="5" max="5" width="18.85546875" style="2" customWidth="1"/>
    <col min="6" max="6" width="12" bestFit="1" customWidth="1"/>
    <col min="7" max="7" width="12.5703125" bestFit="1" customWidth="1"/>
  </cols>
  <sheetData>
    <row r="1" spans="1:7" ht="15.75">
      <c r="A1" s="381" t="s">
        <v>226</v>
      </c>
      <c r="B1" s="382" t="s">
        <v>870</v>
      </c>
    </row>
    <row r="2" spans="1:7" s="22" customFormat="1" ht="15.75" customHeight="1">
      <c r="A2" s="381" t="s">
        <v>227</v>
      </c>
      <c r="B2" s="383">
        <f>'6. Administrators-shareholders'!B2</f>
        <v>43555</v>
      </c>
    </row>
    <row r="3" spans="1:7" s="22" customFormat="1" ht="15.75" customHeight="1"/>
    <row r="4" spans="1:7" s="22" customFormat="1" ht="15.75" customHeight="1" thickBot="1">
      <c r="A4" s="259" t="s">
        <v>654</v>
      </c>
      <c r="B4" s="260" t="s">
        <v>301</v>
      </c>
      <c r="C4" s="199"/>
      <c r="D4" s="199"/>
      <c r="E4" s="200" t="s">
        <v>130</v>
      </c>
    </row>
    <row r="5" spans="1:7" s="126" customFormat="1" ht="17.45" customHeight="1">
      <c r="A5" s="334"/>
      <c r="B5" s="335"/>
      <c r="C5" s="198" t="s">
        <v>0</v>
      </c>
      <c r="D5" s="198" t="s">
        <v>1</v>
      </c>
      <c r="E5" s="336" t="s">
        <v>2</v>
      </c>
    </row>
    <row r="6" spans="1:7" s="165" customFormat="1" ht="14.45" customHeight="1">
      <c r="A6" s="337"/>
      <c r="B6" s="588" t="s">
        <v>269</v>
      </c>
      <c r="C6" s="588" t="s">
        <v>268</v>
      </c>
      <c r="D6" s="589" t="s">
        <v>267</v>
      </c>
      <c r="E6" s="590"/>
      <c r="G6"/>
    </row>
    <row r="7" spans="1:7" s="165" customFormat="1" ht="99.6" customHeight="1">
      <c r="A7" s="337"/>
      <c r="B7" s="588"/>
      <c r="C7" s="588"/>
      <c r="D7" s="332" t="s">
        <v>266</v>
      </c>
      <c r="E7" s="333" t="s">
        <v>830</v>
      </c>
      <c r="G7"/>
    </row>
    <row r="8" spans="1:7">
      <c r="A8" s="338">
        <v>1</v>
      </c>
      <c r="B8" s="339" t="s">
        <v>191</v>
      </c>
      <c r="C8" s="448">
        <f>'2. RC'!E7</f>
        <v>6106375.879999999</v>
      </c>
      <c r="D8" s="448"/>
      <c r="E8" s="449">
        <f>C8-D8</f>
        <v>6106375.879999999</v>
      </c>
    </row>
    <row r="9" spans="1:7">
      <c r="A9" s="338">
        <v>2</v>
      </c>
      <c r="B9" s="339" t="s">
        <v>192</v>
      </c>
      <c r="C9" s="448">
        <f>'2. RC'!E8</f>
        <v>36616593.770000003</v>
      </c>
      <c r="D9" s="448"/>
      <c r="E9" s="449">
        <f t="shared" ref="E9:E20" si="0">C9-D9</f>
        <v>36616593.770000003</v>
      </c>
    </row>
    <row r="10" spans="1:7">
      <c r="A10" s="338">
        <v>3</v>
      </c>
      <c r="B10" s="339" t="s">
        <v>265</v>
      </c>
      <c r="C10" s="448">
        <f>'2. RC'!E9</f>
        <v>20528602.333342001</v>
      </c>
      <c r="D10" s="448"/>
      <c r="E10" s="449">
        <f t="shared" si="0"/>
        <v>20528602.333342001</v>
      </c>
    </row>
    <row r="11" spans="1:7" ht="25.5">
      <c r="A11" s="338">
        <v>4</v>
      </c>
      <c r="B11" s="339" t="s">
        <v>222</v>
      </c>
      <c r="C11" s="448">
        <f>'2. RC'!E10</f>
        <v>0</v>
      </c>
      <c r="D11" s="448"/>
      <c r="E11" s="449">
        <f t="shared" si="0"/>
        <v>0</v>
      </c>
    </row>
    <row r="12" spans="1:7">
      <c r="A12" s="338">
        <v>5</v>
      </c>
      <c r="B12" s="339" t="s">
        <v>194</v>
      </c>
      <c r="C12" s="448">
        <f>'2. RC'!E11</f>
        <v>36191475.616566509</v>
      </c>
      <c r="D12" s="448"/>
      <c r="E12" s="449">
        <f t="shared" si="0"/>
        <v>36191475.616566509</v>
      </c>
    </row>
    <row r="13" spans="1:7">
      <c r="A13" s="338">
        <v>6.1</v>
      </c>
      <c r="B13" s="339" t="s">
        <v>195</v>
      </c>
      <c r="C13" s="450">
        <f>'2. RC'!E12</f>
        <v>140352161.02000004</v>
      </c>
      <c r="D13" s="448"/>
      <c r="E13" s="449">
        <f t="shared" si="0"/>
        <v>140352161.02000004</v>
      </c>
    </row>
    <row r="14" spans="1:7">
      <c r="A14" s="338">
        <v>6.2</v>
      </c>
      <c r="B14" s="340" t="s">
        <v>196</v>
      </c>
      <c r="C14" s="450">
        <f>'2. RC'!E13</f>
        <v>-5569911.2853314597</v>
      </c>
      <c r="D14" s="448"/>
      <c r="E14" s="449">
        <f t="shared" si="0"/>
        <v>-5569911.2853314597</v>
      </c>
    </row>
    <row r="15" spans="1:7">
      <c r="A15" s="338">
        <v>6</v>
      </c>
      <c r="B15" s="339" t="s">
        <v>264</v>
      </c>
      <c r="C15" s="448">
        <f>'2. RC'!E14</f>
        <v>134782249.73466861</v>
      </c>
      <c r="D15" s="448"/>
      <c r="E15" s="449">
        <f t="shared" si="0"/>
        <v>134782249.73466861</v>
      </c>
    </row>
    <row r="16" spans="1:7" ht="25.5">
      <c r="A16" s="338">
        <v>7</v>
      </c>
      <c r="B16" s="339" t="s">
        <v>198</v>
      </c>
      <c r="C16" s="448">
        <f>'2. RC'!E15</f>
        <v>1490811.8591939977</v>
      </c>
      <c r="D16" s="448"/>
      <c r="E16" s="449">
        <f t="shared" si="0"/>
        <v>1490811.8591939977</v>
      </c>
    </row>
    <row r="17" spans="1:7">
      <c r="A17" s="338">
        <v>8</v>
      </c>
      <c r="B17" s="339" t="s">
        <v>199</v>
      </c>
      <c r="C17" s="448">
        <f>'2. RC'!E16</f>
        <v>0</v>
      </c>
      <c r="D17" s="448"/>
      <c r="E17" s="449">
        <f t="shared" si="0"/>
        <v>0</v>
      </c>
      <c r="F17" s="6"/>
      <c r="G17" s="6"/>
    </row>
    <row r="18" spans="1:7">
      <c r="A18" s="338">
        <v>9</v>
      </c>
      <c r="B18" s="339" t="s">
        <v>200</v>
      </c>
      <c r="C18" s="448">
        <f>'2. RC'!E17</f>
        <v>0</v>
      </c>
      <c r="D18" s="448"/>
      <c r="E18" s="449">
        <f t="shared" si="0"/>
        <v>0</v>
      </c>
      <c r="G18" s="6"/>
    </row>
    <row r="19" spans="1:7" ht="25.5">
      <c r="A19" s="338">
        <v>10</v>
      </c>
      <c r="B19" s="339" t="s">
        <v>201</v>
      </c>
      <c r="C19" s="448">
        <f>'2. RC'!E18</f>
        <v>1239515.5900000008</v>
      </c>
      <c r="D19" s="448">
        <v>193135.02999999991</v>
      </c>
      <c r="E19" s="449">
        <f t="shared" si="0"/>
        <v>1046380.5600000009</v>
      </c>
      <c r="G19" s="6"/>
    </row>
    <row r="20" spans="1:7">
      <c r="A20" s="338">
        <v>11</v>
      </c>
      <c r="B20" s="339" t="s">
        <v>202</v>
      </c>
      <c r="C20" s="448">
        <f>'2. RC'!E19</f>
        <v>9364622.9785795007</v>
      </c>
      <c r="D20" s="448"/>
      <c r="E20" s="449">
        <f t="shared" si="0"/>
        <v>9364622.9785795007</v>
      </c>
    </row>
    <row r="21" spans="1:7" ht="51.75" thickBot="1">
      <c r="A21" s="341"/>
      <c r="B21" s="342" t="s">
        <v>793</v>
      </c>
      <c r="C21" s="451">
        <f>SUM(C8:C12, C15:C20)</f>
        <v>246320247.76235065</v>
      </c>
      <c r="D21" s="451">
        <f>SUM(D8:D12, D15:D20)</f>
        <v>193135.02999999991</v>
      </c>
      <c r="E21" s="452">
        <f>SUM(E8:E12, E15:E20)</f>
        <v>246127112.73235065</v>
      </c>
    </row>
    <row r="22" spans="1:7">
      <c r="A22"/>
      <c r="B22"/>
      <c r="C22"/>
      <c r="D22"/>
      <c r="E22"/>
    </row>
    <row r="23" spans="1:7">
      <c r="A23"/>
      <c r="B23"/>
      <c r="C23"/>
      <c r="D23"/>
      <c r="E23"/>
    </row>
    <row r="25" spans="1:7" s="2" customFormat="1">
      <c r="B25" s="72"/>
      <c r="F25"/>
      <c r="G25"/>
    </row>
    <row r="26" spans="1:7" s="2" customFormat="1">
      <c r="B26" s="73"/>
      <c r="F26"/>
      <c r="G26"/>
    </row>
    <row r="27" spans="1:7" s="2" customFormat="1">
      <c r="B27" s="72"/>
      <c r="F27"/>
      <c r="G27"/>
    </row>
    <row r="28" spans="1:7" s="2" customFormat="1">
      <c r="B28" s="72"/>
      <c r="F28"/>
      <c r="G28"/>
    </row>
    <row r="29" spans="1:7" s="2" customFormat="1">
      <c r="B29" s="72"/>
      <c r="F29"/>
      <c r="G29"/>
    </row>
    <row r="30" spans="1:7" s="2" customFormat="1">
      <c r="B30" s="72"/>
      <c r="F30"/>
      <c r="G30"/>
    </row>
    <row r="31" spans="1:7" s="2" customFormat="1">
      <c r="B31" s="72"/>
      <c r="F31"/>
      <c r="G31"/>
    </row>
    <row r="32" spans="1:7" s="2" customFormat="1">
      <c r="B32" s="73"/>
      <c r="F32"/>
      <c r="G32"/>
    </row>
    <row r="33" spans="2:7" s="2" customFormat="1">
      <c r="B33" s="73"/>
      <c r="F33"/>
      <c r="G33"/>
    </row>
    <row r="34" spans="2:7" s="2" customFormat="1">
      <c r="B34" s="73"/>
      <c r="F34"/>
      <c r="G34"/>
    </row>
    <row r="35" spans="2:7" s="2" customFormat="1">
      <c r="B35" s="73"/>
      <c r="F35"/>
      <c r="G35"/>
    </row>
    <row r="36" spans="2:7" s="2" customFormat="1">
      <c r="B36" s="73"/>
      <c r="F36"/>
      <c r="G36"/>
    </row>
    <row r="37" spans="2:7" s="2" customFormat="1">
      <c r="B37" s="73"/>
      <c r="F37"/>
      <c r="G37"/>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3"/>
  <sheetViews>
    <sheetView showGridLines="0" zoomScaleNormal="100" workbookViewId="0">
      <pane xSplit="1" ySplit="4" topLeftCell="B5" activePane="bottomRight" state="frozen"/>
      <selection activeCell="H6" sqref="H6"/>
      <selection pane="topRight" activeCell="H6" sqref="H6"/>
      <selection pane="bottomLeft" activeCell="H6" sqref="H6"/>
      <selection pane="bottomRight" activeCell="B1" sqref="B1"/>
    </sheetView>
  </sheetViews>
  <sheetFormatPr defaultRowHeight="15" outlineLevelRow="1"/>
  <cols>
    <col min="1" max="1" width="9.5703125" style="2" bestFit="1" customWidth="1"/>
    <col min="2" max="2" width="114.28515625" style="2" customWidth="1"/>
    <col min="3" max="3" width="18.85546875" customWidth="1"/>
    <col min="4" max="4" width="25.42578125" customWidth="1"/>
    <col min="5" max="5" width="24.28515625" customWidth="1"/>
    <col min="6" max="6" width="24" customWidth="1"/>
    <col min="7" max="7" width="10" bestFit="1" customWidth="1"/>
    <col min="8" max="8" width="12" bestFit="1" customWidth="1"/>
    <col min="9" max="9" width="12.5703125" bestFit="1" customWidth="1"/>
  </cols>
  <sheetData>
    <row r="1" spans="1:6" ht="15.75">
      <c r="A1" s="381" t="s">
        <v>226</v>
      </c>
      <c r="B1" s="382" t="s">
        <v>870</v>
      </c>
    </row>
    <row r="2" spans="1:6" s="22" customFormat="1" ht="15.75" customHeight="1">
      <c r="A2" s="381" t="s">
        <v>227</v>
      </c>
      <c r="B2" s="383">
        <f>'7. LI1'!B2</f>
        <v>43555</v>
      </c>
      <c r="C2"/>
      <c r="D2"/>
      <c r="E2"/>
      <c r="F2"/>
    </row>
    <row r="3" spans="1:6" s="22" customFormat="1" ht="15.75" customHeight="1">
      <c r="C3"/>
      <c r="D3"/>
      <c r="E3"/>
      <c r="F3"/>
    </row>
    <row r="4" spans="1:6" s="22" customFormat="1" ht="26.25" thickBot="1">
      <c r="A4" s="22" t="s">
        <v>655</v>
      </c>
      <c r="B4" s="206" t="s">
        <v>305</v>
      </c>
      <c r="C4" s="200" t="s">
        <v>130</v>
      </c>
      <c r="D4"/>
      <c r="E4"/>
      <c r="F4"/>
    </row>
    <row r="5" spans="1:6" ht="26.25">
      <c r="A5" s="201">
        <v>1</v>
      </c>
      <c r="B5" s="202" t="s">
        <v>691</v>
      </c>
      <c r="C5" s="453">
        <f>'7. LI1'!E21</f>
        <v>246127112.73235065</v>
      </c>
    </row>
    <row r="6" spans="1:6" s="191" customFormat="1">
      <c r="A6" s="125">
        <v>2.1</v>
      </c>
      <c r="B6" s="208" t="s">
        <v>306</v>
      </c>
      <c r="C6" s="454">
        <f>'4. Off-Balance'!E8+'4. Off-Balance'!E10</f>
        <v>42117166.210000001</v>
      </c>
    </row>
    <row r="7" spans="1:6" s="4" customFormat="1" ht="25.5" outlineLevel="1">
      <c r="A7" s="207">
        <v>2.2000000000000002</v>
      </c>
      <c r="B7" s="203" t="s">
        <v>307</v>
      </c>
      <c r="C7" s="455"/>
    </row>
    <row r="8" spans="1:6" s="4" customFormat="1" ht="26.25">
      <c r="A8" s="207">
        <v>3</v>
      </c>
      <c r="B8" s="204" t="s">
        <v>692</v>
      </c>
      <c r="C8" s="456">
        <f>SUM(C5:C7)</f>
        <v>288244278.94235063</v>
      </c>
    </row>
    <row r="9" spans="1:6" s="191" customFormat="1">
      <c r="A9" s="125">
        <v>4</v>
      </c>
      <c r="B9" s="211" t="s">
        <v>302</v>
      </c>
      <c r="C9" s="454">
        <v>3110885.9957045875</v>
      </c>
    </row>
    <row r="10" spans="1:6" s="4" customFormat="1" ht="25.5" outlineLevel="1">
      <c r="A10" s="207">
        <v>5.0999999999999996</v>
      </c>
      <c r="B10" s="203" t="s">
        <v>313</v>
      </c>
      <c r="C10" s="457">
        <v>-46235.71</v>
      </c>
    </row>
    <row r="11" spans="1:6" s="4" customFormat="1" ht="25.5" outlineLevel="1">
      <c r="A11" s="207">
        <v>5.2</v>
      </c>
      <c r="B11" s="203" t="s">
        <v>314</v>
      </c>
      <c r="C11" s="455"/>
    </row>
    <row r="12" spans="1:6" s="4" customFormat="1">
      <c r="A12" s="207">
        <v>6</v>
      </c>
      <c r="B12" s="209" t="s">
        <v>303</v>
      </c>
      <c r="C12" s="455"/>
    </row>
    <row r="13" spans="1:6" s="4" customFormat="1" ht="15.75" thickBot="1">
      <c r="A13" s="210">
        <v>7</v>
      </c>
      <c r="B13" s="205" t="s">
        <v>304</v>
      </c>
      <c r="C13" s="458">
        <f>SUM(C8:C12)</f>
        <v>291308929.22805524</v>
      </c>
    </row>
    <row r="17" spans="2:9" s="2" customFormat="1">
      <c r="B17" s="74"/>
      <c r="C17"/>
      <c r="D17"/>
      <c r="E17"/>
      <c r="F17"/>
      <c r="G17"/>
      <c r="H17"/>
      <c r="I17"/>
    </row>
    <row r="18" spans="2:9" s="2" customFormat="1">
      <c r="B18" s="71"/>
      <c r="C18"/>
      <c r="D18"/>
      <c r="E18"/>
      <c r="F18"/>
      <c r="G18"/>
      <c r="H18"/>
      <c r="I18"/>
    </row>
    <row r="19" spans="2:9" s="2" customFormat="1">
      <c r="B19" s="71"/>
      <c r="C19"/>
      <c r="D19"/>
      <c r="E19"/>
      <c r="F19"/>
      <c r="G19"/>
      <c r="H19"/>
      <c r="I19"/>
    </row>
    <row r="20" spans="2:9" s="2" customFormat="1">
      <c r="B20" s="73"/>
      <c r="C20"/>
      <c r="D20"/>
      <c r="E20"/>
      <c r="F20"/>
      <c r="G20"/>
      <c r="H20"/>
      <c r="I20"/>
    </row>
    <row r="21" spans="2:9" s="2" customFormat="1">
      <c r="B21" s="72"/>
      <c r="C21"/>
      <c r="D21"/>
      <c r="E21"/>
      <c r="F21"/>
      <c r="G21"/>
      <c r="H21"/>
      <c r="I21"/>
    </row>
    <row r="22" spans="2:9" s="2" customFormat="1">
      <c r="B22" s="73"/>
      <c r="C22"/>
      <c r="D22"/>
      <c r="E22"/>
      <c r="F22"/>
      <c r="G22"/>
      <c r="H22"/>
      <c r="I22"/>
    </row>
    <row r="23" spans="2:9" s="2" customFormat="1">
      <c r="B23" s="72"/>
      <c r="C23"/>
      <c r="D23"/>
      <c r="E23"/>
      <c r="F23"/>
      <c r="G23"/>
      <c r="H23"/>
      <c r="I23"/>
    </row>
    <row r="24" spans="2:9" s="2" customFormat="1">
      <c r="B24" s="72"/>
      <c r="C24"/>
      <c r="D24"/>
      <c r="E24"/>
      <c r="F24"/>
      <c r="G24"/>
      <c r="H24"/>
      <c r="I24"/>
    </row>
    <row r="25" spans="2:9" s="2" customFormat="1">
      <c r="B25" s="72"/>
      <c r="C25"/>
      <c r="D25"/>
      <c r="E25"/>
      <c r="F25"/>
      <c r="G25"/>
      <c r="H25"/>
      <c r="I25"/>
    </row>
    <row r="26" spans="2:9" s="2" customFormat="1">
      <c r="B26" s="72"/>
      <c r="C26"/>
      <c r="D26"/>
      <c r="E26"/>
      <c r="F26"/>
      <c r="G26"/>
      <c r="H26"/>
      <c r="I26"/>
    </row>
    <row r="27" spans="2:9" s="2" customFormat="1">
      <c r="B27" s="72"/>
      <c r="C27"/>
      <c r="D27"/>
      <c r="E27"/>
      <c r="F27"/>
      <c r="G27"/>
      <c r="H27"/>
      <c r="I27"/>
    </row>
    <row r="28" spans="2:9" s="2" customFormat="1">
      <c r="B28" s="73"/>
      <c r="C28"/>
      <c r="D28"/>
      <c r="E28"/>
      <c r="F28"/>
      <c r="G28"/>
      <c r="H28"/>
      <c r="I28"/>
    </row>
    <row r="29" spans="2:9" s="2" customFormat="1">
      <c r="B29" s="73"/>
      <c r="C29"/>
      <c r="D29"/>
      <c r="E29"/>
      <c r="F29"/>
      <c r="G29"/>
      <c r="H29"/>
      <c r="I29"/>
    </row>
    <row r="30" spans="2:9" s="2" customFormat="1">
      <c r="B30" s="73"/>
      <c r="C30"/>
      <c r="D30"/>
      <c r="E30"/>
      <c r="F30"/>
      <c r="G30"/>
      <c r="H30"/>
      <c r="I30"/>
    </row>
    <row r="31" spans="2:9" s="2" customFormat="1">
      <c r="B31" s="73"/>
      <c r="C31"/>
      <c r="D31"/>
      <c r="E31"/>
      <c r="F31"/>
      <c r="G31"/>
      <c r="H31"/>
      <c r="I31"/>
    </row>
    <row r="32" spans="2:9" s="2" customFormat="1">
      <c r="B32" s="73"/>
      <c r="C32"/>
      <c r="D32"/>
      <c r="E32"/>
      <c r="F32"/>
      <c r="G32"/>
      <c r="H32"/>
      <c r="I32"/>
    </row>
    <row r="33" spans="2:9" s="2" customFormat="1">
      <c r="B33" s="73"/>
      <c r="C33"/>
      <c r="D33"/>
      <c r="E33"/>
      <c r="F33"/>
      <c r="G33"/>
      <c r="H33"/>
      <c r="I33"/>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F95224PcW0tKx8sNFekddgfq4fw=</DigestValue>
    </Reference>
    <Reference URI="#idOfficeObject" Type="http://www.w3.org/2000/09/xmldsig#Object">
      <DigestMethod Algorithm="http://www.w3.org/2000/09/xmldsig#sha1"/>
      <DigestValue>Nxr9iCqDGvlmOe4FTQlcN5M0Z78=</DigestValue>
    </Reference>
    <Reference URI="#idSignedProperties" Type="http://uri.etsi.org/01903#SignedProperties">
      <Transforms>
        <Transform Algorithm="http://www.w3.org/TR/2001/REC-xml-c14n-20010315"/>
      </Transforms>
      <DigestMethod Algorithm="http://www.w3.org/2000/09/xmldsig#sha1"/>
      <DigestValue>sKP2DseqiBGCLIGDOTmKPU1QMYg=</DigestValue>
    </Reference>
  </SignedInfo>
  <SignatureValue>GEtbr2i35se8T9TkdAuE9k+EGR2EKWzuRrozI9hRahMphB6n9KVG+4bLqfk/ZnN+ZfwiZQHVKZCb
L1SOyJTMEBJVnj/NYQOuEzPI8dbNkl+F4ZM+hDUUgpaNPlRLnm+mbbD0XQuTGpEwDVRGq+C9KwGe
Ar8u6u0Zd0tbHie66kfPoCqyzngE9awVfKdQvLC6m9AD+0rjMKzpzua2TwO+vTBWE8yBkltGFdBw
w2jWNDLAtA7qS2tnLqRRWXM1PxqnqfuTJJmkPORA+t2EtAweGGpKbXtnc6rzqN3Lw8GaB15cCSJA
hNpt7J76Mfrf8A7Qz//+8xlE9z8hXgDH58cq2Q==</SignatureValue>
  <KeyInfo>
    <X509Data>
      <X509Certificate>MIIGODCCBSCgAwIBAgIKfHQE7wACAAERezANBgkqhkiG9w0BAQsFADBKMRIwEAYKCZImiZPyLGQB
GRYCZ2UxEzARBgoJkiaJk/IsZAEZFgNuYmcxHzAdBgNVBAMTFk5CRyBDbGFzcyAyIElOVCBTdWIg
Q0EwHhcNMTkwMjI4MTM0MjE1WhcNMjEwMjI3MTM0MjE1WjA2MRswGQYDVQQKExJKU0MgSXNiYW5r
IEdlb3JnaWExFzAVBgNVBAMTDkJJUyAtIE96YW4gR3VyMIIBIjANBgkqhkiG9w0BAQEFAAOCAQ8A
MIIBCgKCAQEA4Cemm0wH9P7U50foRteBhLVpjwJWzCgjtJqz8/+6PJJLoZH6bCMlKwtSzHUCK8tc
0df7v1iqKxIetPmlxHXq4dd6xCCDSucm4MpVEgm0AMgqHrGDmKnMnl5Wcdm4dquvVFuwQrZhv9YS
UfUZlQP5WswcIR5uGr9ArtZ36kCTJZ7W1ChkDYkR6UjUstyOnILbOoouUT/BlBawKCXsUq2N95Ee
nud5010FlP4HRf4DmSd4E1ohCXEH2CdFCViwPHwftwo85PRVwo4/d94xmcuFAjWY++b0jnzlRbQb
r50g2xjpYKSseh/uX9ey8/nJRoalzN7fIBMGoKw2RQe1+GikJQIDAQABo4IDMjCCAy4wPAYJKwYB
BAGCNxUHBC8wLQYlKwYBBAGCNxUI5rJgg431RIaBmQmDuKFKg76EcQSDxJEzhIOIXQIBZAIBIzAd
BgNVHSUEFjAUBggrBgEFBQcDAgYIKwYBBQUHAwQwCwYDVR0PBAQDAgeAMCcGCSsGAQQBgjcVCgQa
MBgwCgYIKwYBBQUHAwIwCgYIKwYBBQUHAwQwHQYDVR0OBBYEFKUSPIUfoVLJEo3UmBplNogAfk2B
MB8GA1UdIwQYMBaAFMMu0i/wTC8ZwieC/PYurGqwSc/BMIIBJQYDVR0fBIIBHDCCARgwggEUoIIB
EKCCAQyGgcdsZGFwOi8vL0NOPU5CRyUyMENsYXNzJTIwMiUyMElOVCUyMFN1YiUyMENBKDEpLENO
PW5iZy1zdWJDQSxDTj1DRFAsQ049UHVibGljJTIwS2V5JTIwU2VydmljZXMsQ049U2VydmljZXMs
Q049Q29uZmlndXJhdGlvbixEQz1uYmcsREM9Z2U/Y2VydGlmaWNhdGVSZXZvY2F0aW9uTGlzdD9i
YXNlP29iamVjdENsYXNzPWNSTERpc3RyaWJ1dGlvblBvaW50hkBodHRwOi8vY3JsLm5iZy5nb3Yu
Z2UvY2EvTkJHJTIwQ2xhc3MlMjAyJTIwSU5UJTIwU3ViJTIwQ0EoMSkuY3JsMIIBLgYIKwYBBQUH
AQEEggEgMIIBHDCBugYIKwYBBQUHMAKGga1sZGFwOi8vL0NOPU5CRyUyMENsYXNzJTIwMiUyMElO
VCUyMFN1YiUyMENBLENOPUFJQSxDTj1QdWJsaWMlMjBLZXklMjBTZXJ2aWNlcyxDTj1TZXJ2aWNl
cyxDTj1Db25maWd1cmF0aW9uLERDPW5iZyxEQz1nZT9jQUNlcnRpZmljYXRlP2Jhc2U/b2JqZWN0
Q2xhc3M9Y2VydGlmaWNhdGlvbkF1dGhvcml0eTBdBggrBgEFBQcwAoZRaHR0cDovL2NybC5uYmcu
Z292LmdlL2NhL25iZy1zdWJDQS5uYmcuZ2VfTkJHJTIwQ2xhc3MlMjAyJTIwSU5UJTIwU3ViJTIw
Q0EoMikuY3J0MA0GCSqGSIb3DQEBCwUAA4IBAQB0mo0Zs053gMwW8yCdRcfu1ODhVvCgZgAtkbbP
FlUH5aTa/s2ac6GM0Ep2zitgUathslAElAHUQ2EXJF03T3IG8JDxULA3RJH6QE6JjA9ehmHwo07c
NnnCwHYUyPukuywq4g8/0mP5VwVEZ7zvFFfbnhfsTgvvcecexw2eG51rIisRwXGr3An87dvjzt37
hK2o+DKEX5UnfnJ/s+3F8kz8CW7yHwiwcXmE/qBGTEPhpnTRDmDT3QuAjkhKaLvUMgGojwOoXscl
BFQoZCD2OWExIhZbWXYb4m4ssQ6m06HGOUB+KZt6xhwqyt4kokFmSMwTyYc4xuQNalEbgqpNwwrq
</X509Certificate>
    </X509Data>
  </KeyInfo>
  <Object xmlns:mdssi="http://schemas.openxmlformats.org/package/2006/digital-signature" Id="idPackageObject">
    <Manifest>
      <Reference URI="/xl/printerSettings/printerSettings11.bin?ContentType=application/vnd.openxmlformats-officedocument.spreadsheetml.printerSettings">
        <DigestMethod Algorithm="http://www.w3.org/2000/09/xmldsig#sha1"/>
        <DigestValue>ZjYF1rngT8+3SuHmWZ9lPAE7NMg=</DigestValue>
      </Reference>
      <Reference URI="/xl/calcChain.xml?ContentType=application/vnd.openxmlformats-officedocument.spreadsheetml.calcChain+xml">
        <DigestMethod Algorithm="http://www.w3.org/2000/09/xmldsig#sha1"/>
        <DigestValue>nhahoHs0gk4IpUGREIFw6F3OB5w=</DigestValue>
      </Reference>
      <Reference URI="/xl/printerSettings/printerSettings4.bin?ContentType=application/vnd.openxmlformats-officedocument.spreadsheetml.printerSettings">
        <DigestMethod Algorithm="http://www.w3.org/2000/09/xmldsig#sha1"/>
        <DigestValue>ZjYF1rngT8+3SuHmWZ9lPAE7NMg=</DigestValue>
      </Reference>
      <Reference URI="/xl/printerSettings/printerSettings5.bin?ContentType=application/vnd.openxmlformats-officedocument.spreadsheetml.printerSettings">
        <DigestMethod Algorithm="http://www.w3.org/2000/09/xmldsig#sha1"/>
        <DigestValue>0fOQWZyNvHu5m3ZMv6Ygnk6TDsA=</DigestValue>
      </Reference>
      <Reference URI="/xl/printerSettings/printerSettings6.bin?ContentType=application/vnd.openxmlformats-officedocument.spreadsheetml.printerSettings">
        <DigestMethod Algorithm="http://www.w3.org/2000/09/xmldsig#sha1"/>
        <DigestValue>4uWAmxZMpFBE+/JDugAdMjuTKKw=</DigestValue>
      </Reference>
      <Reference URI="/xl/styles.xml?ContentType=application/vnd.openxmlformats-officedocument.spreadsheetml.styles+xml">
        <DigestMethod Algorithm="http://www.w3.org/2000/09/xmldsig#sha1"/>
        <DigestValue>iVnlv7pOUd6t9xE7fCHMvUj/2+U=</DigestValue>
      </Reference>
      <Reference URI="/xl/worksheets/sheet19.xml?ContentType=application/vnd.openxmlformats-officedocument.spreadsheetml.worksheet+xml">
        <DigestMethod Algorithm="http://www.w3.org/2000/09/xmldsig#sha1"/>
        <DigestValue>dqzuCQtimEtHg4/ulKWslpOjQc4=</DigestValue>
      </Reference>
      <Reference URI="/xl/worksheets/sheet9.xml?ContentType=application/vnd.openxmlformats-officedocument.spreadsheetml.worksheet+xml">
        <DigestMethod Algorithm="http://www.w3.org/2000/09/xmldsig#sha1"/>
        <DigestValue>Y3wKcPVRAE43etCh37bUw8N3hkI=</DigestValue>
      </Reference>
      <Reference URI="/xl/worksheets/sheet5.xml?ContentType=application/vnd.openxmlformats-officedocument.spreadsheetml.worksheet+xml">
        <DigestMethod Algorithm="http://www.w3.org/2000/09/xmldsig#sha1"/>
        <DigestValue>sNSB5nXvemk1/8sPomGrqW3IbKo=</DigestValue>
      </Reference>
      <Reference URI="/xl/printerSettings/printerSettings15.bin?ContentType=application/vnd.openxmlformats-officedocument.spreadsheetml.printerSettings">
        <DigestMethod Algorithm="http://www.w3.org/2000/09/xmldsig#sha1"/>
        <DigestValue>h1cfDX90fneGw34KtpcfAlbbCy0=</DigestValue>
      </Reference>
      <Reference URI="/xl/worksheets/sheet7.xml?ContentType=application/vnd.openxmlformats-officedocument.spreadsheetml.worksheet+xml">
        <DigestMethod Algorithm="http://www.w3.org/2000/09/xmldsig#sha1"/>
        <DigestValue>umCOc+fOE9TS0C+EtQlEa1vzOSk=</DigestValue>
      </Reference>
      <Reference URI="/xl/worksheets/sheet8.xml?ContentType=application/vnd.openxmlformats-officedocument.spreadsheetml.worksheet+xml">
        <DigestMethod Algorithm="http://www.w3.org/2000/09/xmldsig#sha1"/>
        <DigestValue>PTujp096fkATf9QyizFYGqMErBw=</DigestValue>
      </Reference>
      <Reference URI="/xl/printerSettings/printerSettings7.bin?ContentType=application/vnd.openxmlformats-officedocument.spreadsheetml.printerSettings">
        <DigestMethod Algorithm="http://www.w3.org/2000/09/xmldsig#sha1"/>
        <DigestValue>VbYQLSfWkJUSAVYpaQXZ1AdRGaQ=</DigestValue>
      </Reference>
      <Reference URI="/xl/printerSettings/printerSettings3.bin?ContentType=application/vnd.openxmlformats-officedocument.spreadsheetml.printerSettings">
        <DigestMethod Algorithm="http://www.w3.org/2000/09/xmldsig#sha1"/>
        <DigestValue>ZjYF1rngT8+3SuHmWZ9lPAE7NMg=</DigestValue>
      </Reference>
      <Reference URI="/xl/printerSettings/printerSettings2.bin?ContentType=application/vnd.openxmlformats-officedocument.spreadsheetml.printerSettings">
        <DigestMethod Algorithm="http://www.w3.org/2000/09/xmldsig#sha1"/>
        <DigestValue>ZjYF1rngT8+3SuHmWZ9lPAE7NMg=</DigestValue>
      </Reference>
      <Reference URI="/xl/printerSettings/printerSettings14.bin?ContentType=application/vnd.openxmlformats-officedocument.spreadsheetml.printerSettings">
        <DigestMethod Algorithm="http://www.w3.org/2000/09/xmldsig#sha1"/>
        <DigestValue>MF98xR3W01Z47r5hw5ScyMod0As=</DigestValue>
      </Reference>
      <Reference URI="/xl/printerSettings/printerSettings13.bin?ContentType=application/vnd.openxmlformats-officedocument.spreadsheetml.printerSettings">
        <DigestMethod Algorithm="http://www.w3.org/2000/09/xmldsig#sha1"/>
        <DigestValue>ZjYF1rngT8+3SuHmWZ9lPAE7NMg=</DigestValue>
      </Reference>
      <Reference URI="/xl/printerSettings/printerSettings12.bin?ContentType=application/vnd.openxmlformats-officedocument.spreadsheetml.printerSettings">
        <DigestMethod Algorithm="http://www.w3.org/2000/09/xmldsig#sha1"/>
        <DigestValue>ZjYF1rngT8+3SuHmWZ9lPAE7NMg=</DigestValue>
      </Reference>
      <Reference URI="/xl/externalLinks/externalLink3.xml?ContentType=application/vnd.openxmlformats-officedocument.spreadsheetml.externalLink+xml">
        <DigestMethod Algorithm="http://www.w3.org/2000/09/xmldsig#sha1"/>
        <DigestValue>gvl4w4jc1MnhaxJD59podlZFRbk=</DigestValue>
      </Reference>
      <Reference URI="/xl/externalLinks/externalLink1.xml?ContentType=application/vnd.openxmlformats-officedocument.spreadsheetml.externalLink+xml">
        <DigestMethod Algorithm="http://www.w3.org/2000/09/xmldsig#sha1"/>
        <DigestValue>5INcEJ1eQDgw22QA4kay85oIaqo=</DigestValue>
      </Reference>
      <Reference URI="/xl/externalLinks/externalLink2.xml?ContentType=application/vnd.openxmlformats-officedocument.spreadsheetml.externalLink+xml">
        <DigestMethod Algorithm="http://www.w3.org/2000/09/xmldsig#sha1"/>
        <DigestValue>e4tpTd2JEeHxDbOXHYPqIzXdeNs=</DigestValue>
      </Reference>
      <Reference URI="/xl/printerSettings/printerSettings10.bin?ContentType=application/vnd.openxmlformats-officedocument.spreadsheetml.printerSettings">
        <DigestMethod Algorithm="http://www.w3.org/2000/09/xmldsig#sha1"/>
        <DigestValue>VbYQLSfWkJUSAVYpaQXZ1AdRGaQ=</DigestValue>
      </Reference>
      <Reference URI="/xl/printerSettings/printerSettings9.bin?ContentType=application/vnd.openxmlformats-officedocument.spreadsheetml.printerSettings">
        <DigestMethod Algorithm="http://www.w3.org/2000/09/xmldsig#sha1"/>
        <DigestValue>ZjYF1rngT8+3SuHmWZ9lPAE7NMg=</DigestValue>
      </Reference>
      <Reference URI="/xl/printerSettings/printerSettings8.bin?ContentType=application/vnd.openxmlformats-officedocument.spreadsheetml.printerSettings">
        <DigestMethod Algorithm="http://www.w3.org/2000/09/xmldsig#sha1"/>
        <DigestValue>VbYQLSfWkJUSAVYpaQXZ1AdRGaQ=</DigestValue>
      </Reference>
      <Reference URI="/xl/printerSettings/printerSettings1.bin?ContentType=application/vnd.openxmlformats-officedocument.spreadsheetml.printerSettings">
        <DigestMethod Algorithm="http://www.w3.org/2000/09/xmldsig#sha1"/>
        <DigestValue>iOUdri0DrHYIo5Tw3Wqktoik9TI=</DigestValue>
      </Reference>
      <Reference URI="/xl/worksheets/sheet10.xml?ContentType=application/vnd.openxmlformats-officedocument.spreadsheetml.worksheet+xml">
        <DigestMethod Algorithm="http://www.w3.org/2000/09/xmldsig#sha1"/>
        <DigestValue>EbtLixkcJSjGu0AjWcHepvZD5HA=</DigestValue>
      </Reference>
      <Reference URI="/xl/worksheets/sheet6.xml?ContentType=application/vnd.openxmlformats-officedocument.spreadsheetml.worksheet+xml">
        <DigestMethod Algorithm="http://www.w3.org/2000/09/xmldsig#sha1"/>
        <DigestValue>6gSbV8D10kqzK5F/17JlpE0jNpw=</DigestValue>
      </Reference>
      <Reference URI="/xl/workbook.xml?ContentType=application/vnd.openxmlformats-officedocument.spreadsheetml.sheet.main+xml">
        <DigestMethod Algorithm="http://www.w3.org/2000/09/xmldsig#sha1"/>
        <DigestValue>X6/MVn17xhAThYOsW9OJP7gmZKw=</DigestValue>
      </Reference>
      <Reference URI="/xl/worksheets/sheet14.xml?ContentType=application/vnd.openxmlformats-officedocument.spreadsheetml.worksheet+xml">
        <DigestMethod Algorithm="http://www.w3.org/2000/09/xmldsig#sha1"/>
        <DigestValue>ECNQ4W92HgmO7CnROeHFbTGY79U=</DigestValue>
      </Reference>
      <Reference URI="/xl/worksheets/sheet11.xml?ContentType=application/vnd.openxmlformats-officedocument.spreadsheetml.worksheet+xml">
        <DigestMethod Algorithm="http://www.w3.org/2000/09/xmldsig#sha1"/>
        <DigestValue>GheL0VNeHeK3ophtaM1d50jOOEY=</DigestValue>
      </Reference>
      <Reference URI="/xl/theme/theme1.xml?ContentType=application/vnd.openxmlformats-officedocument.theme+xml">
        <DigestMethod Algorithm="http://www.w3.org/2000/09/xmldsig#sha1"/>
        <DigestValue>9qmLS+LilE9mSl2hTMj5oHE8VR8=</DigestValue>
      </Reference>
      <Reference URI="/xl/worksheets/sheet1.xml?ContentType=application/vnd.openxmlformats-officedocument.spreadsheetml.worksheet+xml">
        <DigestMethod Algorithm="http://www.w3.org/2000/09/xmldsig#sha1"/>
        <DigestValue>GejP1xsRAYqd1sEc8IsUCziasgs=</DigestValue>
      </Reference>
      <Reference URI="/xl/sharedStrings.xml?ContentType=application/vnd.openxmlformats-officedocument.spreadsheetml.sharedStrings+xml">
        <DigestMethod Algorithm="http://www.w3.org/2000/09/xmldsig#sha1"/>
        <DigestValue>LFfnIrV1c5ZkvfQaUZ0pQ8ge0nY=</DigestValue>
      </Reference>
      <Reference URI="/xl/drawings/drawing1.xml?ContentType=application/vnd.openxmlformats-officedocument.drawing+xml">
        <DigestMethod Algorithm="http://www.w3.org/2000/09/xmldsig#sha1"/>
        <DigestValue>9jgpVdHzFAt7WN87Eb8UjCRV7yA=</DigestValue>
      </Reference>
      <Reference URI="/xl/worksheets/sheet3.xml?ContentType=application/vnd.openxmlformats-officedocument.spreadsheetml.worksheet+xml">
        <DigestMethod Algorithm="http://www.w3.org/2000/09/xmldsig#sha1"/>
        <DigestValue>bBG81idm9wCyjBNlEoTAK2s7mi0=</DigestValue>
      </Reference>
      <Reference URI="/xl/worksheets/sheet2.xml?ContentType=application/vnd.openxmlformats-officedocument.spreadsheetml.worksheet+xml">
        <DigestMethod Algorithm="http://www.w3.org/2000/09/xmldsig#sha1"/>
        <DigestValue>B8UeD8KJJZXOsQxJDa29uKv1n7A=</DigestValue>
      </Reference>
      <Reference URI="/xl/worksheets/sheet4.xml?ContentType=application/vnd.openxmlformats-officedocument.spreadsheetml.worksheet+xml">
        <DigestMethod Algorithm="http://www.w3.org/2000/09/xmldsig#sha1"/>
        <DigestValue>gTcVJJhrIpvbIFE6knv5r1C+yFM=</DigestValue>
      </Reference>
      <Reference URI="/xl/worksheets/sheet15.xml?ContentType=application/vnd.openxmlformats-officedocument.spreadsheetml.worksheet+xml">
        <DigestMethod Algorithm="http://www.w3.org/2000/09/xmldsig#sha1"/>
        <DigestValue>xiivKA2uGSIv4Uj9z9gtbwxGYMg=</DigestValue>
      </Reference>
      <Reference URI="/xl/worksheets/sheet13.xml?ContentType=application/vnd.openxmlformats-officedocument.spreadsheetml.worksheet+xml">
        <DigestMethod Algorithm="http://www.w3.org/2000/09/xmldsig#sha1"/>
        <DigestValue>ZVGDRm4kxEtJ9BpKQMmMYMhlQ0o=</DigestValue>
      </Reference>
      <Reference URI="/xl/worksheets/sheet18.xml?ContentType=application/vnd.openxmlformats-officedocument.spreadsheetml.worksheet+xml">
        <DigestMethod Algorithm="http://www.w3.org/2000/09/xmldsig#sha1"/>
        <DigestValue>/lBfMJeLEopkeMDq8zWArO2JpxA=</DigestValue>
      </Reference>
      <Reference URI="/xl/worksheets/sheet17.xml?ContentType=application/vnd.openxmlformats-officedocument.spreadsheetml.worksheet+xml">
        <DigestMethod Algorithm="http://www.w3.org/2000/09/xmldsig#sha1"/>
        <DigestValue>kpjSAJfQrL/QQcl73Jfl78IJel0=</DigestValue>
      </Reference>
      <Reference URI="/xl/worksheets/sheet12.xml?ContentType=application/vnd.openxmlformats-officedocument.spreadsheetml.worksheet+xml">
        <DigestMethod Algorithm="http://www.w3.org/2000/09/xmldsig#sha1"/>
        <DigestValue>AfTZEbOpLkzMteNkYUneFRiYIX8=</DigestValue>
      </Reference>
      <Reference URI="/xl/worksheets/sheet16.xml?ContentType=application/vnd.openxmlformats-officedocument.spreadsheetml.worksheet+xml">
        <DigestMethod Algorithm="http://www.w3.org/2000/09/xmldsig#sha1"/>
        <DigestValue>SqDwcFd2j2Y+QEfb/uNhnSehotg=</DigestValue>
      </Reference>
      <Reference URI="/xl/worksheets/_rels/sheet19.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wq4CjvcIXrAyAs/vmq7dZAl44ms=</DigestValue>
      </Reference>
      <Reference URI="/xl/externalLinks/_rels/externalLink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lKHMldeuxk90T+wUlP1N0/YNoPs=</DigestValue>
      </Reference>
      <Reference URI="/xl/externalLinks/_rels/externalLink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BbzuC6JhaV1TiMhP/sAhbuaYBfk=</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DPl54m8ZkWDWmPPYreVK672bwio=</DigestValue>
      </Reference>
      <Reference URI="/xl/worksheets/_rels/sheet1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LPejZ6yBAfuuMiUZm6rOO7mcndA=</DigestValue>
      </Reference>
      <Reference URI="/xl/worksheets/_rels/sheet1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N/uDggg8AIygyJh+dIPdIaS6kno=</DigestValue>
      </Reference>
      <Reference URI="/xl/externalLinks/_rels/externalLink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1x8ZTFxuCaGqUdhNBaA2ZOm0NPg=</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p3Vo1ELbv4NvleayWI6std39/r8=</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ew+sNkCbSxwNPstBsGRjC+14Sxg=</DigestValue>
      </Reference>
      <Reference URI="/xl/worksheets/_rels/sheet1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n+0vGARnVcePbMd38IPwNKCZjEA=</DigestValue>
      </Reference>
      <Reference URI="/xl/worksheets/_rels/sheet9.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evqmqFUdbvaL3aMipGrmdpdWthI=</DigestValue>
      </Reference>
      <Reference URI="/xl/worksheets/_rels/sheet1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Vclzwqg39PLFkJdzcx3F8AQsaJo=</DigestValue>
      </Reference>
      <Reference URI="/xl/worksheets/_rels/sheet1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U7CUEIIjus89uV8hommNXczPLCs=</DigestValue>
      </Reference>
      <Reference URI="/xl/worksheets/_rels/sheet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gLMRZB7s88mg+sKljXP+o9GVNVU=</DigestValue>
      </Reference>
      <Reference URI="/xl/worksheets/_rels/sheet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yMhQTw9PBMCmGwuuB9JTPShwImc=</DigestValue>
      </Reference>
      <Reference URI="/xl/worksheets/_rels/sheet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pRTIgt3ZCwCHdZOTjQ1jGIvjSb8=</DigestValue>
      </Reference>
      <Reference URI="/xl/worksheets/_rels/sheet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8D0DgC/hCQ6mNpATqG5IKIJjIPw=</DigestValue>
      </Reference>
      <Reference URI="/xl/worksheets/_rels/sheet13.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oMz5HxKrl6f1AngxuGnlsLy0YJM=</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13"/>
            <mdssi:RelationshipReference SourceId="rId18"/>
            <mdssi:RelationshipReference SourceId="rId26"/>
            <mdssi:RelationshipReference SourceId="rId3"/>
            <mdssi:RelationshipReference SourceId="rId21"/>
            <mdssi:RelationshipReference SourceId="rId7"/>
            <mdssi:RelationshipReference SourceId="rId12"/>
            <mdssi:RelationshipReference SourceId="rId17"/>
            <mdssi:RelationshipReference SourceId="rId25"/>
            <mdssi:RelationshipReference SourceId="rId2"/>
            <mdssi:RelationshipReference SourceId="rId16"/>
            <mdssi:RelationshipReference SourceId="rId20"/>
            <mdssi:RelationshipReference SourceId="rId1"/>
            <mdssi:RelationshipReference SourceId="rId6"/>
            <mdssi:RelationshipReference SourceId="rId11"/>
            <mdssi:RelationshipReference SourceId="rId24"/>
            <mdssi:RelationshipReference SourceId="rId5"/>
            <mdssi:RelationshipReference SourceId="rId15"/>
            <mdssi:RelationshipReference SourceId="rId23"/>
            <mdssi:RelationshipReference SourceId="rId10"/>
            <mdssi:RelationshipReference SourceId="rId19"/>
            <mdssi:RelationshipReference SourceId="rId4"/>
            <mdssi:RelationshipReference SourceId="rId9"/>
            <mdssi:RelationshipReference SourceId="rId14"/>
            <mdssi:RelationshipReference SourceId="rId22"/>
          </Transform>
          <Transform Algorithm="http://www.w3.org/TR/2001/REC-xml-c14n-20010315"/>
        </Transforms>
        <DigestMethod Algorithm="http://www.w3.org/2000/09/xmldsig#sha1"/>
        <DigestValue>qaaADHC+mfGI4UY8kLcc2quiVis=</DigestValue>
      </Reference>
    </Manifest>
    <SignatureProperties>
      <SignatureProperty Id="idSignatureTime" Target="#idPackageSignature">
        <mdssi:SignatureTime>
          <mdssi:Format>YYYY-MM-DDThh:mm:ssTZD</mdssi:Format>
          <mdssi:Value>2019-04-15T16:28:56Z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2019-04-15T16:28:56Z</xd:SigningTime>
          <xd:SigningCertificate>
            <xd:Cert>
              <xd:CertDigest>
                <DigestMethod Algorithm="http://www.w3.org/2000/09/xmldsig#sha1"/>
                <DigestValue>4KDifE4DtO52fRqU6KjuNdcXzuQ=</DigestValue>
              </xd:CertDigest>
              <xd:IssuerSerial>
                <X509IssuerName>CN=NBG Class 2 INT Sub CA, DC=nbg, DC=ge</X509IssuerName>
                <X509SerialNumber>587713621691290490048891</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Rqpp50KJkgDlvuAXu0cLD2jCwz0=</DigestValue>
    </Reference>
    <Reference URI="#idOfficeObject" Type="http://www.w3.org/2000/09/xmldsig#Object">
      <DigestMethod Algorithm="http://www.w3.org/2000/09/xmldsig#sha1"/>
      <DigestValue>Nxr9iCqDGvlmOe4FTQlcN5M0Z78=</DigestValue>
    </Reference>
    <Reference URI="#idSignedProperties" Type="http://uri.etsi.org/01903#SignedProperties">
      <Transforms>
        <Transform Algorithm="http://www.w3.org/TR/2001/REC-xml-c14n-20010315"/>
      </Transforms>
      <DigestMethod Algorithm="http://www.w3.org/2000/09/xmldsig#sha1"/>
      <DigestValue>LYSB3SmhepBM1Zl8en1gOhVnWPc=</DigestValue>
    </Reference>
  </SignedInfo>
  <SignatureValue>MRyUESbazhepsQqZg/ekTN1qIKnwsA+5FAGBKVha61Po4n1ffmvUis5PVdVzF/cH5EQnqNg+Uhx5
IfxUGp+709wM+2c3TXcSZV09SC4gwxzyUsYK/3X3WaIyv17jBA4Ta/XHsxbeLMDWxwGTPLpNQ7nl
+CfMk44Ki23VMyAl6XMp8Bu5UCIizIMy8mjgA3+/b1LnKoIGj73uiXARemilKZ4aVoc1QCD4vBg5
mpJ0NANdH8NfEgWHZCSdOF6uBJJe6o/BnMboCJD4wVQ8RWHFlVPxdpWj+9ZzQrXMJzXPN9SLh1lh
T2ywA1DmdAbSlBrcAy+S+lTUGS56VBtHXk5Lig==</SignatureValue>
  <KeyInfo>
    <X509Data>
      <X509Certificate>MIIGPjCCBSagAwIBAgIKfIKsZAACAAERgzANBgkqhkiG9w0BAQsFADBKMRIwEAYKCZImiZPyLGQB
GRYCZ2UxEzARBgoJkiaJk/IsZAEZFgNuYmcxHzAdBgNVBAMTFk5CRyBDbGFzcyAyIElOVCBTdWIg
Q0EwHhcNMTkwMjI4MTM1ODE2WhcNMjEwMjI3MTM1ODE2WjA8MRswGQYDVQQKExJKU0MgSXNiYW5r
IEdlb3JnaWExHTAbBgNVBAMTFEJJUyAtIFVjaGEgU2FyYWxpZHplMIIBIjANBgkqhkiG9w0BAQEF
AAOCAQ8AMIIBCgKCAQEA5XqvG0GcuA0yT4Q+BUTZwpiKfVhl0Q/rhhtJLjC9pxhQPMcdlqH81F8O
OBvvVz/Wv8QWsS6uy2MrMS/hW9qn7fI36oscmYisO1RTX2+NBdt6fVIkASYbmyewyJcQn39r4uUx
PWoEW/MzAS6bu3PVd1a8eAeX+JfYOxLERNp1CBXcXnvkY/82XH3Nbn+IyyuefItwmTIEtBfd8r2F
zfKaJ0eG1/N+XXUXSe1dUKxusm+8xe7bDQlBCl3rfsUHcVFd9jM/ityQPG2rw/tnCu3ipKwG8GaW
qVTCHKJTUZpeyrLTuZFB3EtvHptFib/0RUx7bH45Cf0YuvBqpWcRk0/gZwIDAQABo4IDMjCCAy4w
PAYJKwYBBAGCNxUHBC8wLQYlKwYBBAGCNxUI5rJgg431RIaBmQmDuKFKg76EcQSDxJEzhIOIXQIB
ZAIBIzAdBgNVHSUEFjAUBggrBgEFBQcDAgYIKwYBBQUHAwQwCwYDVR0PBAQDAgeAMCcGCSsGAQQB
gjcVCgQaMBgwCgYIKwYBBQUHAwIwCgYIKwYBBQUHAwQwHQYDVR0OBBYEFCXZvSVzVsGMqFqHRWJW
/ROIkwwSMB8GA1UdIwQYMBaAFMMu0i/wTC8ZwieC/PYurGqwSc/BMIIBJQYDVR0fBIIBHDCCARgw
ggEUoIIBEKCCAQyGgcdsZGFwOi8vL0NOPU5CRyUyMENsYXNzJTIwMiUyMElOVCUyMFN1YiUyMENB
KDEpLENOPW5iZy1zdWJDQSxDTj1DRFAsQ049UHVibGljJTIwS2V5JTIwU2VydmljZXMsQ049U2Vy
dmljZXMsQ049Q29uZmlndXJhdGlvbixEQz1uYmcsREM9Z2U/Y2VydGlmaWNhdGVSZXZvY2F0aW9u
TGlzdD9iYXNlP29iamVjdENsYXNzPWNSTERpc3RyaWJ1dGlvblBvaW50hkBodHRwOi8vY3JsLm5i
Zy5nb3YuZ2UvY2EvTkJHJTIwQ2xhc3MlMjAyJTIwSU5UJTIwU3ViJTIwQ0EoMSkuY3JsMIIBLgYI
KwYBBQUHAQEEggEgMIIBHDCBugYIKwYBBQUHMAKGga1sZGFwOi8vL0NOPU5CRyUyMENsYXNzJTIw
MiUyMElOVCUyMFN1YiUyMENBLENOPUFJQSxDTj1QdWJsaWMlMjBLZXklMjBTZXJ2aWNlcyxDTj1T
ZXJ2aWNlcyxDTj1Db25maWd1cmF0aW9uLERDPW5iZyxEQz1nZT9jQUNlcnRpZmljYXRlP2Jhc2U/
b2JqZWN0Q2xhc3M9Y2VydGlmaWNhdGlvbkF1dGhvcml0eTBdBggrBgEFBQcwAoZRaHR0cDovL2Ny
bC5uYmcuZ292LmdlL2NhL25iZy1zdWJDQS5uYmcuZ2VfTkJHJTIwQ2xhc3MlMjAyJTIwSU5UJTIw
U3ViJTIwQ0EoMikuY3J0MA0GCSqGSIb3DQEBCwUAA4IBAQAvXMXHqr2jwgkTBHw/VIOvXVNNbTzr
l1xezUjBzR70IxG/GcbEckaqfi4t7aaGXM643ELJu9VDHTkFe1nKK9PR5sy5CLXu7NZ0Kyuxlp7Y
x8YrMlfTP7PqDXim/5xYM/kXI3QfdlSGqg/WyWHtJr8SsBiVp1p0yTssWTSpjqbQj1gn6T2NpPoI
ljKiTmx+i807nuczz1dqAWMt5ukWLM7dIoKNf6/SsoIvdz3AXX9L8qRjCr5Y2fMiqWY9JAdVtdFJ
HCDNjW7be33kA1A/jYUrXFTly+llaTFGtVqATRid4CfIfncBgHmHbGdxFmWvSHvGaPFCJ87P03dP
lMbxp7R0</X509Certificate>
    </X509Data>
  </KeyInfo>
  <Object xmlns:mdssi="http://schemas.openxmlformats.org/package/2006/digital-signature" Id="idPackageObject">
    <Manifest>
      <Reference URI="/xl/printerSettings/printerSettings11.bin?ContentType=application/vnd.openxmlformats-officedocument.spreadsheetml.printerSettings">
        <DigestMethod Algorithm="http://www.w3.org/2000/09/xmldsig#sha1"/>
        <DigestValue>ZjYF1rngT8+3SuHmWZ9lPAE7NMg=</DigestValue>
      </Reference>
      <Reference URI="/xl/calcChain.xml?ContentType=application/vnd.openxmlformats-officedocument.spreadsheetml.calcChain+xml">
        <DigestMethod Algorithm="http://www.w3.org/2000/09/xmldsig#sha1"/>
        <DigestValue>nhahoHs0gk4IpUGREIFw6F3OB5w=</DigestValue>
      </Reference>
      <Reference URI="/xl/printerSettings/printerSettings4.bin?ContentType=application/vnd.openxmlformats-officedocument.spreadsheetml.printerSettings">
        <DigestMethod Algorithm="http://www.w3.org/2000/09/xmldsig#sha1"/>
        <DigestValue>ZjYF1rngT8+3SuHmWZ9lPAE7NMg=</DigestValue>
      </Reference>
      <Reference URI="/xl/printerSettings/printerSettings5.bin?ContentType=application/vnd.openxmlformats-officedocument.spreadsheetml.printerSettings">
        <DigestMethod Algorithm="http://www.w3.org/2000/09/xmldsig#sha1"/>
        <DigestValue>0fOQWZyNvHu5m3ZMv6Ygnk6TDsA=</DigestValue>
      </Reference>
      <Reference URI="/xl/printerSettings/printerSettings6.bin?ContentType=application/vnd.openxmlformats-officedocument.spreadsheetml.printerSettings">
        <DigestMethod Algorithm="http://www.w3.org/2000/09/xmldsig#sha1"/>
        <DigestValue>4uWAmxZMpFBE+/JDugAdMjuTKKw=</DigestValue>
      </Reference>
      <Reference URI="/xl/styles.xml?ContentType=application/vnd.openxmlformats-officedocument.spreadsheetml.styles+xml">
        <DigestMethod Algorithm="http://www.w3.org/2000/09/xmldsig#sha1"/>
        <DigestValue>iVnlv7pOUd6t9xE7fCHMvUj/2+U=</DigestValue>
      </Reference>
      <Reference URI="/xl/worksheets/sheet19.xml?ContentType=application/vnd.openxmlformats-officedocument.spreadsheetml.worksheet+xml">
        <DigestMethod Algorithm="http://www.w3.org/2000/09/xmldsig#sha1"/>
        <DigestValue>dqzuCQtimEtHg4/ulKWslpOjQc4=</DigestValue>
      </Reference>
      <Reference URI="/xl/worksheets/sheet9.xml?ContentType=application/vnd.openxmlformats-officedocument.spreadsheetml.worksheet+xml">
        <DigestMethod Algorithm="http://www.w3.org/2000/09/xmldsig#sha1"/>
        <DigestValue>Y3wKcPVRAE43etCh37bUw8N3hkI=</DigestValue>
      </Reference>
      <Reference URI="/xl/worksheets/sheet5.xml?ContentType=application/vnd.openxmlformats-officedocument.spreadsheetml.worksheet+xml">
        <DigestMethod Algorithm="http://www.w3.org/2000/09/xmldsig#sha1"/>
        <DigestValue>sNSB5nXvemk1/8sPomGrqW3IbKo=</DigestValue>
      </Reference>
      <Reference URI="/xl/printerSettings/printerSettings15.bin?ContentType=application/vnd.openxmlformats-officedocument.spreadsheetml.printerSettings">
        <DigestMethod Algorithm="http://www.w3.org/2000/09/xmldsig#sha1"/>
        <DigestValue>h1cfDX90fneGw34KtpcfAlbbCy0=</DigestValue>
      </Reference>
      <Reference URI="/xl/worksheets/sheet7.xml?ContentType=application/vnd.openxmlformats-officedocument.spreadsheetml.worksheet+xml">
        <DigestMethod Algorithm="http://www.w3.org/2000/09/xmldsig#sha1"/>
        <DigestValue>umCOc+fOE9TS0C+EtQlEa1vzOSk=</DigestValue>
      </Reference>
      <Reference URI="/xl/worksheets/sheet8.xml?ContentType=application/vnd.openxmlformats-officedocument.spreadsheetml.worksheet+xml">
        <DigestMethod Algorithm="http://www.w3.org/2000/09/xmldsig#sha1"/>
        <DigestValue>PTujp096fkATf9QyizFYGqMErBw=</DigestValue>
      </Reference>
      <Reference URI="/xl/printerSettings/printerSettings7.bin?ContentType=application/vnd.openxmlformats-officedocument.spreadsheetml.printerSettings">
        <DigestMethod Algorithm="http://www.w3.org/2000/09/xmldsig#sha1"/>
        <DigestValue>VbYQLSfWkJUSAVYpaQXZ1AdRGaQ=</DigestValue>
      </Reference>
      <Reference URI="/xl/printerSettings/printerSettings3.bin?ContentType=application/vnd.openxmlformats-officedocument.spreadsheetml.printerSettings">
        <DigestMethod Algorithm="http://www.w3.org/2000/09/xmldsig#sha1"/>
        <DigestValue>ZjYF1rngT8+3SuHmWZ9lPAE7NMg=</DigestValue>
      </Reference>
      <Reference URI="/xl/printerSettings/printerSettings2.bin?ContentType=application/vnd.openxmlformats-officedocument.spreadsheetml.printerSettings">
        <DigestMethod Algorithm="http://www.w3.org/2000/09/xmldsig#sha1"/>
        <DigestValue>ZjYF1rngT8+3SuHmWZ9lPAE7NMg=</DigestValue>
      </Reference>
      <Reference URI="/xl/printerSettings/printerSettings14.bin?ContentType=application/vnd.openxmlformats-officedocument.spreadsheetml.printerSettings">
        <DigestMethod Algorithm="http://www.w3.org/2000/09/xmldsig#sha1"/>
        <DigestValue>MF98xR3W01Z47r5hw5ScyMod0As=</DigestValue>
      </Reference>
      <Reference URI="/xl/printerSettings/printerSettings13.bin?ContentType=application/vnd.openxmlformats-officedocument.spreadsheetml.printerSettings">
        <DigestMethod Algorithm="http://www.w3.org/2000/09/xmldsig#sha1"/>
        <DigestValue>ZjYF1rngT8+3SuHmWZ9lPAE7NMg=</DigestValue>
      </Reference>
      <Reference URI="/xl/printerSettings/printerSettings12.bin?ContentType=application/vnd.openxmlformats-officedocument.spreadsheetml.printerSettings">
        <DigestMethod Algorithm="http://www.w3.org/2000/09/xmldsig#sha1"/>
        <DigestValue>ZjYF1rngT8+3SuHmWZ9lPAE7NMg=</DigestValue>
      </Reference>
      <Reference URI="/xl/externalLinks/externalLink3.xml?ContentType=application/vnd.openxmlformats-officedocument.spreadsheetml.externalLink+xml">
        <DigestMethod Algorithm="http://www.w3.org/2000/09/xmldsig#sha1"/>
        <DigestValue>gvl4w4jc1MnhaxJD59podlZFRbk=</DigestValue>
      </Reference>
      <Reference URI="/xl/externalLinks/externalLink1.xml?ContentType=application/vnd.openxmlformats-officedocument.spreadsheetml.externalLink+xml">
        <DigestMethod Algorithm="http://www.w3.org/2000/09/xmldsig#sha1"/>
        <DigestValue>5INcEJ1eQDgw22QA4kay85oIaqo=</DigestValue>
      </Reference>
      <Reference URI="/xl/externalLinks/externalLink2.xml?ContentType=application/vnd.openxmlformats-officedocument.spreadsheetml.externalLink+xml">
        <DigestMethod Algorithm="http://www.w3.org/2000/09/xmldsig#sha1"/>
        <DigestValue>e4tpTd2JEeHxDbOXHYPqIzXdeNs=</DigestValue>
      </Reference>
      <Reference URI="/xl/printerSettings/printerSettings10.bin?ContentType=application/vnd.openxmlformats-officedocument.spreadsheetml.printerSettings">
        <DigestMethod Algorithm="http://www.w3.org/2000/09/xmldsig#sha1"/>
        <DigestValue>VbYQLSfWkJUSAVYpaQXZ1AdRGaQ=</DigestValue>
      </Reference>
      <Reference URI="/xl/printerSettings/printerSettings9.bin?ContentType=application/vnd.openxmlformats-officedocument.spreadsheetml.printerSettings">
        <DigestMethod Algorithm="http://www.w3.org/2000/09/xmldsig#sha1"/>
        <DigestValue>ZjYF1rngT8+3SuHmWZ9lPAE7NMg=</DigestValue>
      </Reference>
      <Reference URI="/xl/printerSettings/printerSettings8.bin?ContentType=application/vnd.openxmlformats-officedocument.spreadsheetml.printerSettings">
        <DigestMethod Algorithm="http://www.w3.org/2000/09/xmldsig#sha1"/>
        <DigestValue>VbYQLSfWkJUSAVYpaQXZ1AdRGaQ=</DigestValue>
      </Reference>
      <Reference URI="/xl/printerSettings/printerSettings1.bin?ContentType=application/vnd.openxmlformats-officedocument.spreadsheetml.printerSettings">
        <DigestMethod Algorithm="http://www.w3.org/2000/09/xmldsig#sha1"/>
        <DigestValue>iOUdri0DrHYIo5Tw3Wqktoik9TI=</DigestValue>
      </Reference>
      <Reference URI="/xl/worksheets/sheet10.xml?ContentType=application/vnd.openxmlformats-officedocument.spreadsheetml.worksheet+xml">
        <DigestMethod Algorithm="http://www.w3.org/2000/09/xmldsig#sha1"/>
        <DigestValue>EbtLixkcJSjGu0AjWcHepvZD5HA=</DigestValue>
      </Reference>
      <Reference URI="/xl/worksheets/sheet6.xml?ContentType=application/vnd.openxmlformats-officedocument.spreadsheetml.worksheet+xml">
        <DigestMethod Algorithm="http://www.w3.org/2000/09/xmldsig#sha1"/>
        <DigestValue>6gSbV8D10kqzK5F/17JlpE0jNpw=</DigestValue>
      </Reference>
      <Reference URI="/xl/workbook.xml?ContentType=application/vnd.openxmlformats-officedocument.spreadsheetml.sheet.main+xml">
        <DigestMethod Algorithm="http://www.w3.org/2000/09/xmldsig#sha1"/>
        <DigestValue>X6/MVn17xhAThYOsW9OJP7gmZKw=</DigestValue>
      </Reference>
      <Reference URI="/xl/worksheets/sheet14.xml?ContentType=application/vnd.openxmlformats-officedocument.spreadsheetml.worksheet+xml">
        <DigestMethod Algorithm="http://www.w3.org/2000/09/xmldsig#sha1"/>
        <DigestValue>ECNQ4W92HgmO7CnROeHFbTGY79U=</DigestValue>
      </Reference>
      <Reference URI="/xl/worksheets/sheet11.xml?ContentType=application/vnd.openxmlformats-officedocument.spreadsheetml.worksheet+xml">
        <DigestMethod Algorithm="http://www.w3.org/2000/09/xmldsig#sha1"/>
        <DigestValue>GheL0VNeHeK3ophtaM1d50jOOEY=</DigestValue>
      </Reference>
      <Reference URI="/xl/theme/theme1.xml?ContentType=application/vnd.openxmlformats-officedocument.theme+xml">
        <DigestMethod Algorithm="http://www.w3.org/2000/09/xmldsig#sha1"/>
        <DigestValue>9qmLS+LilE9mSl2hTMj5oHE8VR8=</DigestValue>
      </Reference>
      <Reference URI="/xl/worksheets/sheet1.xml?ContentType=application/vnd.openxmlformats-officedocument.spreadsheetml.worksheet+xml">
        <DigestMethod Algorithm="http://www.w3.org/2000/09/xmldsig#sha1"/>
        <DigestValue>GejP1xsRAYqd1sEc8IsUCziasgs=</DigestValue>
      </Reference>
      <Reference URI="/xl/sharedStrings.xml?ContentType=application/vnd.openxmlformats-officedocument.spreadsheetml.sharedStrings+xml">
        <DigestMethod Algorithm="http://www.w3.org/2000/09/xmldsig#sha1"/>
        <DigestValue>LFfnIrV1c5ZkvfQaUZ0pQ8ge0nY=</DigestValue>
      </Reference>
      <Reference URI="/xl/drawings/drawing1.xml?ContentType=application/vnd.openxmlformats-officedocument.drawing+xml">
        <DigestMethod Algorithm="http://www.w3.org/2000/09/xmldsig#sha1"/>
        <DigestValue>9jgpVdHzFAt7WN87Eb8UjCRV7yA=</DigestValue>
      </Reference>
      <Reference URI="/xl/worksheets/sheet3.xml?ContentType=application/vnd.openxmlformats-officedocument.spreadsheetml.worksheet+xml">
        <DigestMethod Algorithm="http://www.w3.org/2000/09/xmldsig#sha1"/>
        <DigestValue>bBG81idm9wCyjBNlEoTAK2s7mi0=</DigestValue>
      </Reference>
      <Reference URI="/xl/worksheets/sheet2.xml?ContentType=application/vnd.openxmlformats-officedocument.spreadsheetml.worksheet+xml">
        <DigestMethod Algorithm="http://www.w3.org/2000/09/xmldsig#sha1"/>
        <DigestValue>B8UeD8KJJZXOsQxJDa29uKv1n7A=</DigestValue>
      </Reference>
      <Reference URI="/xl/worksheets/sheet4.xml?ContentType=application/vnd.openxmlformats-officedocument.spreadsheetml.worksheet+xml">
        <DigestMethod Algorithm="http://www.w3.org/2000/09/xmldsig#sha1"/>
        <DigestValue>gTcVJJhrIpvbIFE6knv5r1C+yFM=</DigestValue>
      </Reference>
      <Reference URI="/xl/worksheets/sheet15.xml?ContentType=application/vnd.openxmlformats-officedocument.spreadsheetml.worksheet+xml">
        <DigestMethod Algorithm="http://www.w3.org/2000/09/xmldsig#sha1"/>
        <DigestValue>xiivKA2uGSIv4Uj9z9gtbwxGYMg=</DigestValue>
      </Reference>
      <Reference URI="/xl/worksheets/sheet13.xml?ContentType=application/vnd.openxmlformats-officedocument.spreadsheetml.worksheet+xml">
        <DigestMethod Algorithm="http://www.w3.org/2000/09/xmldsig#sha1"/>
        <DigestValue>ZVGDRm4kxEtJ9BpKQMmMYMhlQ0o=</DigestValue>
      </Reference>
      <Reference URI="/xl/worksheets/sheet18.xml?ContentType=application/vnd.openxmlformats-officedocument.spreadsheetml.worksheet+xml">
        <DigestMethod Algorithm="http://www.w3.org/2000/09/xmldsig#sha1"/>
        <DigestValue>/lBfMJeLEopkeMDq8zWArO2JpxA=</DigestValue>
      </Reference>
      <Reference URI="/xl/worksheets/sheet17.xml?ContentType=application/vnd.openxmlformats-officedocument.spreadsheetml.worksheet+xml">
        <DigestMethod Algorithm="http://www.w3.org/2000/09/xmldsig#sha1"/>
        <DigestValue>kpjSAJfQrL/QQcl73Jfl78IJel0=</DigestValue>
      </Reference>
      <Reference URI="/xl/worksheets/sheet12.xml?ContentType=application/vnd.openxmlformats-officedocument.spreadsheetml.worksheet+xml">
        <DigestMethod Algorithm="http://www.w3.org/2000/09/xmldsig#sha1"/>
        <DigestValue>AfTZEbOpLkzMteNkYUneFRiYIX8=</DigestValue>
      </Reference>
      <Reference URI="/xl/worksheets/sheet16.xml?ContentType=application/vnd.openxmlformats-officedocument.spreadsheetml.worksheet+xml">
        <DigestMethod Algorithm="http://www.w3.org/2000/09/xmldsig#sha1"/>
        <DigestValue>SqDwcFd2j2Y+QEfb/uNhnSehotg=</DigestValue>
      </Reference>
      <Reference URI="/xl/worksheets/_rels/sheet19.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wq4CjvcIXrAyAs/vmq7dZAl44ms=</DigestValue>
      </Reference>
      <Reference URI="/xl/externalLinks/_rels/externalLink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lKHMldeuxk90T+wUlP1N0/YNoPs=</DigestValue>
      </Reference>
      <Reference URI="/xl/externalLinks/_rels/externalLink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BbzuC6JhaV1TiMhP/sAhbuaYBfk=</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DPl54m8ZkWDWmPPYreVK672bwio=</DigestValue>
      </Reference>
      <Reference URI="/xl/worksheets/_rels/sheet1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LPejZ6yBAfuuMiUZm6rOO7mcndA=</DigestValue>
      </Reference>
      <Reference URI="/xl/worksheets/_rels/sheet1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N/uDggg8AIygyJh+dIPdIaS6kno=</DigestValue>
      </Reference>
      <Reference URI="/xl/externalLinks/_rels/externalLink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1x8ZTFxuCaGqUdhNBaA2ZOm0NPg=</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p3Vo1ELbv4NvleayWI6std39/r8=</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ew+sNkCbSxwNPstBsGRjC+14Sxg=</DigestValue>
      </Reference>
      <Reference URI="/xl/worksheets/_rels/sheet1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n+0vGARnVcePbMd38IPwNKCZjEA=</DigestValue>
      </Reference>
      <Reference URI="/xl/worksheets/_rels/sheet9.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evqmqFUdbvaL3aMipGrmdpdWthI=</DigestValue>
      </Reference>
      <Reference URI="/xl/worksheets/_rels/sheet1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Vclzwqg39PLFkJdzcx3F8AQsaJo=</DigestValue>
      </Reference>
      <Reference URI="/xl/worksheets/_rels/sheet1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U7CUEIIjus89uV8hommNXczPLCs=</DigestValue>
      </Reference>
      <Reference URI="/xl/worksheets/_rels/sheet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gLMRZB7s88mg+sKljXP+o9GVNVU=</DigestValue>
      </Reference>
      <Reference URI="/xl/worksheets/_rels/sheet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yMhQTw9PBMCmGwuuB9JTPShwImc=</DigestValue>
      </Reference>
      <Reference URI="/xl/worksheets/_rels/sheet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pRTIgt3ZCwCHdZOTjQ1jGIvjSb8=</DigestValue>
      </Reference>
      <Reference URI="/xl/worksheets/_rels/sheet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8D0DgC/hCQ6mNpATqG5IKIJjIPw=</DigestValue>
      </Reference>
      <Reference URI="/xl/worksheets/_rels/sheet13.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oMz5HxKrl6f1AngxuGnlsLy0YJM=</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13"/>
            <mdssi:RelationshipReference SourceId="rId18"/>
            <mdssi:RelationshipReference SourceId="rId26"/>
            <mdssi:RelationshipReference SourceId="rId3"/>
            <mdssi:RelationshipReference SourceId="rId21"/>
            <mdssi:RelationshipReference SourceId="rId7"/>
            <mdssi:RelationshipReference SourceId="rId12"/>
            <mdssi:RelationshipReference SourceId="rId17"/>
            <mdssi:RelationshipReference SourceId="rId25"/>
            <mdssi:RelationshipReference SourceId="rId2"/>
            <mdssi:RelationshipReference SourceId="rId16"/>
            <mdssi:RelationshipReference SourceId="rId20"/>
            <mdssi:RelationshipReference SourceId="rId1"/>
            <mdssi:RelationshipReference SourceId="rId6"/>
            <mdssi:RelationshipReference SourceId="rId11"/>
            <mdssi:RelationshipReference SourceId="rId24"/>
            <mdssi:RelationshipReference SourceId="rId5"/>
            <mdssi:RelationshipReference SourceId="rId15"/>
            <mdssi:RelationshipReference SourceId="rId23"/>
            <mdssi:RelationshipReference SourceId="rId10"/>
            <mdssi:RelationshipReference SourceId="rId19"/>
            <mdssi:RelationshipReference SourceId="rId4"/>
            <mdssi:RelationshipReference SourceId="rId9"/>
            <mdssi:RelationshipReference SourceId="rId14"/>
            <mdssi:RelationshipReference SourceId="rId22"/>
          </Transform>
          <Transform Algorithm="http://www.w3.org/TR/2001/REC-xml-c14n-20010315"/>
        </Transforms>
        <DigestMethod Algorithm="http://www.w3.org/2000/09/xmldsig#sha1"/>
        <DigestValue>qaaADHC+mfGI4UY8kLcc2quiVis=</DigestValue>
      </Reference>
    </Manifest>
    <SignatureProperties>
      <SignatureProperty Id="idSignatureTime" Target="#idPackageSignature">
        <mdssi:SignatureTime>
          <mdssi:Format>YYYY-MM-DDThh:mm:ssTZD</mdssi:Format>
          <mdssi:Value>2019-04-15T16:29:33Z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2019-04-15T16:29:33Z</xd:SigningTime>
          <xd:SigningCertificate>
            <xd:Cert>
              <xd:CertDigest>
                <DigestMethod Algorithm="http://www.w3.org/2000/09/xmldsig#sha1"/>
                <DigestValue>T6G6Q0iv62bnvIblCEHM80uwg4E=</DigestValue>
              </xd:CertDigest>
              <xd:IssuerSerial>
                <X509IssuerName>CN=NBG Class 2 INT Sub CA, DC=nbg, DC=ge</X509IssuerName>
                <X509SerialNumber>587983942659099032883587</X509SerialNumber>
              </xd:IssuerSerial>
            </xd:Cert>
          </xd:SigningCertificate>
          <xd:SignaturePolicyIdentifier>
            <xd:SignaturePolicyImplied/>
          </xd:SignaturePolicyIdentifier>
        </xd:SignedSignatureProperties>
      </xd:Signed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Info</vt:lpstr>
      <vt:lpstr>1. key ratios</vt:lpstr>
      <vt:lpstr>2. RC</vt:lpstr>
      <vt:lpstr>3. PL</vt:lpstr>
      <vt:lpstr>4. Off-Balance</vt:lpstr>
      <vt:lpstr>5. RWA</vt:lpstr>
      <vt:lpstr>6. Administrators-shareholders</vt:lpstr>
      <vt:lpstr>7. LI1</vt:lpstr>
      <vt:lpstr>8. LI2</vt:lpstr>
      <vt:lpstr>9. Capital</vt:lpstr>
      <vt:lpstr>9.1. Capital Requirements</vt:lpstr>
      <vt:lpstr>10. CC2</vt:lpstr>
      <vt:lpstr>11. CRWA</vt:lpstr>
      <vt:lpstr>12. CRM</vt:lpstr>
      <vt:lpstr>13. CRME</vt:lpstr>
      <vt:lpstr>14. LCR</vt:lpstr>
      <vt:lpstr>15. CCR</vt:lpstr>
      <vt:lpstr>15.1. LR</vt:lpstr>
      <vt:lpstr>Instruction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2019-04-15T16:25:50Z</dcterms:modified>
</cp:coreProperties>
</file>