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7755" tabRatio="86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8" r:id="rId18"/>
    <sheet name="Instruction" sheetId="76" state="hidden"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46" i="28" l="1"/>
  <c r="D13" i="74" l="1"/>
  <c r="C29" i="78" l="1"/>
  <c r="C26" i="78"/>
  <c r="C18" i="78"/>
  <c r="C21" i="77" l="1"/>
  <c r="B17" i="6" s="1"/>
  <c r="C20" i="77"/>
  <c r="B16" i="6" s="1"/>
  <c r="C19" i="77"/>
  <c r="B15" i="6" s="1"/>
  <c r="F40" i="62" l="1"/>
  <c r="C40" i="62"/>
  <c r="C15" i="28" l="1"/>
  <c r="C7" i="78" s="1"/>
  <c r="B2" i="62"/>
  <c r="B2" i="53" s="1"/>
  <c r="B2" i="75" s="1"/>
  <c r="B2" i="71" s="1"/>
  <c r="B2" i="52" s="1"/>
  <c r="B2" i="72" s="1"/>
  <c r="B2" i="73" s="1"/>
  <c r="B2" i="28" s="1"/>
  <c r="B2" i="77" s="1"/>
  <c r="B2" i="69" s="1"/>
  <c r="B2" i="35" s="1"/>
  <c r="B2" i="64" s="1"/>
  <c r="B2" i="74" s="1"/>
  <c r="B2" i="36" s="1"/>
  <c r="B2" i="37" l="1"/>
  <c r="B2" i="78"/>
  <c r="J23" i="36"/>
  <c r="I23" i="36"/>
  <c r="G23" i="36"/>
  <c r="F23" i="36"/>
  <c r="J21" i="36"/>
  <c r="I21" i="36"/>
  <c r="K21" i="36" s="1"/>
  <c r="G21" i="36"/>
  <c r="F21" i="36"/>
  <c r="D21" i="36"/>
  <c r="C21" i="36"/>
  <c r="K20" i="36"/>
  <c r="H20" i="36"/>
  <c r="E20" i="36"/>
  <c r="K19" i="36"/>
  <c r="H19" i="36"/>
  <c r="E19" i="36"/>
  <c r="K18" i="36"/>
  <c r="H18" i="36"/>
  <c r="E18" i="36"/>
  <c r="J16" i="36"/>
  <c r="J24" i="36" s="1"/>
  <c r="I16" i="36"/>
  <c r="I24" i="36" s="1"/>
  <c r="G16" i="36"/>
  <c r="F16" i="36"/>
  <c r="D16" i="36"/>
  <c r="C16" i="36"/>
  <c r="K15" i="36"/>
  <c r="H15" i="36"/>
  <c r="E15" i="36"/>
  <c r="K13" i="36"/>
  <c r="H13" i="36"/>
  <c r="E13" i="36"/>
  <c r="K11" i="36"/>
  <c r="H11" i="36"/>
  <c r="E11" i="36"/>
  <c r="K10" i="36"/>
  <c r="H10" i="36"/>
  <c r="E10" i="36"/>
  <c r="K8" i="36"/>
  <c r="H8" i="36"/>
  <c r="H21" i="36" l="1"/>
  <c r="E16" i="36"/>
  <c r="H16" i="36"/>
  <c r="J25" i="36"/>
  <c r="K23" i="36"/>
  <c r="K16" i="36"/>
  <c r="G24" i="36"/>
  <c r="G25" i="36" s="1"/>
  <c r="H23" i="36"/>
  <c r="F24" i="36"/>
  <c r="E21" i="36"/>
  <c r="E21" i="74"/>
  <c r="E20" i="74"/>
  <c r="E19" i="74"/>
  <c r="E18" i="74"/>
  <c r="E17" i="74"/>
  <c r="E16" i="74"/>
  <c r="E15" i="74"/>
  <c r="E14" i="74"/>
  <c r="E13" i="74"/>
  <c r="E12" i="74"/>
  <c r="E11" i="74"/>
  <c r="E10" i="74"/>
  <c r="E9" i="74"/>
  <c r="E8" i="74"/>
  <c r="E22" i="74" s="1"/>
  <c r="C21" i="74"/>
  <c r="C20" i="74"/>
  <c r="C19" i="74"/>
  <c r="C18" i="74"/>
  <c r="C17" i="74"/>
  <c r="C16" i="74"/>
  <c r="C15" i="74"/>
  <c r="C14" i="74"/>
  <c r="C13" i="74"/>
  <c r="C12" i="74"/>
  <c r="C11" i="74"/>
  <c r="C10" i="74"/>
  <c r="C9" i="74"/>
  <c r="C8" i="74"/>
  <c r="F21" i="64"/>
  <c r="E21" i="64"/>
  <c r="D21" i="64"/>
  <c r="C21" i="64"/>
  <c r="U21" i="64"/>
  <c r="T21" i="64"/>
  <c r="S21" i="64"/>
  <c r="R21" i="64"/>
  <c r="Q21" i="64"/>
  <c r="P21" i="64"/>
  <c r="O21" i="64"/>
  <c r="N21" i="64"/>
  <c r="M21" i="64"/>
  <c r="L21" i="64"/>
  <c r="K21" i="64"/>
  <c r="J21" i="64"/>
  <c r="I21" i="64"/>
  <c r="H21" i="64"/>
  <c r="G21" i="64"/>
  <c r="V20" i="64"/>
  <c r="V19" i="64"/>
  <c r="V18" i="64"/>
  <c r="V17" i="64"/>
  <c r="V16" i="64"/>
  <c r="V15" i="64"/>
  <c r="V14" i="64"/>
  <c r="V13" i="64"/>
  <c r="V12" i="64"/>
  <c r="V11" i="64"/>
  <c r="V10" i="64"/>
  <c r="V9" i="64"/>
  <c r="V8" i="64"/>
  <c r="V7" i="64"/>
  <c r="R22" i="35"/>
  <c r="Q22" i="35"/>
  <c r="P22" i="35"/>
  <c r="O22" i="35"/>
  <c r="N22" i="35"/>
  <c r="M22" i="35"/>
  <c r="L22" i="35"/>
  <c r="K22" i="35"/>
  <c r="J22" i="35"/>
  <c r="I22" i="35"/>
  <c r="H22" i="35"/>
  <c r="G22" i="35"/>
  <c r="F22" i="35"/>
  <c r="E22" i="35"/>
  <c r="D22" i="35"/>
  <c r="C22" i="35"/>
  <c r="S21" i="35"/>
  <c r="F21" i="74" s="1"/>
  <c r="S20" i="35"/>
  <c r="F20" i="74" s="1"/>
  <c r="S19" i="35"/>
  <c r="F19" i="74" s="1"/>
  <c r="G19" i="74" s="1"/>
  <c r="S18" i="35"/>
  <c r="F18" i="74" s="1"/>
  <c r="G18" i="74" s="1"/>
  <c r="S17" i="35"/>
  <c r="F17" i="74" s="1"/>
  <c r="S16" i="35"/>
  <c r="F16" i="74" s="1"/>
  <c r="S15" i="35"/>
  <c r="F15" i="74" s="1"/>
  <c r="S14" i="35"/>
  <c r="F14" i="74" s="1"/>
  <c r="S13" i="35"/>
  <c r="F13" i="74" s="1"/>
  <c r="S12" i="35"/>
  <c r="F12" i="74" s="1"/>
  <c r="G12" i="74" s="1"/>
  <c r="S11" i="35"/>
  <c r="F11" i="74" s="1"/>
  <c r="G11" i="74" s="1"/>
  <c r="S10" i="35"/>
  <c r="F10" i="74" s="1"/>
  <c r="G10" i="74" s="1"/>
  <c r="S9" i="35"/>
  <c r="F9" i="74" s="1"/>
  <c r="S8" i="35"/>
  <c r="G13" i="74" l="1"/>
  <c r="H13" i="74" s="1"/>
  <c r="G17" i="74"/>
  <c r="H17" i="74" s="1"/>
  <c r="G21" i="74"/>
  <c r="K24" i="36"/>
  <c r="K25" i="36" s="1"/>
  <c r="G14" i="74"/>
  <c r="H24" i="36"/>
  <c r="H25" i="36" s="1"/>
  <c r="V21" i="64"/>
  <c r="G15" i="74"/>
  <c r="H15" i="74" s="1"/>
  <c r="G9" i="74"/>
  <c r="H9" i="74" s="1"/>
  <c r="S22" i="35"/>
  <c r="I25" i="36"/>
  <c r="F25" i="36"/>
  <c r="G16" i="74"/>
  <c r="H16" i="74" s="1"/>
  <c r="G20" i="74"/>
  <c r="H20" i="74" s="1"/>
  <c r="F8" i="74"/>
  <c r="G8" i="74" s="1"/>
  <c r="H8" i="74" s="1"/>
  <c r="H12" i="74"/>
  <c r="H18" i="74"/>
  <c r="H10" i="74"/>
  <c r="H14" i="74"/>
  <c r="H19" i="74"/>
  <c r="H11" i="74"/>
  <c r="H21" i="74"/>
  <c r="C22" i="74"/>
  <c r="C22" i="69"/>
  <c r="C47" i="28"/>
  <c r="C35" i="28"/>
  <c r="C31" i="28"/>
  <c r="C30" i="28" s="1"/>
  <c r="C41" i="28" s="1"/>
  <c r="C12" i="28"/>
  <c r="D21" i="72"/>
  <c r="F22" i="74" l="1"/>
  <c r="G22" i="74"/>
  <c r="D6" i="71"/>
  <c r="D13" i="71" s="1"/>
  <c r="C6" i="71"/>
  <c r="C13" i="71" s="1"/>
  <c r="D5" i="71"/>
  <c r="C5" i="71"/>
  <c r="D7" i="77" l="1"/>
  <c r="D12" i="77"/>
  <c r="D17" i="77"/>
  <c r="D8" i="77"/>
  <c r="D13" i="77"/>
  <c r="D21" i="77"/>
  <c r="D9" i="77"/>
  <c r="D15" i="77"/>
  <c r="D20" i="77"/>
  <c r="D11" i="77"/>
  <c r="D16" i="77"/>
  <c r="D19" i="77"/>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D40" i="75"/>
  <c r="C40" i="75"/>
  <c r="H39" i="75"/>
  <c r="E39" i="75"/>
  <c r="H38" i="75"/>
  <c r="E38" i="75"/>
  <c r="H37" i="75"/>
  <c r="E37" i="75"/>
  <c r="H36" i="75"/>
  <c r="E36" i="75"/>
  <c r="H35" i="75"/>
  <c r="E35" i="75"/>
  <c r="H34" i="75"/>
  <c r="E34" i="75"/>
  <c r="H33" i="75"/>
  <c r="E33" i="75"/>
  <c r="G32" i="75"/>
  <c r="F32" i="75"/>
  <c r="D32" i="75"/>
  <c r="C32" i="75"/>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F19" i="75"/>
  <c r="H19" i="75" s="1"/>
  <c r="H18" i="75"/>
  <c r="E18" i="75"/>
  <c r="H17" i="75"/>
  <c r="E17" i="75"/>
  <c r="G16" i="75"/>
  <c r="F16" i="75"/>
  <c r="D16" i="75"/>
  <c r="C16" i="75"/>
  <c r="H15" i="75"/>
  <c r="E15" i="75"/>
  <c r="H14" i="75"/>
  <c r="E14" i="75"/>
  <c r="G13" i="75"/>
  <c r="F13" i="75"/>
  <c r="H13" i="75" s="1"/>
  <c r="E13" i="75"/>
  <c r="D13" i="75"/>
  <c r="C13" i="75"/>
  <c r="H12" i="75"/>
  <c r="E12" i="75"/>
  <c r="H11" i="75"/>
  <c r="E11" i="75"/>
  <c r="H10" i="75"/>
  <c r="E10" i="75"/>
  <c r="H9" i="75"/>
  <c r="E9" i="75"/>
  <c r="H8" i="75"/>
  <c r="E8" i="75"/>
  <c r="C6" i="73" s="1"/>
  <c r="C28" i="78" s="1"/>
  <c r="C30" i="78" s="1"/>
  <c r="G7" i="75"/>
  <c r="F7" i="75"/>
  <c r="D7" i="75"/>
  <c r="C7" i="75"/>
  <c r="H66" i="53"/>
  <c r="E66" i="53"/>
  <c r="H64" i="53"/>
  <c r="E64" i="53"/>
  <c r="G61" i="53"/>
  <c r="F61" i="53"/>
  <c r="D61" i="53"/>
  <c r="C61" i="53"/>
  <c r="H60" i="53"/>
  <c r="E60" i="53"/>
  <c r="H59" i="53"/>
  <c r="E59" i="53"/>
  <c r="H58" i="53"/>
  <c r="E58" i="53"/>
  <c r="G53" i="53"/>
  <c r="F53" i="53"/>
  <c r="H53" i="53" s="1"/>
  <c r="D53" i="53"/>
  <c r="C53" i="53"/>
  <c r="H52" i="53"/>
  <c r="E52" i="53"/>
  <c r="H51" i="53"/>
  <c r="E51" i="53"/>
  <c r="H50" i="53"/>
  <c r="E50" i="53"/>
  <c r="H49" i="53"/>
  <c r="E49" i="53"/>
  <c r="H48" i="53"/>
  <c r="E48" i="53"/>
  <c r="H47" i="53"/>
  <c r="E47" i="53"/>
  <c r="H44" i="53"/>
  <c r="E44" i="53"/>
  <c r="H43" i="53"/>
  <c r="E43" i="53"/>
  <c r="H42" i="53"/>
  <c r="E42" i="53"/>
  <c r="H41" i="53"/>
  <c r="E41" i="53"/>
  <c r="H40" i="53"/>
  <c r="E40" i="53"/>
  <c r="H39" i="53"/>
  <c r="E39" i="53"/>
  <c r="H38" i="53"/>
  <c r="E38" i="53"/>
  <c r="H37" i="53"/>
  <c r="E37" i="53"/>
  <c r="H36" i="53"/>
  <c r="E36" i="53"/>
  <c r="H35" i="53"/>
  <c r="E35" i="53"/>
  <c r="G34" i="53"/>
  <c r="G45" i="53" s="1"/>
  <c r="G54" i="53" s="1"/>
  <c r="F34" i="53"/>
  <c r="F45" i="53" s="1"/>
  <c r="D34" i="53"/>
  <c r="D45" i="53" s="1"/>
  <c r="D54" i="53" s="1"/>
  <c r="C34" i="53"/>
  <c r="C45" i="53" s="1"/>
  <c r="C54" i="53" s="1"/>
  <c r="G30" i="53"/>
  <c r="F30" i="53"/>
  <c r="D30" i="53"/>
  <c r="C30" i="53"/>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E11" i="53"/>
  <c r="H10" i="53"/>
  <c r="E10" i="53"/>
  <c r="G9" i="53"/>
  <c r="G22" i="53" s="1"/>
  <c r="G31" i="53" s="1"/>
  <c r="F9" i="53"/>
  <c r="D9" i="53"/>
  <c r="D22" i="53" s="1"/>
  <c r="C9" i="53"/>
  <c r="C22" i="53" s="1"/>
  <c r="C31" i="53" s="1"/>
  <c r="H8" i="53"/>
  <c r="E8" i="53"/>
  <c r="H40" i="62"/>
  <c r="E40" i="62"/>
  <c r="H39" i="62"/>
  <c r="E39" i="62"/>
  <c r="H38" i="62"/>
  <c r="E38" i="62"/>
  <c r="C11" i="28" s="1"/>
  <c r="C42" i="69" s="1"/>
  <c r="H37" i="62"/>
  <c r="E37" i="62"/>
  <c r="H36" i="62"/>
  <c r="E36" i="62"/>
  <c r="H35" i="62"/>
  <c r="E35" i="62"/>
  <c r="H34" i="62"/>
  <c r="E34" i="62"/>
  <c r="H33" i="62"/>
  <c r="E33" i="62"/>
  <c r="C7" i="28" s="1"/>
  <c r="G31" i="62"/>
  <c r="G41" i="62" s="1"/>
  <c r="F31" i="62"/>
  <c r="F41" i="62" s="1"/>
  <c r="D31" i="62"/>
  <c r="D41" i="62" s="1"/>
  <c r="C31" i="62"/>
  <c r="C41" i="62" s="1"/>
  <c r="H30" i="62"/>
  <c r="E30" i="62"/>
  <c r="H29" i="62"/>
  <c r="E29" i="62"/>
  <c r="C32" i="69" s="1"/>
  <c r="H28" i="62"/>
  <c r="E28" i="62"/>
  <c r="C31" i="69" s="1"/>
  <c r="H27" i="62"/>
  <c r="E27" i="62"/>
  <c r="C30" i="69" s="1"/>
  <c r="H26" i="62"/>
  <c r="E26" i="62"/>
  <c r="C29" i="69" s="1"/>
  <c r="H25" i="62"/>
  <c r="E25" i="62"/>
  <c r="C28" i="69" s="1"/>
  <c r="H24" i="62"/>
  <c r="E24" i="62"/>
  <c r="C27" i="69" s="1"/>
  <c r="H23" i="62"/>
  <c r="E23" i="62"/>
  <c r="C26" i="69" s="1"/>
  <c r="H22" i="62"/>
  <c r="E22" i="62"/>
  <c r="C25" i="69" s="1"/>
  <c r="H19" i="62"/>
  <c r="E19" i="62"/>
  <c r="H18" i="62"/>
  <c r="E18" i="62"/>
  <c r="H17" i="62"/>
  <c r="E17" i="62"/>
  <c r="H16" i="62"/>
  <c r="E16" i="62"/>
  <c r="H15" i="62"/>
  <c r="E15" i="62"/>
  <c r="G14" i="62"/>
  <c r="G20" i="62" s="1"/>
  <c r="F14" i="62"/>
  <c r="F20" i="62" s="1"/>
  <c r="D14" i="62"/>
  <c r="D20" i="62" s="1"/>
  <c r="C14" i="62"/>
  <c r="H13" i="62"/>
  <c r="E13" i="62"/>
  <c r="H12" i="62"/>
  <c r="E12" i="62"/>
  <c r="H11" i="62"/>
  <c r="E11" i="62"/>
  <c r="H10" i="62"/>
  <c r="E10" i="62"/>
  <c r="H9" i="62"/>
  <c r="E9" i="62"/>
  <c r="H8" i="62"/>
  <c r="E8" i="62"/>
  <c r="H7" i="62"/>
  <c r="E7" i="62"/>
  <c r="E30" i="53" l="1"/>
  <c r="H32" i="75"/>
  <c r="H61" i="53"/>
  <c r="E32" i="75"/>
  <c r="E16" i="75"/>
  <c r="H40" i="75"/>
  <c r="E7" i="75"/>
  <c r="D31" i="53"/>
  <c r="D56" i="53" s="1"/>
  <c r="D63" i="53" s="1"/>
  <c r="D65" i="53" s="1"/>
  <c r="D67" i="53" s="1"/>
  <c r="E14" i="62"/>
  <c r="C15" i="72" s="1"/>
  <c r="E15" i="72" s="1"/>
  <c r="E40" i="75"/>
  <c r="E22" i="75"/>
  <c r="H34" i="53"/>
  <c r="H45" i="53"/>
  <c r="H30" i="53"/>
  <c r="H9" i="53"/>
  <c r="H45" i="75"/>
  <c r="E45" i="75"/>
  <c r="H16" i="75"/>
  <c r="H7" i="75"/>
  <c r="E61" i="53"/>
  <c r="E53" i="53"/>
  <c r="F22" i="53"/>
  <c r="H22" i="53" s="1"/>
  <c r="H41" i="62"/>
  <c r="C37" i="69"/>
  <c r="C44" i="69" s="1"/>
  <c r="C6" i="28"/>
  <c r="C28" i="28" s="1"/>
  <c r="C35" i="78" s="1"/>
  <c r="E41" i="62"/>
  <c r="C34" i="69"/>
  <c r="C36" i="69" s="1"/>
  <c r="C44" i="28"/>
  <c r="H20" i="62"/>
  <c r="C16" i="72"/>
  <c r="E16" i="72" s="1"/>
  <c r="C15" i="69"/>
  <c r="C17" i="69"/>
  <c r="C18" i="72"/>
  <c r="E18" i="72" s="1"/>
  <c r="C20" i="72"/>
  <c r="E20" i="72" s="1"/>
  <c r="C23" i="69"/>
  <c r="C16" i="69"/>
  <c r="C17" i="72"/>
  <c r="E17" i="72" s="1"/>
  <c r="C21" i="69"/>
  <c r="C19" i="72"/>
  <c r="E19" i="72" s="1"/>
  <c r="C9" i="72"/>
  <c r="C7" i="69"/>
  <c r="C13" i="72"/>
  <c r="E13" i="72" s="1"/>
  <c r="C11" i="69"/>
  <c r="C8" i="72"/>
  <c r="E8" i="72" s="1"/>
  <c r="C6" i="69"/>
  <c r="C8" i="69"/>
  <c r="C10" i="72"/>
  <c r="E10" i="72" s="1"/>
  <c r="C12" i="72"/>
  <c r="E12" i="72" s="1"/>
  <c r="C10" i="69"/>
  <c r="C12" i="69"/>
  <c r="C14" i="72"/>
  <c r="E14" i="72" s="1"/>
  <c r="C11" i="72"/>
  <c r="E11" i="72" s="1"/>
  <c r="C9" i="69"/>
  <c r="H22" i="75"/>
  <c r="C19" i="75"/>
  <c r="E19" i="75" s="1"/>
  <c r="C56" i="53"/>
  <c r="E54" i="53"/>
  <c r="G56" i="53"/>
  <c r="G63" i="53" s="1"/>
  <c r="G65" i="53" s="1"/>
  <c r="G67" i="53" s="1"/>
  <c r="F54" i="53"/>
  <c r="H54" i="53" s="1"/>
  <c r="E9" i="53"/>
  <c r="E22" i="53"/>
  <c r="E45" i="53"/>
  <c r="E34" i="53"/>
  <c r="C20" i="62"/>
  <c r="E20" i="62" s="1"/>
  <c r="H14" i="62"/>
  <c r="H31" i="62"/>
  <c r="E31" i="62"/>
  <c r="D14" i="74" l="1"/>
  <c r="D22" i="74" s="1"/>
  <c r="E31" i="53"/>
  <c r="F31" i="53"/>
  <c r="F56" i="53" s="1"/>
  <c r="C43" i="28"/>
  <c r="C52" i="28" s="1"/>
  <c r="C35" i="69"/>
  <c r="C14" i="69"/>
  <c r="C24" i="69" s="1"/>
  <c r="C21" i="72"/>
  <c r="C6" i="78" s="1"/>
  <c r="C8" i="78" s="1"/>
  <c r="C36" i="78" s="1"/>
  <c r="C38" i="78" s="1"/>
  <c r="E9" i="72"/>
  <c r="E21" i="72" s="1"/>
  <c r="C63" i="53"/>
  <c r="E56" i="53"/>
  <c r="H31" i="53" l="1"/>
  <c r="F63" i="53"/>
  <c r="H56" i="53"/>
  <c r="C65" i="53"/>
  <c r="E63" i="53"/>
  <c r="C67" i="53" l="1"/>
  <c r="E67" i="53" s="1"/>
  <c r="E65" i="53"/>
  <c r="H63" i="53"/>
  <c r="F65" i="53"/>
  <c r="H65" i="53" l="1"/>
  <c r="F67" i="53"/>
  <c r="H67" i="53" s="1"/>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H21" i="37" s="1"/>
  <c r="G7" i="37"/>
  <c r="G21" i="37" s="1"/>
  <c r="F7" i="37"/>
  <c r="F21" i="37" s="1"/>
  <c r="C7" i="37"/>
  <c r="N14" i="37" l="1"/>
  <c r="E14" i="37"/>
  <c r="E7" i="37"/>
  <c r="C21" i="37"/>
  <c r="N8" i="37"/>
  <c r="E21" i="37" l="1"/>
  <c r="N7" i="37"/>
  <c r="N21" i="37" s="1"/>
  <c r="K7" i="37"/>
  <c r="K21" i="37" s="1"/>
  <c r="C5" i="73" l="1"/>
  <c r="C8" i="73" l="1"/>
  <c r="C13" i="73" s="1"/>
</calcChain>
</file>

<file path=xl/sharedStrings.xml><?xml version="1.0" encoding="utf-8"?>
<sst xmlns="http://schemas.openxmlformats.org/spreadsheetml/2006/main" count="1232" uniqueCount="936">
  <si>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</si>
  <si>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</si>
  <si>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</si>
  <si>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</si>
  <si>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</si>
  <si>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</si>
  <si>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</si>
  <si>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</si>
  <si>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</si>
  <si>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</si>
  <si>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</si>
  <si>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</si>
  <si>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</si>
  <si>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</si>
  <si>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</si>
  <si>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</si>
  <si>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</si>
  <si>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</si>
  <si>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</si>
  <si>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</si>
  <si>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</si>
  <si>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</si>
  <si>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</si>
  <si>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</si>
  <si>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</si>
  <si>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</si>
  <si>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</si>
  <si>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</si>
  <si>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</si>
  <si>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</si>
  <si>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</si>
  <si>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</si>
  <si>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</si>
  <si>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</si>
  <si>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</si>
  <si>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</si>
  <si>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</si>
  <si>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</si>
  <si>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</si>
  <si>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</si>
  <si>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</si>
  <si>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</si>
  <si>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</si>
  <si>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</si>
  <si>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</si>
  <si>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</si>
  <si>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</si>
  <si>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</si>
  <si>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</si>
  <si>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</si>
  <si>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</si>
  <si>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</si>
  <si>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</si>
  <si>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</si>
  <si>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</si>
  <si>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</si>
  <si>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</si>
  <si>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</si>
  <si>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</si>
  <si>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</si>
  <si>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</si>
  <si>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</si>
  <si>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</si>
  <si>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</si>
  <si>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</si>
  <si>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</si>
  <si>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</si>
  <si>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</si>
  <si>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</si>
  <si>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</si>
  <si>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</si>
  <si>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</si>
  <si>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</si>
  <si>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</si>
  <si>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</si>
  <si>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</si>
  <si>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</si>
  <si>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</si>
  <si>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</si>
  <si>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</si>
  <si>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</si>
  <si>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</si>
  <si>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</si>
  <si>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</si>
  <si>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</si>
  <si>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</si>
  <si>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</si>
  <si>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</si>
  <si>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</si>
  <si>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</si>
  <si>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</si>
  <si>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</si>
  <si>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</si>
  <si>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</si>
  <si>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</si>
  <si>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</si>
  <si>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</si>
  <si>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</si>
  <si>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</si>
  <si>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</si>
  <si>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</si>
  <si>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</si>
  <si>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</si>
  <si>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</si>
  <si>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</si>
  <si>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</si>
  <si>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</si>
  <si>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</si>
  <si>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</si>
  <si>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</si>
  <si>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</si>
  <si>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</si>
  <si>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</si>
  <si>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</si>
  <si>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</si>
  <si>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</si>
  <si>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</si>
  <si>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</si>
  <si>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</si>
  <si>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</si>
  <si>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</si>
  <si>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</si>
  <si>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</si>
  <si>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</si>
  <si>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</si>
  <si>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</si>
  <si>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</si>
  <si>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</si>
  <si>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</si>
  <si>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</si>
  <si>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</si>
  <si>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</si>
  <si>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</si>
  <si>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</si>
  <si>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</si>
  <si>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</si>
  <si>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</si>
  <si>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</si>
  <si>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</si>
  <si>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</si>
  <si>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</si>
  <si>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</si>
  <si>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</si>
  <si>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</si>
  <si>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</si>
  <si>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</si>
  <si>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</si>
  <si>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</si>
  <si>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</si>
  <si>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</si>
  <si>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</si>
  <si>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</si>
  <si>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</si>
  <si>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</si>
  <si>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</si>
  <si>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</si>
  <si>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</si>
  <si>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</si>
  <si>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</si>
  <si>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</si>
  <si>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</si>
  <si>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</si>
  <si>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</si>
  <si>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</si>
  <si>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</si>
  <si>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</si>
  <si>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</si>
  <si>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</si>
  <si>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</si>
  <si>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</si>
  <si>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</si>
  <si>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</si>
  <si>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</si>
  <si>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</si>
  <si>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</si>
  <si>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</si>
  <si>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</si>
  <si>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</si>
  <si>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</si>
  <si>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</si>
  <si>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</si>
  <si>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</si>
  <si>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</si>
  <si>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</si>
  <si>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</si>
  <si>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</si>
  <si>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</si>
  <si>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</si>
  <si>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</si>
  <si>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</si>
  <si>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</si>
  <si>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</si>
  <si>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</si>
  <si>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</si>
  <si>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</si>
  <si>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</si>
  <si>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</si>
  <si>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</si>
  <si>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</si>
  <si>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</si>
  <si>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</si>
  <si>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</si>
  <si>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</si>
  <si>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</si>
  <si>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</si>
  <si>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</si>
  <si>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</si>
  <si>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</si>
  <si>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</si>
  <si>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</si>
  <si>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</si>
  <si>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</si>
  <si>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</si>
  <si>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</si>
  <si>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</si>
  <si>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</si>
  <si>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</si>
  <si>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</si>
  <si>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</si>
  <si>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</si>
  <si>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</si>
  <si>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</si>
  <si>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</si>
  <si>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</si>
  <si>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</si>
  <si>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</si>
  <si>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</si>
  <si>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</si>
  <si>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</si>
  <si>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</si>
  <si>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</si>
  <si>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</si>
  <si>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</si>
  <si>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</si>
  <si>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</si>
  <si>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</si>
  <si>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</si>
  <si>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</si>
  <si>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</si>
  <si>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</si>
  <si>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</si>
  <si>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</si>
  <si>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</si>
  <si>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</si>
  <si>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</si>
  <si>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</si>
  <si>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</si>
  <si>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</si>
  <si>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</si>
  <si>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</si>
  <si>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</si>
  <si>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</si>
  <si>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</si>
  <si>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</si>
  <si>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</si>
  <si>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</si>
  <si>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</si>
  <si>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</si>
  <si>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</si>
  <si>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</si>
  <si>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</si>
  <si>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</si>
  <si>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</si>
  <si>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</si>
  <si>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</si>
  <si>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</si>
  <si>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</si>
  <si>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</si>
  <si>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</si>
  <si>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</si>
  <si>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</si>
  <si>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</si>
  <si>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</si>
  <si>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</si>
  <si>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</si>
  <si>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</si>
  <si>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</si>
  <si>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</si>
  <si>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</si>
  <si>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</si>
  <si>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</si>
  <si>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</si>
  <si>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</si>
  <si>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</si>
  <si>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</si>
  <si>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</si>
  <si>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</si>
  <si>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</si>
  <si>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</si>
  <si>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</si>
  <si>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</si>
  <si>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</si>
  <si>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</si>
  <si>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</si>
  <si>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</si>
  <si>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</si>
  <si>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</si>
  <si>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</si>
  <si>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</si>
  <si>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</si>
  <si>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</si>
  <si>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</si>
  <si>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</si>
  <si>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</si>
  <si>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</si>
  <si>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</si>
  <si>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</si>
  <si>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</si>
  <si>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</si>
  <si>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</si>
  <si>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</si>
  <si>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</si>
  <si>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</si>
  <si>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</si>
  <si>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</si>
  <si>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</si>
  <si>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</si>
  <si>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</si>
  <si>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</si>
  <si>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</si>
  <si>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</si>
  <si>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</si>
  <si>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</si>
  <si>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</si>
  <si>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</si>
  <si>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</si>
  <si>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</si>
  <si>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</si>
  <si>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</si>
  <si>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</si>
  <si>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</si>
  <si>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</si>
  <si>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</si>
  <si>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</si>
  <si>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</si>
  <si>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</si>
  <si>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</si>
  <si>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</si>
  <si>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</si>
  <si>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</si>
  <si>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</si>
  <si>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</si>
  <si>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</si>
  <si>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</si>
  <si>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</si>
  <si>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</si>
  <si>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</si>
  <si>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</si>
  <si>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</si>
  <si>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</si>
  <si>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</si>
  <si>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</si>
  <si>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</si>
  <si>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</si>
  <si>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</si>
  <si>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</si>
  <si>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</si>
  <si>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</si>
  <si>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</si>
  <si>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</si>
  <si>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</si>
  <si>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</si>
  <si>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</si>
  <si>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</si>
  <si>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</si>
  <si>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</si>
  <si>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</si>
  <si>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</si>
  <si>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</si>
  <si>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</si>
  <si>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</si>
  <si>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</si>
  <si>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</si>
  <si>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</si>
  <si>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</si>
  <si>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</si>
  <si>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</si>
  <si>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</si>
  <si>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</si>
  <si>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</si>
  <si>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</si>
  <si>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</si>
  <si>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</si>
  <si>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</si>
  <si>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</si>
  <si>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</si>
  <si>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</si>
  <si>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</si>
  <si>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</si>
  <si>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</si>
  <si>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</si>
  <si>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</si>
  <si>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</si>
  <si>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</si>
  <si>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</si>
  <si>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</si>
  <si>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</si>
  <si>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</si>
  <si>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</si>
  <si>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</si>
  <si>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</si>
  <si>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</si>
  <si>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</si>
  <si>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</si>
  <si>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</si>
  <si>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</si>
  <si>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</si>
  <si>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</si>
  <si>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</si>
  <si>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</si>
  <si>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</si>
  <si>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</si>
  <si>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</si>
  <si>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</si>
  <si>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</si>
  <si>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</si>
  <si>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</si>
  <si>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</si>
  <si>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</si>
  <si>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</si>
  <si>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</si>
  <si>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</si>
  <si>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</si>
  <si>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</si>
  <si>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</si>
  <si>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</si>
  <si>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</si>
  <si>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</si>
  <si>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</si>
  <si>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</si>
  <si>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</si>
  <si>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</si>
  <si>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</si>
  <si>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</si>
  <si>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</si>
  <si>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</si>
  <si>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</si>
  <si>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</si>
  <si>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</si>
  <si>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</si>
  <si>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</si>
  <si>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</si>
  <si>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</si>
  <si>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</si>
  <si>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</si>
  <si>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</si>
  <si>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</si>
  <si>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</si>
  <si>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</si>
  <si>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</si>
  <si>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</si>
  <si>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</si>
  <si>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</si>
  <si>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</si>
  <si>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</si>
  <si>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</si>
  <si>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</si>
  <si>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</si>
  <si>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</si>
  <si>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</si>
  <si>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</si>
  <si>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</si>
  <si>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</si>
  <si>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</si>
  <si>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</si>
  <si>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</si>
  <si>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</si>
  <si>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</si>
  <si>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</si>
  <si>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</si>
  <si>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</si>
  <si>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</si>
  <si>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</si>
  <si>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</si>
  <si>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</si>
  <si>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</si>
  <si>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</si>
  <si>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</si>
  <si>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</si>
  <si>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</si>
  <si>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</si>
  <si>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</si>
  <si>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</si>
  <si>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</si>
  <si>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</si>
  <si>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</si>
  <si>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</si>
  <si>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</si>
  <si>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</si>
  <si>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</si>
  <si>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</si>
  <si>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</si>
  <si>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</si>
  <si>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</si>
  <si>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</si>
  <si>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</si>
  <si>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</si>
  <si>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</si>
  <si>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</si>
  <si>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</si>
  <si>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</si>
  <si>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</si>
  <si>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</si>
  <si>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</si>
  <si>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</si>
  <si>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</si>
  <si>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</si>
  <si>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</si>
  <si>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</si>
  <si>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</si>
  <si>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</si>
  <si>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</si>
  <si>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</si>
  <si>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</si>
  <si>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</si>
  <si>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</si>
  <si>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</si>
  <si>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</si>
  <si>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</si>
  <si>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</si>
  <si>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</si>
  <si>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</si>
  <si>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</si>
  <si>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</si>
  <si>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</si>
  <si>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</si>
  <si>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</si>
  <si>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</si>
  <si>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</si>
  <si>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</si>
  <si>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</si>
  <si>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</si>
  <si>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</si>
  <si>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</si>
  <si>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</si>
  <si>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</si>
  <si>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</si>
  <si>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</si>
  <si>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</si>
  <si>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</si>
  <si>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</si>
  <si>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</si>
  <si>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</si>
  <si>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</si>
  <si>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</si>
  <si>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</si>
  <si>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</si>
  <si>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</si>
  <si>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</si>
  <si>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</si>
  <si>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</si>
  <si>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</si>
  <si>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</si>
  <si>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</si>
  <si>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</si>
  <si>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</si>
  <si>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</si>
  <si>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</si>
  <si>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</si>
  <si>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</si>
  <si>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</si>
  <si>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</si>
  <si>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</si>
  <si>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</si>
  <si>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</si>
  <si>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</si>
  <si>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</si>
  <si>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</si>
  <si>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</si>
  <si>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</si>
  <si>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</si>
  <si>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</si>
  <si>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</si>
  <si>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</si>
  <si>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</si>
  <si>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</si>
  <si>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</si>
  <si>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</si>
  <si>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</si>
  <si>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</si>
  <si>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</si>
  <si>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</si>
  <si>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</si>
  <si>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</si>
  <si>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</si>
  <si>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</si>
  <si>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</si>
  <si>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</si>
  <si>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</si>
  <si>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</si>
  <si>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</si>
  <si>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</si>
  <si>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</si>
  <si>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</si>
  <si>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</si>
  <si>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</si>
  <si>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</si>
  <si>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</si>
  <si>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</si>
  <si>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</si>
  <si>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</si>
  <si>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</si>
  <si>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</si>
  <si>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</si>
  <si>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</si>
  <si>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</si>
  <si>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</si>
  <si>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</si>
  <si>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</si>
  <si>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</si>
  <si>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</si>
  <si>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</si>
  <si>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</si>
  <si>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</si>
  <si>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</si>
  <si>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</si>
  <si>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</si>
  <si>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</si>
  <si>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</si>
  <si>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</si>
  <si>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</si>
  <si>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</si>
  <si>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</si>
  <si>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</si>
  <si>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</si>
  <si>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</si>
  <si>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</si>
  <si>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</si>
  <si>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</si>
  <si>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</si>
  <si>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</si>
  <si>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</si>
  <si>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</si>
  <si>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</si>
  <si>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</si>
  <si>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</si>
  <si>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</si>
  <si>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</si>
  <si>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</si>
  <si>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</si>
  <si>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</si>
  <si>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</si>
  <si>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</si>
  <si>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</si>
  <si>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</si>
  <si>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</si>
  <si>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</si>
  <si>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</si>
  <si>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</si>
  <si>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</si>
  <si>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</si>
  <si>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</si>
  <si>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</si>
  <si>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</si>
  <si>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</si>
  <si>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</si>
  <si>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</si>
  <si>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</si>
  <si>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</si>
  <si>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</si>
  <si>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</si>
  <si>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</si>
  <si>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</si>
  <si>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</si>
  <si>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</si>
  <si>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</si>
  <si>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</si>
  <si>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</si>
  <si>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</si>
  <si>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</si>
  <si>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</si>
  <si>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</si>
  <si>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</si>
  <si>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</si>
  <si>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</si>
  <si>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</si>
  <si>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</si>
  <si>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</si>
  <si>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</si>
  <si>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</si>
  <si>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</si>
  <si>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</si>
  <si>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</si>
  <si>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</si>
  <si>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</si>
  <si>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</si>
  <si>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</si>
  <si>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</si>
  <si>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</si>
  <si>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</si>
  <si>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</si>
  <si>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</si>
  <si>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</si>
  <si>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</si>
  <si>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</si>
  <si>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</si>
  <si>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</si>
  <si>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</si>
  <si>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</si>
  <si>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</si>
  <si>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</si>
  <si>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</si>
  <si>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</si>
  <si>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</si>
  <si>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</si>
  <si>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</si>
  <si>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</si>
  <si>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</si>
  <si>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</si>
  <si>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</si>
  <si>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</si>
  <si>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</si>
  <si>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</si>
  <si>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</si>
  <si>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</si>
  <si>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</si>
  <si>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</si>
  <si>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</si>
  <si>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</si>
  <si>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</si>
  <si>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</si>
  <si>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</si>
  <si>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</si>
  <si>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</si>
  <si>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</si>
  <si>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</si>
  <si>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</si>
  <si>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</si>
  <si>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</si>
  <si>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</si>
  <si>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</si>
  <si>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</si>
  <si>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</si>
  <si>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</si>
  <si>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</si>
  <si>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</si>
  <si>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</si>
  <si>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</si>
  <si>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</si>
  <si>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</si>
  <si>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</si>
  <si>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</si>
  <si>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</si>
  <si>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</si>
  <si>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</si>
  <si>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</si>
  <si>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</si>
  <si>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</si>
  <si>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</si>
  <si>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</si>
  <si>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</si>
  <si>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</si>
  <si>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</si>
  <si>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</si>
  <si>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</si>
  <si>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</si>
  <si>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</si>
  <si>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</si>
  <si>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</si>
  <si>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</si>
  <si>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</si>
  <si>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</si>
  <si>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</si>
  <si>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</si>
  <si>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</si>
  <si>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</si>
  <si>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</si>
  <si>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</si>
  <si>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</si>
  <si>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</si>
  <si>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</si>
  <si>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</si>
  <si>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</si>
  <si>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</si>
  <si>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</si>
  <si>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</si>
  <si>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</si>
  <si>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</si>
  <si>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</si>
  <si>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</si>
  <si>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</si>
  <si>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</si>
  <si>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</si>
  <si>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</si>
  <si>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</si>
  <si>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</si>
  <si>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</si>
  <si>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</si>
  <si>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</si>
  <si>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</si>
  <si>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</si>
  <si>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</si>
  <si>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</si>
  <si>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</si>
  <si>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</si>
  <si>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</si>
  <si>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</si>
  <si>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</si>
  <si>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</si>
  <si>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</si>
  <si>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</si>
  <si>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</si>
  <si>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</si>
  <si>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</si>
  <si>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</si>
  <si>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</si>
  <si>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</si>
  <si>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</si>
  <si>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</si>
  <si>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</si>
  <si>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</si>
  <si>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</si>
  <si>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</si>
  <si>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</si>
  <si>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</si>
  <si>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</si>
  <si>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</si>
  <si>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</si>
  <si>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</si>
  <si>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</si>
  <si>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</si>
  <si>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</si>
  <si>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</si>
  <si>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</si>
  <si>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</si>
  <si>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</si>
  <si>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</si>
  <si>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</si>
  <si>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</si>
  <si>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</si>
  <si>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</si>
  <si>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</si>
  <si>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</si>
  <si>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</si>
  <si>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</si>
  <si>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</si>
  <si>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</si>
  <si>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</si>
  <si>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</si>
  <si>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</si>
  <si>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</si>
  <si>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</si>
  <si>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</si>
  <si>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</si>
  <si>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</si>
  <si>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</si>
  <si>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</si>
  <si>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</si>
  <si>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</si>
  <si>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</si>
  <si>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</si>
  <si>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</si>
  <si>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</si>
  <si>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</si>
  <si>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</si>
  <si>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</si>
  <si>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პილარ 2-ის მოთხოვნა*</t>
  </si>
  <si>
    <t>არსებული მაჩვენებლები</t>
  </si>
  <si>
    <t>6</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</si>
  <si>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</si>
  <si>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</si>
  <si>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</si>
  <si>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</si>
  <si>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</si>
  <si>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</si>
  <si>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</si>
  <si>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</si>
  <si>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</si>
  <si>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</si>
  <si>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</si>
  <si>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სს იშბანკი საქართველო</t>
  </si>
  <si>
    <t>მურათ ბილგიჩ</t>
  </si>
  <si>
    <t>ოზან გური</t>
  </si>
  <si>
    <t>www.isbank.ge</t>
  </si>
  <si>
    <t>იავუზ ერგინ</t>
  </si>
  <si>
    <t>ჯან იუჯელ</t>
  </si>
  <si>
    <t>ოზან გურ</t>
  </si>
  <si>
    <t>მეჰმეთ იჰსან აქჰუნ</t>
  </si>
  <si>
    <t>თეიმურაზ პირმისაშვილი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</si>
  <si>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</si>
  <si>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</si>
  <si>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</si>
  <si>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table 9 (Capital), N37</t>
  </si>
  <si>
    <t>table 9 (Capital), N2</t>
  </si>
  <si>
    <t>table 9 (Capital), N6</t>
  </si>
  <si>
    <t>მეჰმეთ შენჯან</t>
  </si>
  <si>
    <t>სეზგინ ლულე</t>
  </si>
  <si>
    <t>ონურ ქუთუქ</t>
  </si>
  <si>
    <t xml:space="preserve"> 3Q 2018</t>
  </si>
  <si>
    <t xml:space="preserve"> 4Q 2018</t>
  </si>
  <si>
    <t>ჰუსეინ სერდარ იუჯელ</t>
  </si>
  <si>
    <t>ცხრილი 15.1</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</si>
  <si>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</si>
  <si>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</si>
  <si>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</si>
  <si>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</si>
  <si>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</si>
  <si>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</si>
  <si>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</si>
  <si>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</si>
  <si>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</si>
  <si>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</si>
  <si>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</si>
  <si>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</si>
  <si>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</si>
  <si>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</si>
  <si>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</si>
  <si>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</si>
  <si>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</si>
  <si>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</si>
  <si>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</si>
  <si>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</si>
  <si>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</si>
  <si>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</si>
  <si>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</si>
  <si>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</si>
  <si>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</si>
  <si>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</si>
  <si>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</si>
  <si>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</si>
  <si>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</si>
  <si>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</si>
  <si>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</si>
  <si>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</si>
  <si>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</si>
  <si>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</si>
  <si>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</si>
  <si>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</si>
  <si>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</si>
  <si>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</si>
  <si>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</si>
  <si>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</si>
  <si>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</si>
  <si>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xml:space="preserve"> 1Q 2019</t>
  </si>
  <si>
    <t xml:space="preserve"> 2Q 2019</t>
  </si>
  <si>
    <t xml:space="preserve"> 3Q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</si>
</sst>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2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Segoe UI"/>
      <family val="2"/>
    </font>
    <font>
      <i/>
      <sz val="10"/>
      <color theme="1"/>
      <name val="Arial"/>
      <family val="2"/>
    </font>
    <font>
      <b/>
      <sz val="10"/>
      <color theme="1"/>
      <name val="Arial"/>
      <family val="2"/>
    </font>
    <font>
      <sz val="10"/>
      <color theme="1"/>
      <name val="Calibri"/>
      <family val="2"/>
      <charset val="162"/>
      <scheme val="minor"/>
    </font>
    <font>
      <sz val="10"/>
      <name val="Calibri"/>
      <family val="2"/>
      <charset val="162"/>
      <scheme val="minor"/>
    </font>
    <font>
      <b/>
      <sz val="9"/>
      <name val="Arial"/>
      <family val="2"/>
    </font>
    <font>
      <sz val="9"/>
      <name val="Arial"/>
      <family val="2"/>
    </font>
    <font>
      <sz val="9"/>
      <name val="Calibri"/>
      <family val="2"/>
    </font>
    <font>
      <b/>
      <sz val="9"/>
      <name val="Calibri"/>
      <family val="2"/>
    </font>
    <font>
      <b/>
      <sz val="9"/>
      <name val="Arial"/>
      <family val="2"/>
      <charset val="16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6" fillId="0" borderId="0"/>
    <xf numFmtId="168" fontId="27" fillId="37" borderId="0"/>
    <xf numFmtId="169" fontId="27" fillId="37" borderId="0"/>
    <xf numFmtId="168" fontId="27" fillId="37" borderId="0"/>
    <xf numFmtId="0" fontId="28" fillId="38"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8"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0" fontId="33" fillId="39" borderId="0" applyNumberFormat="0" applyBorder="0" applyAlignment="0" applyProtection="0"/>
    <xf numFmtId="170" fontId="36"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1" fontId="38" fillId="0" borderId="0" applyFill="0" applyBorder="0" applyAlignment="0"/>
    <xf numFmtId="171" fontId="38"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2" fontId="38" fillId="0" borderId="0" applyFill="0" applyBorder="0" applyAlignment="0"/>
    <xf numFmtId="173" fontId="38" fillId="0" borderId="0" applyFill="0" applyBorder="0" applyAlignment="0"/>
    <xf numFmtId="174" fontId="38" fillId="0" borderId="0" applyFill="0" applyBorder="0" applyAlignment="0"/>
    <xf numFmtId="175"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9"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42"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2" fontId="38"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14" fontId="47" fillId="0" borderId="0" applyFill="0" applyBorder="0" applyAlignment="0"/>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0" applyFont="0" applyFill="0" applyBorder="0" applyAlignment="0" applyProtection="0"/>
    <xf numFmtId="180"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0" fontId="49" fillId="0" borderId="0" applyNumberFormat="0" applyFill="0" applyBorder="0" applyAlignment="0" applyProtection="0"/>
    <xf numFmtId="168" fontId="2" fillId="0" borderId="0"/>
    <xf numFmtId="0" fontId="2" fillId="0" borderId="0"/>
    <xf numFmtId="168"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68"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68" fontId="55" fillId="0" borderId="9">
      <alignment horizontal="left" vertical="center"/>
    </xf>
    <xf numFmtId="0" fontId="56" fillId="0" borderId="46" applyNumberFormat="0" applyFill="0" applyAlignment="0" applyProtection="0"/>
    <xf numFmtId="169" fontId="56" fillId="0" borderId="46" applyNumberFormat="0" applyFill="0" applyAlignment="0" applyProtection="0"/>
    <xf numFmtId="0"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0" fontId="56" fillId="0" borderId="46" applyNumberFormat="0" applyFill="0" applyAlignment="0" applyProtection="0"/>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0" applyNumberFormat="0" applyFill="0" applyBorder="0" applyAlignment="0" applyProtection="0"/>
    <xf numFmtId="169" fontId="58" fillId="0" borderId="0" applyNumberFormat="0" applyFill="0" applyBorder="0" applyAlignment="0" applyProtection="0"/>
    <xf numFmtId="0"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0" fontId="58" fillId="0" borderId="0" applyNumberFormat="0" applyFill="0" applyBorder="0" applyAlignment="0" applyProtection="0"/>
    <xf numFmtId="37" fontId="59" fillId="0" borderId="0"/>
    <xf numFmtId="168" fontId="60" fillId="0" borderId="0"/>
    <xf numFmtId="0" fontId="60" fillId="0" borderId="0"/>
    <xf numFmtId="168" fontId="60" fillId="0" borderId="0"/>
    <xf numFmtId="168" fontId="55" fillId="0" borderId="0"/>
    <xf numFmtId="0" fontId="55" fillId="0" borderId="0"/>
    <xf numFmtId="168" fontId="55"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5" fillId="0" borderId="0" applyNumberFormat="0" applyFill="0" applyBorder="0" applyAlignment="0" applyProtection="0">
      <alignment vertical="top"/>
      <protection locked="0"/>
    </xf>
    <xf numFmtId="169" fontId="65" fillId="0" borderId="0" applyNumberFormat="0" applyFill="0" applyBorder="0" applyAlignment="0" applyProtection="0">
      <alignment vertical="top"/>
      <protection locked="0"/>
    </xf>
    <xf numFmtId="168" fontId="65" fillId="0" borderId="0" applyNumberFormat="0" applyFill="0" applyBorder="0" applyAlignment="0" applyProtection="0">
      <alignment vertical="top"/>
      <protection locked="0"/>
    </xf>
    <xf numFmtId="168" fontId="66" fillId="0" borderId="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9"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0" fontId="67" fillId="43" borderId="43" applyNumberFormat="0" applyAlignment="0" applyProtection="0"/>
    <xf numFmtId="3" fontId="2" fillId="72" borderId="3" applyFont="0">
      <alignment horizontal="right" vertical="center"/>
      <protection locked="0"/>
    </xf>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70" fillId="0" borderId="49"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0" fontId="70" fillId="0" borderId="49"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0" fontId="70"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0" fontId="73" fillId="73" borderId="0" applyNumberFormat="0" applyBorder="0" applyAlignment="0" applyProtection="0"/>
    <xf numFmtId="1" fontId="76" fillId="0" borderId="0" applyProtection="0"/>
    <xf numFmtId="168" fontId="27" fillId="0" borderId="50"/>
    <xf numFmtId="169" fontId="27" fillId="0" borderId="50"/>
    <xf numFmtId="168" fontId="27"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7" fillId="0" borderId="0"/>
    <xf numFmtId="181" fontId="2"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0" fontId="78" fillId="0" borderId="0"/>
    <xf numFmtId="0" fontId="77" fillId="0" borderId="0"/>
    <xf numFmtId="179" fontId="29" fillId="0" borderId="0"/>
    <xf numFmtId="179" fontId="2" fillId="0" borderId="0"/>
    <xf numFmtId="179" fontId="2" fillId="0" borderId="0"/>
    <xf numFmtId="0" fontId="2" fillId="0" borderId="0"/>
    <xf numFmtId="0" fontId="2"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9"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9" fillId="0" borderId="0"/>
    <xf numFmtId="0" fontId="29" fillId="0" borderId="0"/>
    <xf numFmtId="168"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68" fontId="29" fillId="0" borderId="0"/>
    <xf numFmtId="0" fontId="29" fillId="0" borderId="0"/>
    <xf numFmtId="0" fontId="29"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179" fontId="29" fillId="0" borderId="0"/>
    <xf numFmtId="179" fontId="2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29" fillId="0" borderId="0"/>
    <xf numFmtId="179" fontId="29" fillId="0" borderId="0"/>
    <xf numFmtId="179" fontId="29" fillId="0" borderId="0"/>
    <xf numFmtId="179"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29" fillId="0" borderId="0"/>
    <xf numFmtId="0" fontId="2" fillId="0" borderId="0"/>
    <xf numFmtId="0" fontId="28" fillId="0" borderId="0"/>
    <xf numFmtId="168" fontId="26" fillId="0" borderId="0"/>
    <xf numFmtId="0" fontId="2"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9" fillId="0" borderId="0"/>
    <xf numFmtId="0" fontId="29" fillId="0" borderId="0"/>
    <xf numFmtId="168" fontId="26" fillId="0" borderId="0"/>
    <xf numFmtId="0" fontId="66" fillId="0" borderId="0"/>
    <xf numFmtId="0" fontId="2" fillId="0" borderId="0"/>
    <xf numFmtId="168" fontId="26" fillId="0" borderId="0"/>
    <xf numFmtId="0" fontId="1"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179" fontId="2" fillId="0" borderId="0"/>
    <xf numFmtId="0" fontId="2" fillId="0" borderId="0"/>
    <xf numFmtId="179" fontId="2" fillId="0" borderId="0"/>
    <xf numFmtId="0" fontId="2" fillId="0" borderId="0"/>
    <xf numFmtId="179"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79" fontId="2"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7" fillId="0" borderId="0"/>
    <xf numFmtId="0" fontId="8"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79" fontId="8" fillId="0" borderId="0"/>
    <xf numFmtId="0" fontId="27" fillId="0" borderId="0"/>
    <xf numFmtId="179"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7" fillId="0" borderId="0"/>
    <xf numFmtId="179" fontId="8"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68" fontId="27" fillId="0" borderId="0"/>
    <xf numFmtId="0" fontId="77"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8" fillId="0" borderId="0"/>
    <xf numFmtId="0" fontId="77" fillId="0" borderId="0"/>
    <xf numFmtId="168" fontId="8" fillId="0" borderId="0"/>
    <xf numFmtId="0" fontId="77" fillId="0" borderId="0"/>
    <xf numFmtId="168" fontId="8"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79"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79"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7"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179" fontId="2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5" fillId="0" borderId="0"/>
    <xf numFmtId="0" fontId="2" fillId="0" borderId="0"/>
    <xf numFmtId="0" fontId="77" fillId="0" borderId="0"/>
    <xf numFmtId="168" fontId="45"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2"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69"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68"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1" fillId="0" borderId="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9"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2"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3" fillId="0" borderId="0"/>
    <xf numFmtId="0" fontId="83" fillId="0" borderId="0"/>
    <xf numFmtId="168" fontId="83" fillId="0" borderId="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9"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26" fillId="0" borderId="0"/>
    <xf numFmtId="175" fontId="38" fillId="0" borderId="0" applyFont="0" applyFill="0" applyBorder="0" applyAlignment="0" applyProtection="0"/>
    <xf numFmtId="186"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xf numFmtId="0" fontId="2" fillId="0" borderId="0"/>
    <xf numFmtId="168" fontId="2" fillId="0" borderId="0"/>
    <xf numFmtId="187"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9" fillId="0" borderId="0"/>
    <xf numFmtId="0" fontId="26" fillId="0" borderId="0"/>
    <xf numFmtId="0" fontId="90" fillId="0" borderId="0"/>
    <xf numFmtId="0" fontId="90" fillId="0" borderId="0"/>
    <xf numFmtId="168" fontId="26" fillId="0" borderId="0"/>
    <xf numFmtId="168"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89" fontId="38" fillId="0" borderId="0" applyFill="0" applyBorder="0" applyAlignment="0"/>
    <xf numFmtId="190" fontId="38" fillId="0" borderId="0" applyFill="0" applyBorder="0" applyAlignment="0"/>
    <xf numFmtId="0" fontId="93" fillId="0" borderId="0">
      <alignment horizontal="center" vertical="top"/>
    </xf>
    <xf numFmtId="0" fontId="94" fillId="0" borderId="0" applyNumberFormat="0" applyFill="0" applyBorder="0" applyAlignment="0" applyProtection="0"/>
    <xf numFmtId="169" fontId="94" fillId="0" borderId="0" applyNumberFormat="0" applyFill="0" applyBorder="0" applyAlignment="0" applyProtection="0"/>
    <xf numFmtId="0"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4" fillId="0" borderId="0" applyNumberFormat="0" applyFill="0" applyBorder="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9"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26" fillId="0" borderId="54"/>
    <xf numFmtId="185" fontId="82"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7" fillId="0" borderId="0" applyFont="0" applyFill="0" applyBorder="0" applyAlignment="0" applyProtection="0"/>
    <xf numFmtId="192"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42" fontId="99" fillId="0" borderId="0" applyFont="0" applyFill="0" applyBorder="0" applyAlignment="0" applyProtection="0"/>
    <xf numFmtId="44"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9"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4"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9"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3" fontId="2" fillId="75" borderId="117" applyFont="0">
      <alignment horizontal="right" vertical="center"/>
      <protection locked="0"/>
    </xf>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3" fontId="2" fillId="72" borderId="117" applyFont="0">
      <alignment horizontal="right" vertical="center"/>
      <protection locked="0"/>
    </xf>
    <xf numFmtId="0" fontId="67"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9"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3" fillId="70" borderId="118" applyFont="0" applyBorder="0">
      <alignment horizontal="center" wrapText="1"/>
    </xf>
    <xf numFmtId="168" fontId="55" fillId="0" borderId="115">
      <alignment horizontal="left" vertical="center"/>
    </xf>
    <xf numFmtId="0" fontId="55" fillId="0" borderId="115">
      <alignment horizontal="left" vertical="center"/>
    </xf>
    <xf numFmtId="0" fontId="55" fillId="0" borderId="115">
      <alignment horizontal="left" vertical="center"/>
    </xf>
    <xf numFmtId="0" fontId="2" fillId="69" borderId="117" applyNumberFormat="0" applyFont="0" applyBorder="0" applyProtection="0">
      <alignment horizontal="center" vertical="center"/>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9"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9"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1" fillId="0" borderId="0"/>
    <xf numFmtId="169" fontId="27" fillId="37" borderId="0"/>
    <xf numFmtId="0" fontId="2" fillId="0" borderId="0">
      <alignment vertical="center"/>
    </xf>
  </cellStyleXfs>
  <cellXfs count="68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4" fillId="0" borderId="0" xfId="0" applyFont="1" applyAlignment="1">
      <alignment horizontal="center" vertical="center"/>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4" fillId="0" borderId="35" xfId="0" applyFont="1" applyBorder="1" applyAlignment="1">
      <alignment wrapText="1"/>
    </xf>
    <xf numFmtId="0" fontId="24"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4" fillId="0" borderId="13" xfId="0" applyFont="1" applyBorder="1" applyAlignment="1">
      <alignment wrapText="1"/>
    </xf>
    <xf numFmtId="0" fontId="19" fillId="0" borderId="13" xfId="0" applyFont="1" applyBorder="1" applyAlignment="1">
      <alignment horizontal="right" wrapText="1"/>
    </xf>
    <xf numFmtId="0" fontId="23" fillId="36" borderId="16" xfId="0" applyFont="1" applyFill="1" applyBorder="1" applyAlignment="1">
      <alignment wrapText="1"/>
    </xf>
    <xf numFmtId="0" fontId="4" fillId="0" borderId="22" xfId="0" applyFont="1" applyBorder="1"/>
    <xf numFmtId="0" fontId="24" fillId="0" borderId="3" xfId="0" applyFont="1" applyBorder="1"/>
    <xf numFmtId="0" fontId="23"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59"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4" fillId="0" borderId="22" xfId="0" applyFont="1" applyBorder="1" applyAlignment="1">
      <alignment horizontal="center"/>
    </xf>
    <xf numFmtId="167" fontId="24" fillId="0" borderId="68" xfId="0" applyNumberFormat="1" applyFont="1" applyBorder="1" applyAlignment="1">
      <alignment horizontal="center"/>
    </xf>
    <xf numFmtId="167" fontId="24" fillId="0" borderId="66" xfId="0" applyNumberFormat="1" applyFont="1" applyBorder="1" applyAlignment="1">
      <alignment horizontal="center"/>
    </xf>
    <xf numFmtId="167" fontId="19" fillId="0" borderId="66" xfId="0" applyNumberFormat="1" applyFont="1" applyBorder="1" applyAlignment="1">
      <alignment horizontal="center"/>
    </xf>
    <xf numFmtId="167" fontId="24" fillId="0" borderId="69" xfId="0" applyNumberFormat="1" applyFont="1" applyBorder="1" applyAlignment="1">
      <alignment horizontal="center"/>
    </xf>
    <xf numFmtId="167" fontId="23" fillId="36" borderId="61" xfId="0" applyNumberFormat="1" applyFont="1" applyFill="1" applyBorder="1" applyAlignment="1">
      <alignment horizontal="center"/>
    </xf>
    <xf numFmtId="167" fontId="24" fillId="0" borderId="65" xfId="0" applyNumberFormat="1" applyFont="1" applyBorder="1" applyAlignment="1">
      <alignment horizontal="center"/>
    </xf>
    <xf numFmtId="0" fontId="24" fillId="0" borderId="25" xfId="0" applyFont="1" applyBorder="1" applyAlignment="1">
      <alignment horizontal="center"/>
    </xf>
    <xf numFmtId="0" fontId="23" fillId="36" borderId="62" xfId="0" applyFont="1" applyFill="1" applyBorder="1" applyAlignment="1">
      <alignmen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6" fillId="0" borderId="0" xfId="0" applyFont="1" applyFill="1" applyBorder="1" applyAlignment="1"/>
    <xf numFmtId="49" fontId="106" fillId="0" borderId="3" xfId="0" applyNumberFormat="1" applyFont="1" applyFill="1" applyBorder="1" applyAlignment="1">
      <alignment horizontal="right" vertical="center"/>
    </xf>
    <xf numFmtId="49" fontId="106" fillId="0" borderId="7"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49" fontId="106" fillId="0" borderId="86" xfId="0" applyNumberFormat="1" applyFont="1" applyFill="1" applyBorder="1" applyAlignment="1">
      <alignment horizontal="right" vertical="center"/>
    </xf>
    <xf numFmtId="49" fontId="106" fillId="0" borderId="94" xfId="0" applyNumberFormat="1" applyFont="1" applyFill="1" applyBorder="1" applyAlignment="1">
      <alignment horizontal="right" vertical="center"/>
    </xf>
    <xf numFmtId="0" fontId="106" fillId="0" borderId="0" xfId="0" applyFont="1" applyFill="1" applyBorder="1" applyAlignment="1">
      <alignment horizontal="left"/>
    </xf>
    <xf numFmtId="49" fontId="106" fillId="0" borderId="97" xfId="0" applyNumberFormat="1" applyFont="1" applyFill="1" applyBorder="1" applyAlignment="1">
      <alignment horizontal="right" vertical="center"/>
    </xf>
    <xf numFmtId="0" fontId="106" fillId="0" borderId="94" xfId="0" applyNumberFormat="1" applyFont="1" applyFill="1" applyBorder="1" applyAlignment="1">
      <alignment vertical="center" wrapText="1"/>
    </xf>
    <xf numFmtId="0" fontId="106" fillId="0" borderId="94" xfId="0" applyFont="1" applyFill="1" applyBorder="1" applyAlignment="1">
      <alignment horizontal="left" vertical="center" wrapText="1"/>
    </xf>
    <xf numFmtId="0" fontId="106" fillId="0" borderId="94" xfId="12672" applyFont="1" applyFill="1" applyBorder="1" applyAlignment="1">
      <alignment horizontal="left" vertical="center" wrapText="1"/>
    </xf>
    <xf numFmtId="0" fontId="106" fillId="0" borderId="94" xfId="0" applyNumberFormat="1" applyFont="1" applyFill="1" applyBorder="1" applyAlignment="1">
      <alignment horizontal="left" vertical="center" wrapText="1"/>
    </xf>
    <xf numFmtId="0" fontId="106" fillId="0" borderId="94" xfId="0" applyNumberFormat="1" applyFont="1" applyFill="1" applyBorder="1" applyAlignment="1">
      <alignment horizontal="right" vertical="center" wrapText="1"/>
    </xf>
    <xf numFmtId="0" fontId="106" fillId="0" borderId="94" xfId="0" applyNumberFormat="1" applyFont="1" applyFill="1" applyBorder="1" applyAlignment="1">
      <alignment horizontal="right" vertical="center"/>
    </xf>
    <xf numFmtId="0" fontId="106" fillId="0" borderId="94" xfId="0" applyFont="1" applyFill="1" applyBorder="1" applyAlignment="1">
      <alignment vertical="center" wrapText="1"/>
    </xf>
    <xf numFmtId="0" fontId="106" fillId="0" borderId="97" xfId="0" applyNumberFormat="1" applyFont="1" applyFill="1" applyBorder="1" applyAlignment="1">
      <alignment horizontal="left" vertical="center" wrapText="1"/>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106" fillId="0" borderId="22" xfId="0" applyFont="1" applyFill="1" applyBorder="1"/>
    <xf numFmtId="0" fontId="106" fillId="0" borderId="22" xfId="0" applyFont="1" applyFill="1" applyBorder="1" applyAlignment="1">
      <alignment horizontal="right"/>
    </xf>
    <xf numFmtId="49" fontId="106" fillId="0" borderId="22" xfId="0" applyNumberFormat="1" applyFont="1" applyFill="1" applyBorder="1" applyAlignment="1">
      <alignment horizontal="right" vertical="center"/>
    </xf>
    <xf numFmtId="49" fontId="106"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6" fillId="0" borderId="103" xfId="0" applyNumberFormat="1" applyFont="1" applyFill="1" applyBorder="1" applyAlignment="1">
      <alignment horizontal="right" vertical="center"/>
    </xf>
    <xf numFmtId="0" fontId="106"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6" fillId="0" borderId="101" xfId="0" applyFont="1" applyFill="1" applyBorder="1" applyAlignment="1">
      <alignment vertical="center" wrapText="1"/>
    </xf>
    <xf numFmtId="0" fontId="106" fillId="0" borderId="101" xfId="0" applyFont="1" applyFill="1" applyBorder="1" applyAlignment="1">
      <alignment horizontal="left" vertical="center" wrapText="1"/>
    </xf>
    <xf numFmtId="167" fontId="18" fillId="77" borderId="66" xfId="0" applyNumberFormat="1" applyFont="1" applyFill="1" applyBorder="1" applyAlignment="1">
      <alignment horizontal="center"/>
    </xf>
    <xf numFmtId="0" fontId="106" fillId="0" borderId="94" xfId="0" applyNumberFormat="1" applyFont="1" applyFill="1" applyBorder="1" applyAlignment="1">
      <alignment vertical="center"/>
    </xf>
    <xf numFmtId="0" fontId="106" fillId="0" borderId="94" xfId="0" applyNumberFormat="1" applyFont="1" applyFill="1" applyBorder="1" applyAlignment="1">
      <alignment horizontal="left" vertical="center" wrapText="1"/>
    </xf>
    <xf numFmtId="0" fontId="108" fillId="0" borderId="94" xfId="0" applyNumberFormat="1" applyFont="1" applyFill="1" applyBorder="1" applyAlignment="1">
      <alignment vertical="center" wrapText="1"/>
    </xf>
    <xf numFmtId="0" fontId="108" fillId="0" borderId="3" xfId="0" applyNumberFormat="1" applyFont="1" applyFill="1" applyBorder="1" applyAlignment="1">
      <alignment vertical="center" wrapText="1"/>
    </xf>
    <xf numFmtId="0" fontId="108" fillId="0" borderId="94" xfId="0" applyNumberFormat="1" applyFont="1" applyFill="1" applyBorder="1" applyAlignment="1">
      <alignment horizontal="left" vertical="center" wrapText="1"/>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24" fillId="0" borderId="14" xfId="0" applyNumberFormat="1" applyFont="1" applyBorder="1" applyAlignment="1">
      <alignment vertical="center"/>
    </xf>
    <xf numFmtId="193" fontId="19" fillId="0" borderId="14" xfId="0" applyNumberFormat="1" applyFont="1" applyBorder="1" applyAlignment="1">
      <alignment vertical="center"/>
    </xf>
    <xf numFmtId="193" fontId="24" fillId="0" borderId="15" xfId="0" applyNumberFormat="1" applyFont="1" applyBorder="1" applyAlignment="1">
      <alignment vertical="center"/>
    </xf>
    <xf numFmtId="193" fontId="23" fillId="36" borderId="17" xfId="0" applyNumberFormat="1" applyFont="1" applyFill="1" applyBorder="1" applyAlignment="1">
      <alignment vertical="center"/>
    </xf>
    <xf numFmtId="193" fontId="19" fillId="0" borderId="15" xfId="0" applyNumberFormat="1" applyFont="1" applyBorder="1" applyAlignment="1">
      <alignment vertical="center"/>
    </xf>
    <xf numFmtId="193" fontId="24" fillId="36" borderId="14"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4"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7" fillId="37" borderId="0" xfId="20" applyBorder="1"/>
    <xf numFmtId="169" fontId="27" fillId="37" borderId="110" xfId="20" applyBorder="1"/>
    <xf numFmtId="0" fontId="15" fillId="0" borderId="22" xfId="0" applyFont="1" applyFill="1" applyBorder="1" applyAlignment="1">
      <alignment horizontal="center" vertical="center" wrapText="1"/>
    </xf>
    <xf numFmtId="0" fontId="4" fillId="0" borderId="58" xfId="0" applyFont="1" applyFill="1" applyBorder="1" applyAlignment="1">
      <alignment vertical="center"/>
    </xf>
    <xf numFmtId="0" fontId="4" fillId="0" borderId="118"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126" xfId="0" applyFont="1" applyFill="1" applyBorder="1" applyAlignment="1">
      <alignment horizontal="center" vertical="center"/>
    </xf>
    <xf numFmtId="169" fontId="27" fillId="37" borderId="34" xfId="20" applyBorder="1"/>
    <xf numFmtId="169" fontId="27" fillId="37" borderId="128" xfId="20" applyBorder="1"/>
    <xf numFmtId="169" fontId="27"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29" xfId="0" applyFont="1" applyFill="1" applyBorder="1" applyAlignment="1">
      <alignment horizontal="left"/>
    </xf>
    <xf numFmtId="0" fontId="14" fillId="3" borderId="130" xfId="0" applyFont="1" applyFill="1" applyBorder="1" applyAlignment="1">
      <alignment horizontal="left"/>
    </xf>
    <xf numFmtId="0" fontId="4" fillId="0" borderId="0" xfId="0" applyFont="1"/>
    <xf numFmtId="0" fontId="4" fillId="0" borderId="0" xfId="0" applyFont="1" applyFill="1"/>
    <xf numFmtId="0" fontId="106" fillId="78" borderId="101" xfId="0" applyFont="1" applyFill="1" applyBorder="1" applyAlignment="1">
      <alignment horizontal="left" vertical="center"/>
    </xf>
    <xf numFmtId="0" fontId="106" fillId="78" borderId="94" xfId="0" applyFont="1" applyFill="1" applyBorder="1" applyAlignment="1">
      <alignment vertical="center" wrapText="1"/>
    </xf>
    <xf numFmtId="0" fontId="106" fillId="78" borderId="94" xfId="0" applyFont="1" applyFill="1" applyBorder="1" applyAlignment="1">
      <alignment horizontal="left" vertical="center" wrapText="1"/>
    </xf>
    <xf numFmtId="0" fontId="106" fillId="0" borderId="101" xfId="0" applyFont="1" applyFill="1" applyBorder="1" applyAlignment="1">
      <alignment horizontal="right" vertical="center"/>
    </xf>
    <xf numFmtId="0" fontId="6" fillId="3" borderId="135" xfId="0" applyFont="1" applyFill="1" applyBorder="1" applyAlignment="1">
      <alignment vertical="center"/>
    </xf>
    <xf numFmtId="0" fontId="4" fillId="3" borderId="24" xfId="0" applyFont="1" applyFill="1" applyBorder="1" applyAlignment="1">
      <alignment vertical="center"/>
    </xf>
    <xf numFmtId="0" fontId="4" fillId="0" borderId="136" xfId="0" applyFont="1" applyFill="1" applyBorder="1" applyAlignment="1">
      <alignment horizontal="center" vertical="center"/>
    </xf>
    <xf numFmtId="0" fontId="4" fillId="0" borderId="134" xfId="0" applyFont="1" applyFill="1" applyBorder="1" applyAlignment="1">
      <alignment vertical="center"/>
    </xf>
    <xf numFmtId="169" fontId="27"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6" xfId="0" applyBorder="1"/>
    <xf numFmtId="0" fontId="0" fillId="0" borderId="136" xfId="0" applyBorder="1" applyAlignment="1">
      <alignment horizontal="center"/>
    </xf>
    <xf numFmtId="0" fontId="4" fillId="0" borderId="116" xfId="0" applyFont="1" applyBorder="1" applyAlignment="1">
      <alignment vertical="center" wrapText="1"/>
    </xf>
    <xf numFmtId="0" fontId="14" fillId="0" borderId="116" xfId="0" applyFont="1" applyBorder="1" applyAlignment="1">
      <alignment vertical="center" wrapText="1"/>
    </xf>
    <xf numFmtId="0" fontId="0" fillId="0" borderId="25" xfId="0" applyBorder="1"/>
    <xf numFmtId="0" fontId="6" fillId="36" borderId="137"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6"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4" xfId="0" applyFont="1" applyFill="1" applyBorder="1" applyAlignment="1">
      <alignment horizontal="left" vertical="center" wrapText="1"/>
    </xf>
    <xf numFmtId="0" fontId="4" fillId="0" borderId="136"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0" fillId="0" borderId="136" xfId="0" applyFont="1" applyFill="1" applyBorder="1" applyAlignment="1">
      <alignment horizontal="right" vertical="center" wrapText="1"/>
    </xf>
    <xf numFmtId="0" fontId="110" fillId="0" borderId="117" xfId="0"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4" xfId="0" applyFont="1" applyFill="1" applyBorder="1" applyAlignment="1">
      <alignment horizontal="center" vertical="center" wrapText="1"/>
    </xf>
    <xf numFmtId="0" fontId="6" fillId="0" borderId="13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2" fillId="0" borderId="136" xfId="0" applyFont="1" applyBorder="1" applyAlignment="1">
      <alignment horizontal="center" vertical="center" wrapText="1"/>
    </xf>
    <xf numFmtId="0" fontId="22" fillId="0" borderId="117" xfId="0"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14" fontId="7" fillId="3" borderId="117" xfId="8" quotePrefix="1" applyNumberFormat="1" applyFont="1" applyFill="1" applyBorder="1" applyAlignment="1" applyProtection="1">
      <alignment horizontal="left" vertical="center" wrapText="1" indent="3"/>
      <protection locked="0"/>
    </xf>
    <xf numFmtId="0" fontId="22" fillId="0" borderId="117" xfId="0" applyFont="1" applyFill="1" applyBorder="1" applyAlignment="1">
      <alignment horizontal="left" vertical="center" wrapText="1" indent="2"/>
    </xf>
    <xf numFmtId="0" fontId="11" fillId="0" borderId="117" xfId="17" applyFill="1" applyBorder="1" applyAlignment="1" applyProtection="1"/>
    <xf numFmtId="49" fontId="110" fillId="0" borderId="136" xfId="0" applyNumberFormat="1" applyFont="1" applyFill="1" applyBorder="1" applyAlignment="1">
      <alignment horizontal="right" vertical="center" wrapText="1"/>
    </xf>
    <xf numFmtId="0" fontId="7" fillId="3" borderId="117" xfId="20960" applyFont="1" applyFill="1" applyBorder="1" applyAlignment="1" applyProtection="1"/>
    <xf numFmtId="0" fontId="103"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0"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2" fillId="0" borderId="136" xfId="0" applyFont="1" applyFill="1" applyBorder="1" applyAlignment="1">
      <alignment horizontal="center" vertical="center" wrapText="1"/>
    </xf>
    <xf numFmtId="0" fontId="22" fillId="0" borderId="117" xfId="0" applyFont="1" applyFill="1" applyBorder="1" applyAlignment="1">
      <alignment vertical="center" wrapText="1"/>
    </xf>
    <xf numFmtId="0" fontId="113" fillId="0" borderId="117" xfId="0" applyFont="1" applyBorder="1"/>
    <xf numFmtId="0" fontId="114" fillId="0" borderId="117" xfId="17" applyFont="1" applyBorder="1" applyAlignment="1" applyProtection="1"/>
    <xf numFmtId="0" fontId="10" fillId="0" borderId="0" xfId="11" applyFont="1" applyFill="1" applyBorder="1" applyProtection="1"/>
    <xf numFmtId="0" fontId="115" fillId="0" borderId="0" xfId="0" applyFont="1"/>
    <xf numFmtId="179" fontId="115" fillId="0" borderId="0" xfId="0" applyNumberFormat="1" applyFont="1" applyAlignment="1">
      <alignment horizontal="left"/>
    </xf>
    <xf numFmtId="0" fontId="6" fillId="0" borderId="21" xfId="0" applyFont="1" applyFill="1" applyBorder="1" applyAlignment="1">
      <alignment horizontal="center" vertical="center" wrapText="1"/>
    </xf>
    <xf numFmtId="0" fontId="6" fillId="0" borderId="7" xfId="0" applyFont="1" applyFill="1" applyBorder="1" applyAlignment="1">
      <alignment horizontal="center" vertical="center" wrapText="1"/>
    </xf>
    <xf numFmtId="193" fontId="2" fillId="0" borderId="117" xfId="0" applyNumberFormat="1" applyFont="1" applyFill="1" applyBorder="1" applyAlignment="1" applyProtection="1">
      <alignment vertical="center" wrapText="1"/>
      <protection locked="0"/>
    </xf>
    <xf numFmtId="193" fontId="116" fillId="0" borderId="117" xfId="0" applyNumberFormat="1" applyFont="1" applyFill="1" applyBorder="1" applyAlignment="1" applyProtection="1">
      <alignment vertical="center" wrapText="1"/>
      <protection locked="0"/>
    </xf>
    <xf numFmtId="193" fontId="116" fillId="0" borderId="134" xfId="0" applyNumberFormat="1" applyFont="1" applyFill="1" applyBorder="1" applyAlignment="1" applyProtection="1">
      <alignment vertical="center" wrapText="1"/>
      <protection locked="0"/>
    </xf>
    <xf numFmtId="193" fontId="2" fillId="0" borderId="117" xfId="0" applyNumberFormat="1" applyFont="1" applyFill="1" applyBorder="1" applyAlignment="1" applyProtection="1">
      <alignment horizontal="right" vertical="center" wrapText="1"/>
      <protection locked="0"/>
    </xf>
    <xf numFmtId="193" fontId="63"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4" fillId="0" borderId="134" xfId="20961" applyNumberFormat="1" applyFont="1" applyBorder="1" applyAlignment="1" applyProtection="1">
      <alignment vertical="center" wrapText="1"/>
      <protection locked="0"/>
    </xf>
    <xf numFmtId="10" fontId="9" fillId="2" borderId="117" xfId="20961" applyNumberFormat="1" applyFont="1" applyFill="1" applyBorder="1" applyAlignment="1" applyProtection="1">
      <alignment vertical="center"/>
      <protection locked="0"/>
    </xf>
    <xf numFmtId="10" fontId="17" fillId="2" borderId="117" xfId="20961" applyNumberFormat="1" applyFont="1" applyFill="1" applyBorder="1" applyAlignment="1" applyProtection="1">
      <alignment vertical="center"/>
      <protection locked="0"/>
    </xf>
    <xf numFmtId="10" fontId="17" fillId="2" borderId="134" xfId="20961" applyNumberFormat="1" applyFont="1" applyFill="1" applyBorder="1" applyAlignment="1" applyProtection="1">
      <alignment vertical="center"/>
      <protection locked="0"/>
    </xf>
    <xf numFmtId="10" fontId="9" fillId="2" borderId="134"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0" fontId="9" fillId="0" borderId="26" xfId="20961" applyNumberFormat="1" applyFont="1" applyFill="1" applyBorder="1" applyAlignment="1" applyProtection="1">
      <alignment vertical="center"/>
      <protection locked="0"/>
    </xf>
    <xf numFmtId="164" fontId="7" fillId="0" borderId="117" xfId="7" applyNumberFormat="1" applyFont="1" applyFill="1" applyBorder="1" applyAlignment="1" applyProtection="1">
      <alignment horizontal="right"/>
    </xf>
    <xf numFmtId="38" fontId="7" fillId="0" borderId="117" xfId="7" applyNumberFormat="1" applyFont="1" applyFill="1" applyBorder="1" applyAlignment="1" applyProtection="1">
      <alignment horizontal="right"/>
    </xf>
    <xf numFmtId="164" fontId="15" fillId="36" borderId="117" xfId="7" applyNumberFormat="1" applyFont="1" applyFill="1" applyBorder="1" applyAlignment="1" applyProtection="1">
      <alignment horizontal="right"/>
    </xf>
    <xf numFmtId="164" fontId="7" fillId="0" borderId="117" xfId="7" applyNumberFormat="1" applyFont="1" applyFill="1" applyBorder="1" applyAlignment="1" applyProtection="1">
      <alignment horizontal="right"/>
      <protection locked="0"/>
    </xf>
    <xf numFmtId="164" fontId="15" fillId="0" borderId="117"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38" fontId="15" fillId="36" borderId="117"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xf>
    <xf numFmtId="38" fontId="7" fillId="0" borderId="116"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protection locked="0"/>
    </xf>
    <xf numFmtId="164" fontId="15" fillId="0" borderId="116" xfId="7" applyNumberFormat="1" applyFont="1" applyFill="1" applyBorder="1" applyAlignment="1" applyProtection="1">
      <alignment horizontal="right"/>
    </xf>
    <xf numFmtId="164" fontId="15" fillId="36" borderId="134" xfId="7" applyNumberFormat="1" applyFont="1" applyFill="1" applyBorder="1" applyAlignment="1" applyProtection="1">
      <alignment horizontal="right"/>
    </xf>
    <xf numFmtId="38" fontId="15" fillId="36" borderId="134" xfId="7" applyNumberFormat="1" applyFont="1" applyFill="1" applyBorder="1" applyAlignment="1" applyProtection="1">
      <alignment horizontal="right"/>
    </xf>
    <xf numFmtId="164" fontId="7" fillId="0" borderId="134"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38" fontId="7" fillId="0" borderId="50" xfId="0" applyNumberFormat="1" applyFont="1" applyFill="1" applyBorder="1" applyAlignment="1" applyProtection="1">
      <alignment horizontal="right"/>
      <protection locked="0"/>
    </xf>
    <xf numFmtId="38" fontId="7" fillId="0" borderId="117" xfId="0" applyNumberFormat="1" applyFont="1" applyFill="1" applyBorder="1" applyAlignment="1" applyProtection="1">
      <alignment horizontal="right"/>
      <protection locked="0"/>
    </xf>
    <xf numFmtId="38" fontId="15" fillId="36" borderId="117" xfId="0" applyNumberFormat="1" applyFont="1" applyFill="1" applyBorder="1" applyAlignment="1">
      <alignment horizontal="right"/>
    </xf>
    <xf numFmtId="38" fontId="7" fillId="0" borderId="134" xfId="7" applyNumberFormat="1" applyFont="1" applyFill="1" applyBorder="1" applyAlignment="1" applyProtection="1">
      <alignment horizontal="right"/>
    </xf>
    <xf numFmtId="38" fontId="15" fillId="0" borderId="117" xfId="0" applyNumberFormat="1" applyFont="1" applyFill="1" applyBorder="1" applyAlignment="1">
      <alignment horizontal="center"/>
    </xf>
    <xf numFmtId="38" fontId="15" fillId="0" borderId="134" xfId="0" applyNumberFormat="1" applyFont="1" applyFill="1" applyBorder="1" applyAlignment="1">
      <alignment horizontal="center"/>
    </xf>
    <xf numFmtId="38" fontId="15" fillId="36" borderId="117" xfId="0" applyNumberFormat="1" applyFont="1" applyFill="1" applyBorder="1" applyAlignment="1" applyProtection="1">
      <alignment horizontal="right"/>
    </xf>
    <xf numFmtId="38" fontId="7" fillId="0" borderId="134" xfId="0" applyNumberFormat="1" applyFont="1" applyFill="1" applyBorder="1" applyAlignment="1" applyProtection="1">
      <alignment horizontal="right"/>
      <protection locked="0"/>
    </xf>
    <xf numFmtId="38" fontId="15" fillId="36" borderId="117" xfId="7" applyNumberFormat="1" applyFont="1" applyFill="1" applyBorder="1" applyAlignment="1" applyProtection="1"/>
    <xf numFmtId="38" fontId="7" fillId="0" borderId="117" xfId="0" applyNumberFormat="1" applyFont="1" applyFill="1" applyBorder="1" applyAlignment="1" applyProtection="1">
      <protection locked="0"/>
    </xf>
    <xf numFmtId="38" fontId="15" fillId="36" borderId="134" xfId="7" applyNumberFormat="1" applyFont="1" applyFill="1" applyBorder="1" applyAlignment="1" applyProtection="1"/>
    <xf numFmtId="38" fontId="7" fillId="0" borderId="117"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38" fontId="7" fillId="0" borderId="117" xfId="0" applyNumberFormat="1" applyFont="1" applyFill="1" applyBorder="1" applyAlignment="1" applyProtection="1">
      <alignment horizontal="right"/>
    </xf>
    <xf numFmtId="38" fontId="15" fillId="79" borderId="117" xfId="0" applyNumberFormat="1" applyFont="1" applyFill="1" applyBorder="1" applyAlignment="1" applyProtection="1">
      <alignment horizontal="right"/>
    </xf>
    <xf numFmtId="38" fontId="15" fillId="36" borderId="26" xfId="0" applyNumberFormat="1" applyFont="1" applyFill="1" applyBorder="1" applyAlignment="1" applyProtection="1">
      <alignment horizontal="right"/>
    </xf>
    <xf numFmtId="0" fontId="117" fillId="0" borderId="7" xfId="0" applyFont="1" applyBorder="1" applyAlignment="1">
      <alignment horizontal="center" vertical="center" wrapText="1"/>
    </xf>
    <xf numFmtId="0" fontId="117" fillId="0" borderId="71" xfId="0" applyFont="1" applyBorder="1" applyAlignment="1">
      <alignment horizontal="center" vertical="center" wrapText="1"/>
    </xf>
    <xf numFmtId="38" fontId="6" fillId="36" borderId="117" xfId="7" applyNumberFormat="1" applyFont="1" applyFill="1" applyBorder="1" applyAlignment="1">
      <alignment vertical="center" wrapText="1"/>
    </xf>
    <xf numFmtId="38" fontId="6" fillId="36" borderId="134" xfId="7" applyNumberFormat="1" applyFont="1" applyFill="1" applyBorder="1" applyAlignment="1">
      <alignment vertical="center" wrapText="1"/>
    </xf>
    <xf numFmtId="38" fontId="6" fillId="0" borderId="117" xfId="7" applyNumberFormat="1" applyFont="1" applyBorder="1" applyAlignment="1">
      <alignment vertical="center" wrapText="1"/>
    </xf>
    <xf numFmtId="38" fontId="6" fillId="0" borderId="134" xfId="7" applyNumberFormat="1" applyFont="1" applyBorder="1" applyAlignment="1">
      <alignment vertical="center" wrapText="1"/>
    </xf>
    <xf numFmtId="38" fontId="6" fillId="0" borderId="117"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0" fontId="9" fillId="0" borderId="136" xfId="0" applyFont="1" applyBorder="1" applyAlignment="1">
      <alignment vertical="center"/>
    </xf>
    <xf numFmtId="10" fontId="4" fillId="0" borderId="24" xfId="20961" applyNumberFormat="1" applyFont="1" applyFill="1" applyBorder="1" applyAlignment="1"/>
    <xf numFmtId="10" fontId="4" fillId="0" borderId="42" xfId="20961" applyNumberFormat="1" applyFont="1" applyFill="1" applyBorder="1" applyAlignment="1"/>
    <xf numFmtId="193" fontId="116" fillId="0" borderId="117" xfId="0" applyNumberFormat="1" applyFont="1" applyFill="1" applyBorder="1" applyAlignment="1">
      <alignment horizontal="center" vertical="center"/>
    </xf>
    <xf numFmtId="193" fontId="116" fillId="0" borderId="134" xfId="0" applyNumberFormat="1" applyFont="1" applyFill="1" applyBorder="1" applyAlignment="1">
      <alignment horizontal="center" vertical="center"/>
    </xf>
    <xf numFmtId="193" fontId="118" fillId="0" borderId="117" xfId="0" applyNumberFormat="1" applyFont="1" applyFill="1" applyBorder="1" applyAlignment="1">
      <alignment horizontal="center" vertical="center"/>
    </xf>
    <xf numFmtId="193" fontId="119" fillId="36" borderId="26" xfId="0" applyNumberFormat="1" applyFont="1" applyFill="1" applyBorder="1" applyAlignment="1">
      <alignment horizontal="center" vertical="center"/>
    </xf>
    <xf numFmtId="193" fontId="119" fillId="36" borderId="27" xfId="0" applyNumberFormat="1" applyFont="1" applyFill="1" applyBorder="1" applyAlignment="1">
      <alignment horizontal="center" vertical="center"/>
    </xf>
    <xf numFmtId="193" fontId="119" fillId="36" borderId="21" xfId="0" applyNumberFormat="1" applyFont="1" applyFill="1" applyBorder="1" applyAlignment="1">
      <alignment horizontal="center" vertical="center"/>
    </xf>
    <xf numFmtId="193" fontId="116" fillId="0" borderId="134" xfId="0" applyNumberFormat="1" applyFont="1" applyBorder="1" applyAlignment="1"/>
    <xf numFmtId="193" fontId="116" fillId="0" borderId="134" xfId="0" applyNumberFormat="1" applyFont="1" applyBorder="1" applyAlignment="1">
      <alignment wrapText="1"/>
    </xf>
    <xf numFmtId="193" fontId="119" fillId="36" borderId="134" xfId="0" applyNumberFormat="1" applyFont="1" applyFill="1" applyBorder="1" applyAlignment="1">
      <alignment horizontal="center" vertical="center" wrapText="1"/>
    </xf>
    <xf numFmtId="193" fontId="119" fillId="0" borderId="134" xfId="0" applyNumberFormat="1" applyFont="1" applyBorder="1" applyAlignment="1">
      <alignment wrapText="1"/>
    </xf>
    <xf numFmtId="193" fontId="119" fillId="36" borderId="27" xfId="0" applyNumberFormat="1" applyFont="1" applyFill="1" applyBorder="1" applyAlignment="1">
      <alignment horizontal="center" vertical="center" wrapText="1"/>
    </xf>
    <xf numFmtId="38" fontId="15" fillId="36" borderId="134" xfId="2" applyNumberFormat="1" applyFont="1" applyFill="1" applyBorder="1" applyAlignment="1" applyProtection="1">
      <alignment vertical="top"/>
    </xf>
    <xf numFmtId="38" fontId="7" fillId="3" borderId="134" xfId="2" applyNumberFormat="1" applyFont="1" applyFill="1" applyBorder="1" applyAlignment="1" applyProtection="1">
      <alignment vertical="top"/>
      <protection locked="0"/>
    </xf>
    <xf numFmtId="38" fontId="15" fillId="36" borderId="134" xfId="2" applyNumberFormat="1" applyFont="1" applyFill="1" applyBorder="1" applyAlignment="1" applyProtection="1">
      <alignment vertical="top" wrapText="1"/>
    </xf>
    <xf numFmtId="38" fontId="7" fillId="3" borderId="134" xfId="2" applyNumberFormat="1" applyFont="1" applyFill="1" applyBorder="1" applyAlignment="1" applyProtection="1">
      <alignment vertical="top" wrapText="1"/>
      <protection locked="0"/>
    </xf>
    <xf numFmtId="38" fontId="15" fillId="36" borderId="134"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93" fontId="116" fillId="0" borderId="139" xfId="0" applyNumberFormat="1" applyFont="1" applyBorder="1" applyAlignment="1">
      <alignment vertical="center"/>
    </xf>
    <xf numFmtId="193" fontId="116" fillId="0" borderId="14" xfId="0" applyNumberFormat="1" applyFont="1" applyBorder="1" applyAlignment="1">
      <alignment vertical="center"/>
    </xf>
    <xf numFmtId="167" fontId="116" fillId="0" borderId="66" xfId="0" applyNumberFormat="1" applyFont="1" applyBorder="1" applyAlignment="1">
      <alignment horizontal="center"/>
    </xf>
    <xf numFmtId="193" fontId="118" fillId="0" borderId="14" xfId="0" applyNumberFormat="1" applyFont="1" applyBorder="1" applyAlignment="1">
      <alignment vertical="center"/>
    </xf>
    <xf numFmtId="38" fontId="118" fillId="0" borderId="14" xfId="0" applyNumberFormat="1" applyFont="1" applyBorder="1" applyAlignment="1">
      <alignment vertical="center"/>
    </xf>
    <xf numFmtId="167" fontId="64" fillId="77" borderId="66" xfId="0" applyNumberFormat="1" applyFont="1" applyFill="1" applyBorder="1" applyAlignment="1">
      <alignment horizontal="center"/>
    </xf>
    <xf numFmtId="193" fontId="116" fillId="0" borderId="15" xfId="0" applyNumberFormat="1" applyFont="1" applyBorder="1" applyAlignment="1">
      <alignment vertical="center"/>
    </xf>
    <xf numFmtId="193" fontId="116" fillId="0" borderId="18" xfId="0" applyNumberFormat="1" applyFont="1" applyBorder="1" applyAlignment="1">
      <alignment vertical="center"/>
    </xf>
    <xf numFmtId="193" fontId="119" fillId="36" borderId="63" xfId="0" applyNumberFormat="1" applyFont="1" applyFill="1" applyBorder="1" applyAlignment="1">
      <alignment vertical="center"/>
    </xf>
    <xf numFmtId="167" fontId="119" fillId="36" borderId="64" xfId="0" applyNumberFormat="1" applyFont="1" applyFill="1" applyBorder="1" applyAlignment="1">
      <alignment horizontal="center"/>
    </xf>
    <xf numFmtId="193" fontId="116" fillId="0" borderId="117" xfId="0" applyNumberFormat="1" applyFont="1" applyBorder="1" applyAlignment="1"/>
    <xf numFmtId="167" fontId="119" fillId="36" borderId="117" xfId="0" applyNumberFormat="1" applyFont="1" applyFill="1" applyBorder="1"/>
    <xf numFmtId="193" fontId="119" fillId="36" borderId="26" xfId="0" applyNumberFormat="1" applyFont="1" applyFill="1" applyBorder="1"/>
    <xf numFmtId="167" fontId="119" fillId="36" borderId="26" xfId="0" applyNumberFormat="1" applyFont="1" applyFill="1" applyBorder="1"/>
    <xf numFmtId="193" fontId="116" fillId="0" borderId="136" xfId="0" applyNumberFormat="1" applyFont="1" applyBorder="1" applyAlignment="1"/>
    <xf numFmtId="193" fontId="119" fillId="0" borderId="24" xfId="0" applyNumberFormat="1" applyFont="1" applyBorder="1" applyAlignment="1"/>
    <xf numFmtId="193" fontId="119" fillId="36" borderId="140" xfId="0" applyNumberFormat="1" applyFont="1" applyFill="1" applyBorder="1" applyAlignment="1"/>
    <xf numFmtId="193" fontId="119" fillId="36" borderId="25" xfId="0" applyNumberFormat="1" applyFont="1" applyFill="1" applyBorder="1"/>
    <xf numFmtId="193" fontId="119" fillId="36" borderId="27" xfId="0" applyNumberFormat="1" applyFont="1" applyFill="1" applyBorder="1"/>
    <xf numFmtId="193" fontId="119" fillId="36" borderId="57" xfId="0" applyNumberFormat="1" applyFont="1" applyFill="1" applyBorder="1"/>
    <xf numFmtId="9" fontId="6" fillId="0" borderId="134" xfId="20961" applyFont="1" applyBorder="1" applyAlignment="1">
      <alignment horizontal="right"/>
    </xf>
    <xf numFmtId="193" fontId="6" fillId="36" borderId="26" xfId="0" applyNumberFormat="1" applyFont="1" applyFill="1" applyBorder="1"/>
    <xf numFmtId="9" fontId="6" fillId="36" borderId="27" xfId="20961" applyFont="1" applyFill="1" applyBorder="1" applyAlignment="1">
      <alignment horizontal="right"/>
    </xf>
    <xf numFmtId="169" fontId="27" fillId="37" borderId="70" xfId="20" applyBorder="1"/>
    <xf numFmtId="194" fontId="4" fillId="0" borderId="135"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34" xfId="7" applyNumberFormat="1" applyFont="1" applyFill="1" applyBorder="1" applyAlignment="1">
      <alignment vertical="center"/>
    </xf>
    <xf numFmtId="194" fontId="4" fillId="0" borderId="115" xfId="7" applyNumberFormat="1" applyFont="1" applyFill="1" applyBorder="1" applyAlignment="1">
      <alignment vertical="center"/>
    </xf>
    <xf numFmtId="0" fontId="4" fillId="3" borderId="135" xfId="0" applyFont="1" applyFill="1" applyBorder="1" applyAlignment="1">
      <alignment vertical="center"/>
    </xf>
    <xf numFmtId="194" fontId="4" fillId="0" borderId="117" xfId="7" applyNumberFormat="1" applyFont="1" applyFill="1" applyBorder="1" applyAlignment="1">
      <alignment vertical="center"/>
    </xf>
    <xf numFmtId="0" fontId="4" fillId="0" borderId="136" xfId="0" applyFont="1" applyFill="1" applyBorder="1" applyAlignment="1">
      <alignment vertical="center"/>
    </xf>
    <xf numFmtId="0" fontId="4" fillId="0" borderId="116" xfId="0" applyFont="1" applyFill="1" applyBorder="1" applyAlignment="1">
      <alignment vertical="center"/>
    </xf>
    <xf numFmtId="194" fontId="6" fillId="0" borderId="135" xfId="0" applyNumberFormat="1" applyFont="1" applyFill="1" applyBorder="1" applyAlignment="1">
      <alignment vertical="center"/>
    </xf>
    <xf numFmtId="194" fontId="6" fillId="0" borderId="117" xfId="0" applyNumberFormat="1" applyFont="1" applyFill="1" applyBorder="1" applyAlignment="1">
      <alignment vertical="center"/>
    </xf>
    <xf numFmtId="194" fontId="6" fillId="0" borderId="115" xfId="0" applyNumberFormat="1" applyFont="1" applyFill="1" applyBorder="1" applyAlignment="1">
      <alignment vertical="center"/>
    </xf>
    <xf numFmtId="194" fontId="4" fillId="0" borderId="136" xfId="7" applyNumberFormat="1" applyFont="1" applyFill="1" applyBorder="1" applyAlignment="1">
      <alignment vertical="center"/>
    </xf>
    <xf numFmtId="194" fontId="4" fillId="0" borderId="118" xfId="7" applyNumberFormat="1" applyFont="1" applyFill="1" applyBorder="1" applyAlignment="1">
      <alignment vertical="center"/>
    </xf>
    <xf numFmtId="194" fontId="4" fillId="0" borderId="116" xfId="7" applyNumberFormat="1" applyFont="1" applyFill="1" applyBorder="1" applyAlignment="1">
      <alignment vertical="center"/>
    </xf>
    <xf numFmtId="194" fontId="6" fillId="0" borderId="141" xfId="0" applyNumberFormat="1" applyFont="1" applyFill="1" applyBorder="1" applyAlignment="1">
      <alignment vertical="center"/>
    </xf>
    <xf numFmtId="194" fontId="6" fillId="0" borderId="26"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28" xfId="0" applyNumberFormat="1" applyFont="1" applyFill="1" applyBorder="1" applyAlignment="1">
      <alignment vertical="center"/>
    </xf>
    <xf numFmtId="194" fontId="4" fillId="0" borderId="138" xfId="7" applyNumberFormat="1" applyFont="1" applyFill="1" applyBorder="1" applyAlignment="1">
      <alignment vertical="center"/>
    </xf>
    <xf numFmtId="194" fontId="4" fillId="0" borderId="30"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29" xfId="0" applyNumberFormat="1" applyFont="1" applyFill="1" applyBorder="1" applyAlignment="1">
      <alignment vertical="center"/>
    </xf>
    <xf numFmtId="194" fontId="4" fillId="0" borderId="113" xfId="7" applyNumberFormat="1" applyFont="1" applyFill="1" applyBorder="1" applyAlignment="1">
      <alignment vertical="center"/>
    </xf>
    <xf numFmtId="194" fontId="6" fillId="0" borderId="125" xfId="7" applyNumberFormat="1" applyFont="1" applyFill="1" applyBorder="1" applyAlignment="1">
      <alignment vertical="center"/>
    </xf>
    <xf numFmtId="10" fontId="6" fillId="0" borderId="142" xfId="20961" applyNumberFormat="1" applyFont="1" applyFill="1" applyBorder="1" applyAlignment="1">
      <alignment vertical="center"/>
    </xf>
    <xf numFmtId="10" fontId="6" fillId="0" borderId="111" xfId="20961" applyNumberFormat="1" applyFont="1" applyFill="1" applyBorder="1" applyAlignment="1">
      <alignment vertical="center"/>
    </xf>
    <xf numFmtId="10" fontId="6" fillId="0" borderId="127" xfId="20961" applyNumberFormat="1" applyFont="1" applyFill="1" applyBorder="1" applyAlignment="1">
      <alignment vertical="center"/>
    </xf>
    <xf numFmtId="0" fontId="6" fillId="0" borderId="117" xfId="0" applyFont="1" applyFill="1" applyBorder="1" applyAlignment="1">
      <alignment horizontal="center" vertical="center" wrapText="1"/>
    </xf>
    <xf numFmtId="0" fontId="6" fillId="0" borderId="134" xfId="0" applyFont="1" applyFill="1" applyBorder="1" applyAlignment="1">
      <alignment horizontal="center" vertical="center" wrapText="1"/>
    </xf>
    <xf numFmtId="0" fontId="6" fillId="0" borderId="118" xfId="0" applyFont="1" applyFill="1" applyBorder="1" applyAlignment="1">
      <alignment vertical="center"/>
    </xf>
    <xf numFmtId="0" fontId="6" fillId="0" borderId="28" xfId="0" applyFont="1" applyFill="1" applyBorder="1" applyAlignment="1">
      <alignment vertical="center"/>
    </xf>
    <xf numFmtId="0" fontId="6" fillId="0" borderId="116"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18" xfId="0" applyFont="1" applyFill="1" applyBorder="1" applyAlignment="1">
      <alignment horizontal="center" vertical="center" wrapText="1"/>
    </xf>
    <xf numFmtId="194" fontId="6" fillId="0" borderId="118" xfId="7" applyNumberFormat="1" applyFont="1" applyFill="1" applyBorder="1" applyAlignment="1">
      <alignment vertical="center"/>
    </xf>
    <xf numFmtId="194" fontId="6" fillId="0" borderId="28" xfId="7" applyNumberFormat="1" applyFont="1" applyFill="1" applyBorder="1" applyAlignment="1">
      <alignment vertical="center"/>
    </xf>
    <xf numFmtId="194" fontId="4" fillId="0" borderId="31" xfId="7" applyNumberFormat="1" applyFont="1" applyFill="1" applyBorder="1" applyAlignment="1">
      <alignment vertical="center"/>
    </xf>
    <xf numFmtId="10" fontId="6" fillId="0" borderId="34" xfId="20961" applyNumberFormat="1" applyFont="1" applyFill="1" applyBorder="1" applyAlignment="1">
      <alignment vertical="center"/>
    </xf>
    <xf numFmtId="193" fontId="9" fillId="0" borderId="134" xfId="0" applyNumberFormat="1" applyFont="1" applyFill="1" applyBorder="1" applyAlignment="1" applyProtection="1">
      <alignment vertical="center"/>
      <protection locked="0"/>
    </xf>
    <xf numFmtId="10" fontId="9" fillId="0" borderId="27" xfId="20961" applyNumberFormat="1" applyFont="1" applyFill="1" applyBorder="1" applyAlignment="1" applyProtection="1">
      <alignment vertical="center"/>
      <protection locked="0"/>
    </xf>
    <xf numFmtId="164" fontId="4" fillId="0" borderId="134" xfId="7" applyNumberFormat="1" applyFont="1" applyFill="1" applyBorder="1" applyAlignment="1">
      <alignment horizontal="left" vertical="center" wrapText="1"/>
    </xf>
    <xf numFmtId="164" fontId="6" fillId="36" borderId="134" xfId="7" applyNumberFormat="1" applyFont="1" applyFill="1" applyBorder="1" applyAlignment="1">
      <alignment horizontal="left" vertical="center" wrapText="1"/>
    </xf>
    <xf numFmtId="164" fontId="110" fillId="0" borderId="134" xfId="7" applyNumberFormat="1" applyFont="1" applyFill="1" applyBorder="1" applyAlignment="1">
      <alignment horizontal="left" vertical="center" wrapText="1"/>
    </xf>
    <xf numFmtId="10" fontId="110" fillId="0" borderId="117" xfId="20961" applyNumberFormat="1" applyFont="1" applyFill="1" applyBorder="1" applyAlignment="1">
      <alignment horizontal="left" vertical="center" wrapText="1"/>
    </xf>
    <xf numFmtId="10" fontId="112" fillId="0" borderId="26" xfId="20961" applyNumberFormat="1" applyFont="1" applyFill="1" applyBorder="1" applyAlignment="1" applyProtection="1">
      <alignment horizontal="left" vertical="center"/>
    </xf>
    <xf numFmtId="164" fontId="120" fillId="0" borderId="134" xfId="7" applyNumberFormat="1" applyFont="1" applyFill="1" applyBorder="1" applyAlignment="1">
      <alignment horizontal="left" vertical="center" wrapText="1"/>
    </xf>
    <xf numFmtId="164" fontId="121" fillId="0" borderId="27" xfId="7" applyNumberFormat="1" applyFont="1" applyFill="1" applyBorder="1" applyAlignment="1" applyProtection="1">
      <alignment horizontal="left" vertical="center"/>
    </xf>
    <xf numFmtId="10" fontId="4" fillId="0" borderId="117" xfId="20961" applyNumberFormat="1" applyFont="1" applyFill="1" applyBorder="1" applyAlignment="1">
      <alignment horizontal="left" vertical="center" wrapText="1"/>
    </xf>
    <xf numFmtId="10" fontId="6" fillId="36" borderId="117" xfId="20961" applyNumberFormat="1" applyFont="1" applyFill="1" applyBorder="1" applyAlignment="1">
      <alignment horizontal="left" vertical="center" wrapText="1"/>
    </xf>
    <xf numFmtId="0" fontId="122" fillId="80" borderId="118" xfId="21412" applyFont="1" applyFill="1" applyBorder="1" applyAlignment="1" applyProtection="1">
      <alignment vertical="center" wrapText="1"/>
      <protection locked="0"/>
    </xf>
    <xf numFmtId="0" fontId="63" fillId="80" borderId="116" xfId="21412" applyFont="1" applyFill="1" applyBorder="1" applyAlignment="1" applyProtection="1">
      <alignment vertical="center"/>
      <protection locked="0"/>
    </xf>
    <xf numFmtId="0" fontId="123" fillId="70"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horizontal="left" vertical="center" wrapText="1"/>
      <protection locked="0"/>
    </xf>
    <xf numFmtId="164" fontId="123" fillId="0" borderId="117" xfId="948" applyNumberFormat="1" applyFont="1" applyFill="1" applyBorder="1" applyAlignment="1" applyProtection="1">
      <alignment horizontal="right" vertical="center"/>
      <protection locked="0"/>
    </xf>
    <xf numFmtId="0" fontId="122"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top" wrapText="1"/>
      <protection locked="0"/>
    </xf>
    <xf numFmtId="164" fontId="123" fillId="79" borderId="117" xfId="948" applyNumberFormat="1" applyFont="1" applyFill="1" applyBorder="1" applyAlignment="1" applyProtection="1">
      <alignment horizontal="right" vertical="center"/>
    </xf>
    <xf numFmtId="0" fontId="122" fillId="80" borderId="118" xfId="21412" applyFont="1" applyFill="1" applyBorder="1" applyAlignment="1" applyProtection="1">
      <alignment vertical="center"/>
      <protection locked="0"/>
    </xf>
    <xf numFmtId="164" fontId="63" fillId="80" borderId="116" xfId="948" applyNumberFormat="1" applyFont="1" applyFill="1" applyBorder="1" applyAlignment="1" applyProtection="1">
      <alignment horizontal="right" vertical="center"/>
      <protection locked="0"/>
    </xf>
    <xf numFmtId="0" fontId="124" fillId="70" borderId="112" xfId="21412" applyFont="1" applyFill="1" applyBorder="1" applyAlignment="1" applyProtection="1">
      <alignment horizontal="center" vertical="center"/>
      <protection locked="0"/>
    </xf>
    <xf numFmtId="0" fontId="123" fillId="70" borderId="116" xfId="21412" applyFont="1" applyFill="1" applyBorder="1" applyAlignment="1" applyProtection="1">
      <alignment vertical="center" wrapText="1"/>
      <protection locked="0"/>
    </xf>
    <xf numFmtId="0" fontId="123" fillId="70" borderId="116" xfId="21412" applyFont="1" applyFill="1" applyBorder="1" applyAlignment="1" applyProtection="1">
      <alignment horizontal="left" vertical="center" wrapText="1"/>
      <protection locked="0"/>
    </xf>
    <xf numFmtId="0" fontId="124" fillId="3"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vertical="center" wrapText="1"/>
      <protection locked="0"/>
    </xf>
    <xf numFmtId="0" fontId="123" fillId="3" borderId="116" xfId="21412" applyFont="1" applyFill="1" applyBorder="1" applyAlignment="1" applyProtection="1">
      <alignment horizontal="left" vertical="center" wrapText="1"/>
      <protection locked="0"/>
    </xf>
    <xf numFmtId="0" fontId="124" fillId="0" borderId="112" xfId="21412" applyFont="1" applyFill="1" applyBorder="1" applyAlignment="1" applyProtection="1">
      <alignment horizontal="center" vertical="center"/>
      <protection locked="0"/>
    </xf>
    <xf numFmtId="0" fontId="125"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center" wrapText="1"/>
      <protection locked="0"/>
    </xf>
    <xf numFmtId="164" fontId="122" fillId="80" borderId="116" xfId="948" applyNumberFormat="1" applyFont="1" applyFill="1" applyBorder="1" applyAlignment="1" applyProtection="1">
      <alignment horizontal="right" vertical="center"/>
      <protection locked="0"/>
    </xf>
    <xf numFmtId="0" fontId="122" fillId="80" borderId="118" xfId="21412" applyFont="1" applyFill="1" applyBorder="1" applyAlignment="1" applyProtection="1">
      <alignment horizontal="center" vertical="center"/>
      <protection locked="0"/>
    </xf>
    <xf numFmtId="164" fontId="123" fillId="3" borderId="117" xfId="948" applyNumberFormat="1" applyFont="1" applyFill="1" applyBorder="1" applyAlignment="1" applyProtection="1">
      <alignment horizontal="right" vertical="center"/>
      <protection locked="0"/>
    </xf>
    <xf numFmtId="0" fontId="63" fillId="80" borderId="118" xfId="21412" applyFont="1" applyFill="1" applyBorder="1" applyAlignment="1" applyProtection="1">
      <alignment vertical="center"/>
      <protection locked="0"/>
    </xf>
    <xf numFmtId="0" fontId="124" fillId="70" borderId="117" xfId="21412" applyFont="1" applyFill="1" applyBorder="1" applyAlignment="1" applyProtection="1">
      <alignment horizontal="center" vertical="center"/>
      <protection locked="0"/>
    </xf>
    <xf numFmtId="0" fontId="37" fillId="70" borderId="117" xfId="21412" applyFont="1" applyFill="1" applyBorder="1" applyAlignment="1" applyProtection="1">
      <alignment horizontal="center" vertical="center"/>
      <protection locked="0"/>
    </xf>
    <xf numFmtId="10" fontId="126" fillId="79" borderId="117" xfId="20961" applyNumberFormat="1" applyFont="1" applyFill="1" applyBorder="1" applyAlignment="1" applyProtection="1">
      <alignment horizontal="right" vertical="center"/>
    </xf>
    <xf numFmtId="164" fontId="4" fillId="0" borderId="117" xfId="7" applyNumberFormat="1" applyFont="1" applyBorder="1"/>
    <xf numFmtId="164" fontId="4" fillId="0" borderId="118" xfId="7" applyNumberFormat="1" applyFont="1" applyBorder="1"/>
    <xf numFmtId="164" fontId="4" fillId="0" borderId="117" xfId="7" applyNumberFormat="1" applyFont="1" applyFill="1" applyBorder="1"/>
    <xf numFmtId="43" fontId="4" fillId="0" borderId="0" xfId="0" applyNumberFormat="1" applyFont="1"/>
    <xf numFmtId="164" fontId="4" fillId="0" borderId="130" xfId="0" applyNumberFormat="1" applyFont="1" applyFill="1" applyBorder="1" applyAlignment="1">
      <alignment vertical="center"/>
    </xf>
    <xf numFmtId="0" fontId="104" fillId="0" borderId="73" xfId="0" applyFont="1" applyBorder="1" applyAlignment="1">
      <alignment horizontal="left" vertical="center" wrapText="1"/>
    </xf>
    <xf numFmtId="0" fontId="104"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8"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2" fillId="3" borderId="74" xfId="13" applyFont="1" applyFill="1" applyBorder="1" applyAlignment="1" applyProtection="1">
      <alignment horizontal="center" vertical="center" wrapText="1"/>
      <protection locked="0"/>
    </xf>
    <xf numFmtId="0" fontId="102"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106" fillId="78" borderId="8" xfId="0" applyFont="1" applyFill="1" applyBorder="1" applyAlignment="1">
      <alignment vertical="center" wrapText="1"/>
    </xf>
    <xf numFmtId="0" fontId="106" fillId="78" borderId="10" xfId="0" applyFont="1" applyFill="1" applyBorder="1" applyAlignment="1">
      <alignment vertical="center" wrapText="1"/>
    </xf>
    <xf numFmtId="0" fontId="106" fillId="0" borderId="8" xfId="0" applyFont="1" applyFill="1" applyBorder="1" applyAlignment="1">
      <alignment vertical="center" wrapText="1"/>
    </xf>
    <xf numFmtId="0" fontId="106" fillId="0" borderId="10" xfId="0" applyFont="1" applyFill="1" applyBorder="1" applyAlignment="1">
      <alignment vertical="center" wrapText="1"/>
    </xf>
    <xf numFmtId="0" fontId="106" fillId="0" borderId="8" xfId="0" applyFont="1" applyFill="1" applyBorder="1" applyAlignment="1">
      <alignment horizontal="left" vertical="center" wrapText="1"/>
    </xf>
    <xf numFmtId="0" fontId="106" fillId="0" borderId="10" xfId="0" applyFont="1" applyFill="1" applyBorder="1" applyAlignment="1">
      <alignment horizontal="left" vertical="center" wrapText="1"/>
    </xf>
    <xf numFmtId="0" fontId="105" fillId="76" borderId="89"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90" xfId="0" applyFont="1" applyFill="1" applyBorder="1" applyAlignment="1">
      <alignment horizontal="center" vertical="center" wrapText="1"/>
    </xf>
    <xf numFmtId="0" fontId="105" fillId="0" borderId="102" xfId="0" applyFont="1" applyFill="1" applyBorder="1" applyAlignment="1">
      <alignment horizontal="center" vertical="center"/>
    </xf>
    <xf numFmtId="0" fontId="106" fillId="0" borderId="95" xfId="0" applyFont="1" applyFill="1" applyBorder="1" applyAlignment="1">
      <alignment horizontal="left" vertical="center"/>
    </xf>
    <xf numFmtId="0" fontId="106" fillId="0" borderId="96" xfId="0" applyFont="1" applyFill="1" applyBorder="1" applyAlignment="1">
      <alignment horizontal="left" vertical="center"/>
    </xf>
    <xf numFmtId="0" fontId="105" fillId="76" borderId="105" xfId="0" applyFont="1" applyFill="1" applyBorder="1" applyAlignment="1">
      <alignment horizontal="center" vertical="center"/>
    </xf>
    <xf numFmtId="0" fontId="105" fillId="76" borderId="106" xfId="0" applyFont="1" applyFill="1" applyBorder="1" applyAlignment="1">
      <alignment horizontal="center" vertical="center"/>
    </xf>
    <xf numFmtId="0" fontId="105" fillId="76" borderId="107" xfId="0" applyFont="1" applyFill="1" applyBorder="1" applyAlignment="1">
      <alignment horizontal="center" vertical="center"/>
    </xf>
    <xf numFmtId="0" fontId="106" fillId="0" borderId="98" xfId="0" applyFont="1" applyFill="1" applyBorder="1" applyAlignment="1">
      <alignment horizontal="left" vertical="center" wrapText="1"/>
    </xf>
    <xf numFmtId="0" fontId="106" fillId="0" borderId="99" xfId="0" applyFont="1" applyFill="1" applyBorder="1" applyAlignment="1">
      <alignment horizontal="left" vertical="center" wrapText="1"/>
    </xf>
    <xf numFmtId="0" fontId="106" fillId="0" borderId="94" xfId="0" applyFont="1" applyFill="1" applyBorder="1" applyAlignment="1">
      <alignment horizontal="left" vertical="center" wrapText="1"/>
    </xf>
    <xf numFmtId="0" fontId="106" fillId="0" borderId="103" xfId="0" applyFont="1" applyFill="1" applyBorder="1" applyAlignment="1">
      <alignment horizontal="left" vertical="center" wrapText="1"/>
    </xf>
    <xf numFmtId="0" fontId="105" fillId="76" borderId="91" xfId="0" applyFont="1" applyFill="1" applyBorder="1" applyAlignment="1">
      <alignment horizontal="center" vertical="center" wrapText="1"/>
    </xf>
    <xf numFmtId="0" fontId="105" fillId="76" borderId="92" xfId="0" applyFont="1" applyFill="1" applyBorder="1" applyAlignment="1">
      <alignment horizontal="center" vertical="center" wrapText="1"/>
    </xf>
    <xf numFmtId="0" fontId="105" fillId="76" borderId="93" xfId="0" applyFont="1" applyFill="1" applyBorder="1" applyAlignment="1">
      <alignment horizontal="center" vertical="center" wrapText="1"/>
    </xf>
    <xf numFmtId="0" fontId="105" fillId="0" borderId="104" xfId="0" applyFont="1" applyFill="1" applyBorder="1" applyAlignment="1">
      <alignment horizontal="center" vertical="center"/>
    </xf>
    <xf numFmtId="0" fontId="105" fillId="0" borderId="105" xfId="0" applyFont="1" applyFill="1" applyBorder="1" applyAlignment="1">
      <alignment horizontal="center" vertical="center"/>
    </xf>
    <xf numFmtId="0" fontId="105" fillId="0" borderId="106" xfId="0" applyFont="1" applyFill="1" applyBorder="1" applyAlignment="1">
      <alignment horizontal="center" vertical="center"/>
    </xf>
    <xf numFmtId="0" fontId="105" fillId="0" borderId="107" xfId="0" applyFont="1" applyFill="1" applyBorder="1" applyAlignment="1">
      <alignment horizontal="center" vertical="center"/>
    </xf>
    <xf numFmtId="0" fontId="105" fillId="0" borderId="100" xfId="0" applyFont="1" applyFill="1" applyBorder="1" applyAlignment="1">
      <alignment horizontal="center" vertical="center"/>
    </xf>
    <xf numFmtId="0" fontId="106" fillId="0" borderId="97" xfId="0" applyFont="1" applyFill="1" applyBorder="1" applyAlignment="1">
      <alignment horizontal="left" vertical="center" wrapText="1"/>
    </xf>
    <xf numFmtId="0" fontId="106" fillId="3" borderId="8" xfId="0" applyFont="1" applyFill="1" applyBorder="1" applyAlignment="1">
      <alignment horizontal="left" vertical="center" wrapText="1"/>
    </xf>
    <xf numFmtId="0" fontId="106" fillId="3" borderId="10" xfId="0" applyFont="1" applyFill="1" applyBorder="1" applyAlignment="1">
      <alignment horizontal="left" vertical="center" wrapText="1"/>
    </xf>
    <xf numFmtId="0" fontId="106" fillId="0" borderId="84" xfId="0" applyFont="1" applyFill="1" applyBorder="1" applyAlignment="1">
      <alignment horizontal="left" vertical="center" wrapText="1"/>
    </xf>
    <xf numFmtId="0" fontId="106" fillId="0" borderId="85" xfId="0" applyFont="1" applyFill="1" applyBorder="1" applyAlignment="1">
      <alignment horizontal="left" vertical="center" wrapText="1"/>
    </xf>
    <xf numFmtId="0" fontId="105" fillId="76" borderId="131" xfId="0" applyFont="1" applyFill="1" applyBorder="1" applyAlignment="1">
      <alignment horizontal="center" vertical="center" wrapText="1"/>
    </xf>
    <xf numFmtId="0" fontId="105" fillId="76" borderId="132" xfId="0" applyFont="1" applyFill="1" applyBorder="1" applyAlignment="1">
      <alignment horizontal="center" vertical="center" wrapText="1"/>
    </xf>
    <xf numFmtId="0" fontId="105" fillId="76" borderId="133" xfId="0" applyFont="1" applyFill="1" applyBorder="1" applyAlignment="1">
      <alignment horizontal="center" vertical="center" wrapText="1"/>
    </xf>
    <xf numFmtId="0" fontId="105" fillId="0" borderId="77" xfId="0" applyFont="1" applyFill="1" applyBorder="1" applyAlignment="1">
      <alignment horizontal="center" vertical="center"/>
    </xf>
    <xf numFmtId="0" fontId="105" fillId="0" borderId="78" xfId="0" applyFont="1" applyFill="1" applyBorder="1" applyAlignment="1">
      <alignment horizontal="center" vertical="center"/>
    </xf>
    <xf numFmtId="0" fontId="105" fillId="0" borderId="79" xfId="0" applyFont="1" applyFill="1" applyBorder="1" applyAlignment="1">
      <alignment horizontal="center" vertical="center"/>
    </xf>
    <xf numFmtId="49" fontId="106" fillId="0" borderId="95" xfId="0" applyNumberFormat="1" applyFont="1" applyFill="1" applyBorder="1" applyAlignment="1">
      <alignment horizontal="left" vertical="center" wrapText="1"/>
    </xf>
    <xf numFmtId="49" fontId="106" fillId="0" borderId="96" xfId="0" applyNumberFormat="1" applyFont="1" applyFill="1" applyBorder="1" applyAlignment="1">
      <alignment horizontal="left" vertical="center" wrapText="1"/>
    </xf>
    <xf numFmtId="0" fontId="105" fillId="76" borderId="80" xfId="0" applyFont="1" applyFill="1" applyBorder="1" applyAlignment="1">
      <alignment horizontal="center" vertical="center" wrapText="1"/>
    </xf>
    <xf numFmtId="0" fontId="105" fillId="76" borderId="81"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6" fillId="0" borderId="58"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118" xfId="0" applyFont="1" applyFill="1" applyBorder="1" applyAlignment="1">
      <alignment horizontal="left" vertical="center" wrapText="1"/>
    </xf>
    <xf numFmtId="0" fontId="106" fillId="0" borderId="116" xfId="0" applyFont="1" applyFill="1" applyBorder="1" applyAlignment="1">
      <alignment horizontal="left" vertical="center" wrapText="1"/>
    </xf>
    <xf numFmtId="0" fontId="106" fillId="3" borderId="8" xfId="0" applyFont="1" applyFill="1" applyBorder="1" applyAlignment="1">
      <alignment vertical="center" wrapText="1"/>
    </xf>
    <xf numFmtId="0" fontId="106" fillId="3" borderId="10" xfId="0" applyFont="1" applyFill="1" applyBorder="1" applyAlignment="1">
      <alignment vertical="center" wrapText="1"/>
    </xf>
    <xf numFmtId="0" fontId="106" fillId="0" borderId="84" xfId="0" applyFont="1" applyFill="1" applyBorder="1" applyAlignment="1">
      <alignment vertical="center" wrapText="1"/>
    </xf>
    <xf numFmtId="0" fontId="106" fillId="0" borderId="85" xfId="0" applyFont="1" applyFill="1" applyBorder="1" applyAlignment="1">
      <alignment vertical="center" wrapText="1"/>
    </xf>
    <xf numFmtId="0" fontId="106" fillId="0" borderId="58" xfId="0" applyFont="1" applyFill="1" applyBorder="1" applyAlignment="1">
      <alignment vertical="center" wrapText="1"/>
    </xf>
    <xf numFmtId="0" fontId="106" fillId="0" borderId="11" xfId="0" applyFont="1" applyFill="1" applyBorder="1" applyAlignment="1">
      <alignment vertical="center" wrapText="1"/>
    </xf>
    <xf numFmtId="0" fontId="106" fillId="3" borderId="84" xfId="0" applyFont="1" applyFill="1" applyBorder="1" applyAlignment="1">
      <alignment horizontal="left" vertical="center" wrapText="1"/>
    </xf>
    <xf numFmtId="0" fontId="106" fillId="3" borderId="85" xfId="0" applyFont="1" applyFill="1" applyBorder="1" applyAlignment="1">
      <alignment horizontal="left" vertical="center" wrapText="1"/>
    </xf>
    <xf numFmtId="0" fontId="106" fillId="0" borderId="3" xfId="0" applyFont="1" applyFill="1" applyBorder="1" applyAlignment="1">
      <alignment horizontal="left" vertical="center" wrapText="1"/>
    </xf>
    <xf numFmtId="0" fontId="106" fillId="0" borderId="8" xfId="0" applyFont="1" applyFill="1" applyBorder="1" applyAlignment="1">
      <alignment horizontal="left"/>
    </xf>
    <xf numFmtId="0" fontId="106" fillId="0" borderId="10" xfId="0" applyFont="1" applyFill="1" applyBorder="1" applyAlignment="1">
      <alignment horizontal="left"/>
    </xf>
    <xf numFmtId="0" fontId="106" fillId="0" borderId="87" xfId="0" applyFont="1" applyFill="1" applyBorder="1" applyAlignment="1">
      <alignment horizontal="left" vertical="center" wrapText="1"/>
    </xf>
    <xf numFmtId="0" fontId="106" fillId="0" borderId="88" xfId="0" applyFont="1" applyFill="1" applyBorder="1" applyAlignment="1">
      <alignment horizontal="left" vertical="center" wrapText="1"/>
    </xf>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showGridLines="0" tabSelected="1"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5" t="s">
        <v>292</v>
      </c>
      <c r="C1" s="99"/>
    </row>
    <row r="2" spans="1:3" s="192" customFormat="1" ht="15.75">
      <c r="A2" s="261">
        <v>1</v>
      </c>
      <c r="B2" s="193" t="s">
        <v>293</v>
      </c>
      <c r="C2" s="379" t="s">
        <v>870</v>
      </c>
    </row>
    <row r="3" spans="1:3" s="192" customFormat="1" ht="15.75">
      <c r="A3" s="261">
        <v>2</v>
      </c>
      <c r="B3" s="194" t="s">
        <v>294</v>
      </c>
      <c r="C3" s="379" t="s">
        <v>871</v>
      </c>
    </row>
    <row r="4" spans="1:3" s="192" customFormat="1" ht="15.75">
      <c r="A4" s="261">
        <v>3</v>
      </c>
      <c r="B4" s="194" t="s">
        <v>295</v>
      </c>
      <c r="C4" s="379" t="s">
        <v>872</v>
      </c>
    </row>
    <row r="5" spans="1:3" s="192" customFormat="1" ht="15.75">
      <c r="A5" s="262">
        <v>4</v>
      </c>
      <c r="B5" s="197" t="s">
        <v>296</v>
      </c>
      <c r="C5" s="380" t="s">
        <v>873</v>
      </c>
    </row>
    <row r="6" spans="1:3" s="196" customFormat="1" ht="65.25" customHeight="1">
      <c r="A6" s="569" t="s">
        <v>798</v>
      </c>
      <c r="B6" s="570"/>
      <c r="C6" s="570"/>
    </row>
    <row r="7" spans="1:3">
      <c r="A7" s="369" t="s">
        <v>647</v>
      </c>
      <c r="B7" s="370" t="s">
        <v>297</v>
      </c>
    </row>
    <row r="8" spans="1:3">
      <c r="A8" s="371">
        <v>1</v>
      </c>
      <c r="B8" s="367" t="s">
        <v>261</v>
      </c>
    </row>
    <row r="9" spans="1:3">
      <c r="A9" s="371">
        <v>2</v>
      </c>
      <c r="B9" s="367" t="s">
        <v>298</v>
      </c>
    </row>
    <row r="10" spans="1:3">
      <c r="A10" s="371">
        <v>3</v>
      </c>
      <c r="B10" s="367" t="s">
        <v>299</v>
      </c>
    </row>
    <row r="11" spans="1:3">
      <c r="A11" s="371">
        <v>4</v>
      </c>
      <c r="B11" s="367" t="s">
        <v>300</v>
      </c>
      <c r="C11" s="191"/>
    </row>
    <row r="12" spans="1:3">
      <c r="A12" s="371">
        <v>5</v>
      </c>
      <c r="B12" s="367" t="s">
        <v>225</v>
      </c>
    </row>
    <row r="13" spans="1:3">
      <c r="A13" s="371">
        <v>6</v>
      </c>
      <c r="B13" s="372" t="s">
        <v>186</v>
      </c>
    </row>
    <row r="14" spans="1:3">
      <c r="A14" s="371">
        <v>7</v>
      </c>
      <c r="B14" s="367" t="s">
        <v>301</v>
      </c>
    </row>
    <row r="15" spans="1:3">
      <c r="A15" s="371">
        <v>8</v>
      </c>
      <c r="B15" s="367" t="s">
        <v>305</v>
      </c>
    </row>
    <row r="16" spans="1:3">
      <c r="A16" s="371">
        <v>9</v>
      </c>
      <c r="B16" s="367" t="s">
        <v>89</v>
      </c>
    </row>
    <row r="17" spans="1:2">
      <c r="A17" s="373" t="s">
        <v>859</v>
      </c>
      <c r="B17" s="367" t="s">
        <v>836</v>
      </c>
    </row>
    <row r="18" spans="1:2">
      <c r="A18" s="371">
        <v>10</v>
      </c>
      <c r="B18" s="367" t="s">
        <v>308</v>
      </c>
    </row>
    <row r="19" spans="1:2">
      <c r="A19" s="371">
        <v>11</v>
      </c>
      <c r="B19" s="372" t="s">
        <v>288</v>
      </c>
    </row>
    <row r="20" spans="1:2">
      <c r="A20" s="371">
        <v>12</v>
      </c>
      <c r="B20" s="372" t="s">
        <v>285</v>
      </c>
    </row>
    <row r="21" spans="1:2">
      <c r="A21" s="371">
        <v>13</v>
      </c>
      <c r="B21" s="374" t="s">
        <v>768</v>
      </c>
    </row>
    <row r="22" spans="1:2">
      <c r="A22" s="371">
        <v>14</v>
      </c>
      <c r="B22" s="375" t="s">
        <v>828</v>
      </c>
    </row>
    <row r="23" spans="1:2">
      <c r="A23" s="376">
        <v>15</v>
      </c>
      <c r="B23" s="372"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1" sqref="B1"/>
    </sheetView>
  </sheetViews>
  <sheetFormatPr defaultRowHeight="15"/>
  <cols>
    <col min="1" max="1" width="9.5703125" style="5" bestFit="1" customWidth="1"/>
    <col min="2" max="2" width="132.42578125" style="2" customWidth="1"/>
    <col min="3" max="3" width="18.42578125" style="2" customWidth="1"/>
  </cols>
  <sheetData>
    <row r="1" spans="1:6" ht="15.75">
      <c r="A1" s="381" t="s">
        <v>226</v>
      </c>
      <c r="B1" s="382" t="s">
        <v>870</v>
      </c>
      <c r="D1" s="2"/>
      <c r="E1" s="2"/>
      <c r="F1" s="2"/>
    </row>
    <row r="2" spans="1:6" s="22" customFormat="1" ht="15.75" customHeight="1">
      <c r="A2" s="381" t="s">
        <v>227</v>
      </c>
      <c r="B2" s="383">
        <f>'8. LI2'!B2</f>
        <v>43738</v>
      </c>
    </row>
    <row r="3" spans="1:6" s="22" customFormat="1" ht="15.75" customHeight="1"/>
    <row r="4" spans="1:6" ht="15.75" thickBot="1">
      <c r="A4" s="5" t="s">
        <v>656</v>
      </c>
      <c r="B4" s="65" t="s">
        <v>89</v>
      </c>
    </row>
    <row r="5" spans="1:6">
      <c r="A5" s="145" t="s">
        <v>27</v>
      </c>
      <c r="B5" s="146"/>
      <c r="C5" s="147" t="s">
        <v>28</v>
      </c>
    </row>
    <row r="6" spans="1:6">
      <c r="A6" s="148">
        <v>1</v>
      </c>
      <c r="B6" s="88" t="s">
        <v>29</v>
      </c>
      <c r="C6" s="459">
        <f>SUM(C7:C11)</f>
        <v>80066013.057901561</v>
      </c>
    </row>
    <row r="7" spans="1:6">
      <c r="A7" s="148">
        <v>2</v>
      </c>
      <c r="B7" s="85" t="s">
        <v>30</v>
      </c>
      <c r="C7" s="460">
        <f>'2. RC'!E33</f>
        <v>69161600</v>
      </c>
    </row>
    <row r="8" spans="1:6">
      <c r="A8" s="148">
        <v>3</v>
      </c>
      <c r="B8" s="79" t="s">
        <v>31</v>
      </c>
      <c r="C8" s="460"/>
    </row>
    <row r="9" spans="1:6">
      <c r="A9" s="148">
        <v>4</v>
      </c>
      <c r="B9" s="79" t="s">
        <v>32</v>
      </c>
      <c r="C9" s="460"/>
    </row>
    <row r="10" spans="1:6">
      <c r="A10" s="148">
        <v>5</v>
      </c>
      <c r="B10" s="79" t="s">
        <v>33</v>
      </c>
      <c r="C10" s="460"/>
    </row>
    <row r="11" spans="1:6">
      <c r="A11" s="148">
        <v>6</v>
      </c>
      <c r="B11" s="86" t="s">
        <v>34</v>
      </c>
      <c r="C11" s="460">
        <f>'2. RC'!E38</f>
        <v>10904413.057901558</v>
      </c>
    </row>
    <row r="12" spans="1:6" s="4" customFormat="1">
      <c r="A12" s="148">
        <v>7</v>
      </c>
      <c r="B12" s="88" t="s">
        <v>35</v>
      </c>
      <c r="C12" s="461">
        <f>SUM(C13:C27)</f>
        <v>138603.8899999999</v>
      </c>
    </row>
    <row r="13" spans="1:6" s="4" customFormat="1">
      <c r="A13" s="148">
        <v>8</v>
      </c>
      <c r="B13" s="87" t="s">
        <v>36</v>
      </c>
      <c r="C13" s="462"/>
    </row>
    <row r="14" spans="1:6" s="4" customFormat="1" ht="25.5">
      <c r="A14" s="148">
        <v>9</v>
      </c>
      <c r="B14" s="80" t="s">
        <v>37</v>
      </c>
      <c r="C14" s="462"/>
    </row>
    <row r="15" spans="1:6" s="4" customFormat="1">
      <c r="A15" s="148">
        <v>10</v>
      </c>
      <c r="B15" s="81" t="s">
        <v>38</v>
      </c>
      <c r="C15" s="462">
        <f>'7. LI1'!D19</f>
        <v>138603.8899999999</v>
      </c>
    </row>
    <row r="16" spans="1:6" s="4" customFormat="1">
      <c r="A16" s="148">
        <v>11</v>
      </c>
      <c r="B16" s="82" t="s">
        <v>39</v>
      </c>
      <c r="C16" s="462"/>
    </row>
    <row r="17" spans="1:3" s="4" customFormat="1">
      <c r="A17" s="148">
        <v>12</v>
      </c>
      <c r="B17" s="81" t="s">
        <v>40</v>
      </c>
      <c r="C17" s="462"/>
    </row>
    <row r="18" spans="1:3" s="4" customFormat="1">
      <c r="A18" s="148">
        <v>13</v>
      </c>
      <c r="B18" s="81" t="s">
        <v>41</v>
      </c>
      <c r="C18" s="462"/>
    </row>
    <row r="19" spans="1:3" s="4" customFormat="1">
      <c r="A19" s="148">
        <v>14</v>
      </c>
      <c r="B19" s="81" t="s">
        <v>42</v>
      </c>
      <c r="C19" s="462"/>
    </row>
    <row r="20" spans="1:3" s="4" customFormat="1" ht="25.5">
      <c r="A20" s="148">
        <v>15</v>
      </c>
      <c r="B20" s="81" t="s">
        <v>43</v>
      </c>
      <c r="C20" s="462"/>
    </row>
    <row r="21" spans="1:3" s="4" customFormat="1" ht="25.5">
      <c r="A21" s="148">
        <v>16</v>
      </c>
      <c r="B21" s="80" t="s">
        <v>44</v>
      </c>
      <c r="C21" s="462"/>
    </row>
    <row r="22" spans="1:3" s="4" customFormat="1">
      <c r="A22" s="148">
        <v>17</v>
      </c>
      <c r="B22" s="149" t="s">
        <v>45</v>
      </c>
      <c r="C22" s="462"/>
    </row>
    <row r="23" spans="1:3" s="4" customFormat="1" ht="25.5">
      <c r="A23" s="148">
        <v>18</v>
      </c>
      <c r="B23" s="80" t="s">
        <v>46</v>
      </c>
      <c r="C23" s="462"/>
    </row>
    <row r="24" spans="1:3" s="4" customFormat="1" ht="25.5">
      <c r="A24" s="148">
        <v>19</v>
      </c>
      <c r="B24" s="80" t="s">
        <v>47</v>
      </c>
      <c r="C24" s="462"/>
    </row>
    <row r="25" spans="1:3" s="4" customFormat="1" ht="25.5">
      <c r="A25" s="148">
        <v>20</v>
      </c>
      <c r="B25" s="83" t="s">
        <v>48</v>
      </c>
      <c r="C25" s="462"/>
    </row>
    <row r="26" spans="1:3" s="4" customFormat="1">
      <c r="A26" s="148">
        <v>21</v>
      </c>
      <c r="B26" s="83" t="s">
        <v>49</v>
      </c>
      <c r="C26" s="462"/>
    </row>
    <row r="27" spans="1:3" s="4" customFormat="1" ht="25.5">
      <c r="A27" s="148">
        <v>22</v>
      </c>
      <c r="B27" s="83" t="s">
        <v>50</v>
      </c>
      <c r="C27" s="462"/>
    </row>
    <row r="28" spans="1:3" s="4" customFormat="1">
      <c r="A28" s="148">
        <v>23</v>
      </c>
      <c r="B28" s="89" t="s">
        <v>24</v>
      </c>
      <c r="C28" s="461">
        <f>C6-C12</f>
        <v>79927409.167901561</v>
      </c>
    </row>
    <row r="29" spans="1:3" s="4" customFormat="1">
      <c r="A29" s="150"/>
      <c r="B29" s="84"/>
      <c r="C29" s="462"/>
    </row>
    <row r="30" spans="1:3" s="4" customFormat="1">
      <c r="A30" s="150">
        <v>24</v>
      </c>
      <c r="B30" s="89" t="s">
        <v>51</v>
      </c>
      <c r="C30" s="461">
        <f>C31+C34</f>
        <v>0</v>
      </c>
    </row>
    <row r="31" spans="1:3" s="4" customFormat="1">
      <c r="A31" s="150">
        <v>25</v>
      </c>
      <c r="B31" s="79" t="s">
        <v>52</v>
      </c>
      <c r="C31" s="463">
        <f>C32+C33</f>
        <v>0</v>
      </c>
    </row>
    <row r="32" spans="1:3" s="4" customFormat="1">
      <c r="A32" s="150">
        <v>26</v>
      </c>
      <c r="B32" s="189" t="s">
        <v>53</v>
      </c>
      <c r="C32" s="462"/>
    </row>
    <row r="33" spans="1:3" s="4" customFormat="1">
      <c r="A33" s="150">
        <v>27</v>
      </c>
      <c r="B33" s="189" t="s">
        <v>54</v>
      </c>
      <c r="C33" s="462"/>
    </row>
    <row r="34" spans="1:3" s="4" customFormat="1">
      <c r="A34" s="150">
        <v>28</v>
      </c>
      <c r="B34" s="79" t="s">
        <v>55</v>
      </c>
      <c r="C34" s="462"/>
    </row>
    <row r="35" spans="1:3" s="4" customFormat="1">
      <c r="A35" s="150">
        <v>29</v>
      </c>
      <c r="B35" s="89" t="s">
        <v>56</v>
      </c>
      <c r="C35" s="461">
        <f>SUM(C36:C40)</f>
        <v>0</v>
      </c>
    </row>
    <row r="36" spans="1:3" s="4" customFormat="1">
      <c r="A36" s="150">
        <v>30</v>
      </c>
      <c r="B36" s="80" t="s">
        <v>57</v>
      </c>
      <c r="C36" s="462"/>
    </row>
    <row r="37" spans="1:3" s="4" customFormat="1">
      <c r="A37" s="150">
        <v>31</v>
      </c>
      <c r="B37" s="81" t="s">
        <v>58</v>
      </c>
      <c r="C37" s="462"/>
    </row>
    <row r="38" spans="1:3" s="4" customFormat="1" ht="25.5">
      <c r="A38" s="150">
        <v>32</v>
      </c>
      <c r="B38" s="80" t="s">
        <v>59</v>
      </c>
      <c r="C38" s="462"/>
    </row>
    <row r="39" spans="1:3" s="4" customFormat="1" ht="25.5">
      <c r="A39" s="150">
        <v>33</v>
      </c>
      <c r="B39" s="80" t="s">
        <v>47</v>
      </c>
      <c r="C39" s="462"/>
    </row>
    <row r="40" spans="1:3" s="4" customFormat="1" ht="25.5">
      <c r="A40" s="150">
        <v>34</v>
      </c>
      <c r="B40" s="83" t="s">
        <v>60</v>
      </c>
      <c r="C40" s="462"/>
    </row>
    <row r="41" spans="1:3" s="4" customFormat="1">
      <c r="A41" s="150">
        <v>35</v>
      </c>
      <c r="B41" s="89" t="s">
        <v>25</v>
      </c>
      <c r="C41" s="461">
        <f>C30-C35</f>
        <v>0</v>
      </c>
    </row>
    <row r="42" spans="1:3" s="4" customFormat="1">
      <c r="A42" s="150"/>
      <c r="B42" s="84"/>
      <c r="C42" s="462"/>
    </row>
    <row r="43" spans="1:3" s="4" customFormat="1">
      <c r="A43" s="150">
        <v>36</v>
      </c>
      <c r="B43" s="90" t="s">
        <v>61</v>
      </c>
      <c r="C43" s="461">
        <f>SUM(C44:C46)</f>
        <v>3406089.558036929</v>
      </c>
    </row>
    <row r="44" spans="1:3" s="4" customFormat="1">
      <c r="A44" s="150">
        <v>37</v>
      </c>
      <c r="B44" s="79" t="s">
        <v>62</v>
      </c>
      <c r="C44" s="462">
        <f>'2. RC'!E30</f>
        <v>0</v>
      </c>
    </row>
    <row r="45" spans="1:3" s="4" customFormat="1">
      <c r="A45" s="150">
        <v>38</v>
      </c>
      <c r="B45" s="79" t="s">
        <v>63</v>
      </c>
      <c r="C45" s="462"/>
    </row>
    <row r="46" spans="1:3" s="4" customFormat="1">
      <c r="A46" s="150">
        <v>39</v>
      </c>
      <c r="B46" s="79" t="s">
        <v>64</v>
      </c>
      <c r="C46" s="462">
        <f>'8. LI2'!C9</f>
        <v>3406089.558036929</v>
      </c>
    </row>
    <row r="47" spans="1:3" s="4" customFormat="1">
      <c r="A47" s="150">
        <v>40</v>
      </c>
      <c r="B47" s="90" t="s">
        <v>65</v>
      </c>
      <c r="C47" s="461">
        <f>SUM(C48:C51)</f>
        <v>0</v>
      </c>
    </row>
    <row r="48" spans="1:3" s="4" customFormat="1">
      <c r="A48" s="150">
        <v>41</v>
      </c>
      <c r="B48" s="80" t="s">
        <v>66</v>
      </c>
      <c r="C48" s="462"/>
    </row>
    <row r="49" spans="1:3" s="4" customFormat="1">
      <c r="A49" s="150">
        <v>42</v>
      </c>
      <c r="B49" s="81" t="s">
        <v>67</v>
      </c>
      <c r="C49" s="462"/>
    </row>
    <row r="50" spans="1:3" s="4" customFormat="1" ht="25.5">
      <c r="A50" s="150">
        <v>43</v>
      </c>
      <c r="B50" s="80" t="s">
        <v>68</v>
      </c>
      <c r="C50" s="462"/>
    </row>
    <row r="51" spans="1:3" s="4" customFormat="1" ht="25.5">
      <c r="A51" s="150">
        <v>44</v>
      </c>
      <c r="B51" s="80" t="s">
        <v>47</v>
      </c>
      <c r="C51" s="462"/>
    </row>
    <row r="52" spans="1:3" s="4" customFormat="1" ht="15.75" thickBot="1">
      <c r="A52" s="151">
        <v>45</v>
      </c>
      <c r="B52" s="152" t="s">
        <v>26</v>
      </c>
      <c r="C52" s="464">
        <f>C43-C47</f>
        <v>3406089.558036929</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2"/>
  <sheetViews>
    <sheetView showGridLines="0" workbookViewId="0">
      <selection activeCell="B1" sqref="B1"/>
    </sheetView>
  </sheetViews>
  <sheetFormatPr defaultColWidth="9.140625" defaultRowHeight="12.75"/>
  <cols>
    <col min="1" max="1" width="10.85546875" style="321" bestFit="1" customWidth="1"/>
    <col min="2" max="2" width="59" style="321" customWidth="1"/>
    <col min="3" max="3" width="16.7109375" style="321" bestFit="1" customWidth="1"/>
    <col min="4" max="4" width="13.5703125" style="321" bestFit="1" customWidth="1"/>
    <col min="5" max="16384" width="9.140625" style="321"/>
  </cols>
  <sheetData>
    <row r="1" spans="1:4" ht="15">
      <c r="A1" s="381" t="s">
        <v>226</v>
      </c>
      <c r="B1" s="382" t="s">
        <v>870</v>
      </c>
    </row>
    <row r="2" spans="1:4" s="22" customFormat="1" ht="15.75" customHeight="1">
      <c r="A2" s="381" t="s">
        <v>227</v>
      </c>
      <c r="B2" s="383">
        <f>'9. Capital'!B2</f>
        <v>43738</v>
      </c>
    </row>
    <row r="3" spans="1:4" s="22" customFormat="1" ht="15.75" customHeight="1"/>
    <row r="4" spans="1:4" ht="13.5" thickBot="1">
      <c r="A4" s="322" t="s">
        <v>835</v>
      </c>
      <c r="B4" s="356" t="s">
        <v>836</v>
      </c>
    </row>
    <row r="5" spans="1:4" s="357" customFormat="1" ht="25.5">
      <c r="A5" s="592" t="s">
        <v>837</v>
      </c>
      <c r="B5" s="593"/>
      <c r="C5" s="344" t="s">
        <v>838</v>
      </c>
      <c r="D5" s="345" t="s">
        <v>839</v>
      </c>
    </row>
    <row r="6" spans="1:4" s="358" customFormat="1">
      <c r="A6" s="346">
        <v>1</v>
      </c>
      <c r="B6" s="347" t="s">
        <v>840</v>
      </c>
      <c r="C6" s="347"/>
      <c r="D6" s="348"/>
    </row>
    <row r="7" spans="1:4" s="358" customFormat="1">
      <c r="A7" s="349" t="s">
        <v>841</v>
      </c>
      <c r="B7" s="350" t="s">
        <v>842</v>
      </c>
      <c r="C7" s="536">
        <v>4.4999999999999998E-2</v>
      </c>
      <c r="D7" s="529">
        <f>C7*'5. RWA'!$C$13</f>
        <v>13156620.852555178</v>
      </c>
    </row>
    <row r="8" spans="1:4" s="358" customFormat="1">
      <c r="A8" s="349" t="s">
        <v>843</v>
      </c>
      <c r="B8" s="350" t="s">
        <v>844</v>
      </c>
      <c r="C8" s="536">
        <v>0.06</v>
      </c>
      <c r="D8" s="529">
        <f>C8*'5. RWA'!$C$13</f>
        <v>17542161.136740237</v>
      </c>
    </row>
    <row r="9" spans="1:4" s="358" customFormat="1">
      <c r="A9" s="349" t="s">
        <v>845</v>
      </c>
      <c r="B9" s="350" t="s">
        <v>846</v>
      </c>
      <c r="C9" s="536">
        <v>0.08</v>
      </c>
      <c r="D9" s="529">
        <f>C9*'5. RWA'!$C$13</f>
        <v>23389548.182320319</v>
      </c>
    </row>
    <row r="10" spans="1:4" s="358" customFormat="1">
      <c r="A10" s="346" t="s">
        <v>847</v>
      </c>
      <c r="B10" s="347" t="s">
        <v>848</v>
      </c>
      <c r="C10" s="537"/>
      <c r="D10" s="530"/>
    </row>
    <row r="11" spans="1:4" s="359" customFormat="1">
      <c r="A11" s="351" t="s">
        <v>849</v>
      </c>
      <c r="B11" s="352" t="s">
        <v>850</v>
      </c>
      <c r="C11" s="532">
        <v>2.5000000000000001E-2</v>
      </c>
      <c r="D11" s="531">
        <f>C11*'5. RWA'!$C$13</f>
        <v>7309233.8069751002</v>
      </c>
    </row>
    <row r="12" spans="1:4" s="359" customFormat="1">
      <c r="A12" s="351" t="s">
        <v>851</v>
      </c>
      <c r="B12" s="352" t="s">
        <v>852</v>
      </c>
      <c r="C12" s="532">
        <v>0</v>
      </c>
      <c r="D12" s="531">
        <f>C12*'5. RWA'!$C$13</f>
        <v>0</v>
      </c>
    </row>
    <row r="13" spans="1:4" s="359" customFormat="1">
      <c r="A13" s="351" t="s">
        <v>853</v>
      </c>
      <c r="B13" s="352" t="s">
        <v>854</v>
      </c>
      <c r="C13" s="532"/>
      <c r="D13" s="531">
        <f>C13*'5. RWA'!$C$13</f>
        <v>0</v>
      </c>
    </row>
    <row r="14" spans="1:4" s="358" customFormat="1">
      <c r="A14" s="346" t="s">
        <v>855</v>
      </c>
      <c r="B14" s="347" t="s">
        <v>856</v>
      </c>
      <c r="C14" s="537"/>
      <c r="D14" s="530"/>
    </row>
    <row r="15" spans="1:4" s="358" customFormat="1">
      <c r="A15" s="368" t="s">
        <v>860</v>
      </c>
      <c r="B15" s="352" t="s">
        <v>863</v>
      </c>
      <c r="C15" s="532">
        <v>1.8457352012270833E-2</v>
      </c>
      <c r="D15" s="531">
        <f>C15*'5. RWA'!$C$13</f>
        <v>5396364.0526131941</v>
      </c>
    </row>
    <row r="16" spans="1:4" s="358" customFormat="1">
      <c r="A16" s="368" t="s">
        <v>861</v>
      </c>
      <c r="B16" s="352" t="s">
        <v>864</v>
      </c>
      <c r="C16" s="532">
        <v>2.4655552016851427E-2</v>
      </c>
      <c r="D16" s="531">
        <f>C16*'5. RWA'!$C$13</f>
        <v>7208527.7732481416</v>
      </c>
    </row>
    <row r="17" spans="1:6" s="358" customFormat="1">
      <c r="A17" s="368" t="s">
        <v>862</v>
      </c>
      <c r="B17" s="352" t="s">
        <v>865</v>
      </c>
      <c r="C17" s="532">
        <v>8.5534559679747227E-2</v>
      </c>
      <c r="D17" s="531">
        <f>C17*'5. RWA'!$C$13</f>
        <v>25007683.811037507</v>
      </c>
    </row>
    <row r="18" spans="1:6" s="357" customFormat="1" ht="25.5">
      <c r="A18" s="594" t="s">
        <v>857</v>
      </c>
      <c r="B18" s="595"/>
      <c r="C18" s="353" t="s">
        <v>838</v>
      </c>
      <c r="D18" s="354" t="s">
        <v>839</v>
      </c>
    </row>
    <row r="19" spans="1:6" s="358" customFormat="1">
      <c r="A19" s="355">
        <v>4</v>
      </c>
      <c r="B19" s="352" t="s">
        <v>24</v>
      </c>
      <c r="C19" s="532">
        <f>C7+C11+C12+C13+C15</f>
        <v>8.845735201227084E-2</v>
      </c>
      <c r="D19" s="534">
        <f>C19*'5. RWA'!$C$13</f>
        <v>25862218.712143473</v>
      </c>
    </row>
    <row r="20" spans="1:6" s="358" customFormat="1">
      <c r="A20" s="355">
        <v>5</v>
      </c>
      <c r="B20" s="352" t="s">
        <v>125</v>
      </c>
      <c r="C20" s="532">
        <f>C8+C11+C12+C13+C16</f>
        <v>0.10965555201685143</v>
      </c>
      <c r="D20" s="534">
        <f>C20*'5. RWA'!$C$13</f>
        <v>32059922.716963481</v>
      </c>
    </row>
    <row r="21" spans="1:6" s="358" customFormat="1" ht="13.5" thickBot="1">
      <c r="A21" s="360" t="s">
        <v>858</v>
      </c>
      <c r="B21" s="361" t="s">
        <v>89</v>
      </c>
      <c r="C21" s="533">
        <f>C9+C11+C12+C13+C17</f>
        <v>0.19053455967974725</v>
      </c>
      <c r="D21" s="535">
        <f>C21*'5. RWA'!$C$13</f>
        <v>55706465.800332934</v>
      </c>
    </row>
    <row r="22" spans="1:6">
      <c r="F22" s="322"/>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showGridLines="0" zoomScaleNormal="100" workbookViewId="0">
      <pane xSplit="1" ySplit="5" topLeftCell="B6" activePane="bottomRight" state="frozen"/>
      <selection pane="topRight" activeCell="B1" sqref="B1"/>
      <selection pane="bottomLeft" activeCell="A5" sqref="A5"/>
      <selection pane="bottomRight" activeCell="B1" sqref="B1"/>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381" t="s">
        <v>226</v>
      </c>
      <c r="B1" s="382" t="s">
        <v>870</v>
      </c>
      <c r="E1" s="2"/>
      <c r="F1" s="2"/>
    </row>
    <row r="2" spans="1:6" s="22" customFormat="1" ht="15.75" customHeight="1">
      <c r="A2" s="381" t="s">
        <v>227</v>
      </c>
      <c r="B2" s="383">
        <f>'9.1. Capital Requirements'!B2</f>
        <v>43738</v>
      </c>
    </row>
    <row r="3" spans="1:6" s="22" customFormat="1" ht="15.75" customHeight="1">
      <c r="A3" s="27"/>
    </row>
    <row r="4" spans="1:6" s="22" customFormat="1" ht="15.75" customHeight="1" thickBot="1">
      <c r="A4" s="22" t="s">
        <v>657</v>
      </c>
      <c r="B4" s="212" t="s">
        <v>308</v>
      </c>
      <c r="D4" s="214" t="s">
        <v>130</v>
      </c>
    </row>
    <row r="5" spans="1:6" ht="38.25">
      <c r="A5" s="162" t="s">
        <v>27</v>
      </c>
      <c r="B5" s="163" t="s">
        <v>269</v>
      </c>
      <c r="C5" s="164" t="s">
        <v>275</v>
      </c>
      <c r="D5" s="213" t="s">
        <v>309</v>
      </c>
    </row>
    <row r="6" spans="1:6">
      <c r="A6" s="153">
        <v>1</v>
      </c>
      <c r="B6" s="91" t="s">
        <v>191</v>
      </c>
      <c r="C6" s="465">
        <f>'2. RC'!E7</f>
        <v>5139043.87</v>
      </c>
      <c r="D6" s="154"/>
      <c r="E6" s="8"/>
    </row>
    <row r="7" spans="1:6">
      <c r="A7" s="153">
        <v>2</v>
      </c>
      <c r="B7" s="92" t="s">
        <v>192</v>
      </c>
      <c r="C7" s="466">
        <f>'2. RC'!E8</f>
        <v>43212889.505398005</v>
      </c>
      <c r="D7" s="155"/>
      <c r="E7" s="8"/>
    </row>
    <row r="8" spans="1:6">
      <c r="A8" s="153">
        <v>3</v>
      </c>
      <c r="B8" s="92" t="s">
        <v>193</v>
      </c>
      <c r="C8" s="466">
        <f>'2. RC'!E9</f>
        <v>65131388.936292</v>
      </c>
      <c r="D8" s="155"/>
      <c r="E8" s="8"/>
    </row>
    <row r="9" spans="1:6">
      <c r="A9" s="153">
        <v>4</v>
      </c>
      <c r="B9" s="92" t="s">
        <v>222</v>
      </c>
      <c r="C9" s="466">
        <f>'2. RC'!E10</f>
        <v>0</v>
      </c>
      <c r="D9" s="155"/>
      <c r="E9" s="8"/>
    </row>
    <row r="10" spans="1:6">
      <c r="A10" s="153">
        <v>5</v>
      </c>
      <c r="B10" s="92" t="s">
        <v>194</v>
      </c>
      <c r="C10" s="466">
        <f>'2. RC'!E11</f>
        <v>34154388.425368205</v>
      </c>
      <c r="D10" s="155"/>
      <c r="E10" s="8"/>
    </row>
    <row r="11" spans="1:6">
      <c r="A11" s="153">
        <v>6.1</v>
      </c>
      <c r="B11" s="92" t="s">
        <v>195</v>
      </c>
      <c r="C11" s="468">
        <f>'2. RC'!E12</f>
        <v>127538157.33</v>
      </c>
      <c r="D11" s="156"/>
      <c r="E11" s="9"/>
    </row>
    <row r="12" spans="1:6">
      <c r="A12" s="153">
        <v>6.2</v>
      </c>
      <c r="B12" s="93" t="s">
        <v>196</v>
      </c>
      <c r="C12" s="469">
        <f>'2. RC'!E13</f>
        <v>-5509575.0537999999</v>
      </c>
      <c r="D12" s="156"/>
      <c r="E12" s="9"/>
    </row>
    <row r="13" spans="1:6">
      <c r="A13" s="153" t="s">
        <v>795</v>
      </c>
      <c r="B13" s="94" t="s">
        <v>796</v>
      </c>
      <c r="C13" s="469">
        <v>-2374533.9477999993</v>
      </c>
      <c r="D13" s="156"/>
      <c r="E13" s="9"/>
    </row>
    <row r="14" spans="1:6">
      <c r="A14" s="153">
        <v>6</v>
      </c>
      <c r="B14" s="92" t="s">
        <v>197</v>
      </c>
      <c r="C14" s="281">
        <f>C11+C12</f>
        <v>122028582.2762</v>
      </c>
      <c r="D14" s="156"/>
      <c r="E14" s="8"/>
    </row>
    <row r="15" spans="1:6">
      <c r="A15" s="153">
        <v>7</v>
      </c>
      <c r="B15" s="92" t="s">
        <v>198</v>
      </c>
      <c r="C15" s="276">
        <f>'2. RC'!E15</f>
        <v>1760728.3928640005</v>
      </c>
      <c r="D15" s="155"/>
      <c r="E15" s="8"/>
    </row>
    <row r="16" spans="1:6">
      <c r="A16" s="153">
        <v>8</v>
      </c>
      <c r="B16" s="92" t="s">
        <v>199</v>
      </c>
      <c r="C16" s="276">
        <f>'2. RC'!E16</f>
        <v>0</v>
      </c>
      <c r="D16" s="155"/>
      <c r="E16" s="8"/>
    </row>
    <row r="17" spans="1:5">
      <c r="A17" s="153">
        <v>9</v>
      </c>
      <c r="B17" s="92" t="s">
        <v>200</v>
      </c>
      <c r="C17" s="276">
        <f>'2. RC'!E17</f>
        <v>0</v>
      </c>
      <c r="D17" s="155"/>
      <c r="E17" s="8"/>
    </row>
    <row r="18" spans="1:5">
      <c r="A18" s="153">
        <v>9.1</v>
      </c>
      <c r="B18" s="94" t="s">
        <v>284</v>
      </c>
      <c r="C18" s="277"/>
      <c r="D18" s="155"/>
      <c r="E18" s="8"/>
    </row>
    <row r="19" spans="1:5">
      <c r="A19" s="153">
        <v>9.1999999999999993</v>
      </c>
      <c r="B19" s="94" t="s">
        <v>274</v>
      </c>
      <c r="C19" s="277"/>
      <c r="D19" s="155"/>
      <c r="E19" s="8"/>
    </row>
    <row r="20" spans="1:5">
      <c r="A20" s="153">
        <v>9.3000000000000007</v>
      </c>
      <c r="B20" s="94" t="s">
        <v>273</v>
      </c>
      <c r="C20" s="277"/>
      <c r="D20" s="155"/>
      <c r="E20" s="8"/>
    </row>
    <row r="21" spans="1:5">
      <c r="A21" s="153">
        <v>10</v>
      </c>
      <c r="B21" s="92" t="s">
        <v>201</v>
      </c>
      <c r="C21" s="276">
        <f>'2. RC'!E18</f>
        <v>883749.16000000015</v>
      </c>
      <c r="D21" s="155"/>
      <c r="E21" s="8"/>
    </row>
    <row r="22" spans="1:5">
      <c r="A22" s="153">
        <v>10.1</v>
      </c>
      <c r="B22" s="94" t="s">
        <v>272</v>
      </c>
      <c r="C22" s="276">
        <f>'9. Capital'!C15</f>
        <v>138603.8899999999</v>
      </c>
      <c r="D22" s="268" t="s">
        <v>698</v>
      </c>
      <c r="E22" s="8"/>
    </row>
    <row r="23" spans="1:5">
      <c r="A23" s="153">
        <v>11</v>
      </c>
      <c r="B23" s="95" t="s">
        <v>202</v>
      </c>
      <c r="C23" s="278">
        <f>'2. RC'!E19</f>
        <v>10151358.996920707</v>
      </c>
      <c r="D23" s="157"/>
      <c r="E23" s="8"/>
    </row>
    <row r="24" spans="1:5">
      <c r="A24" s="153">
        <v>12</v>
      </c>
      <c r="B24" s="97" t="s">
        <v>203</v>
      </c>
      <c r="C24" s="279">
        <f>SUM(C6:C10,C14:C17,C21,C23)</f>
        <v>282462129.56304294</v>
      </c>
      <c r="D24" s="158"/>
      <c r="E24" s="7"/>
    </row>
    <row r="25" spans="1:5">
      <c r="A25" s="153">
        <v>13</v>
      </c>
      <c r="B25" s="92" t="s">
        <v>204</v>
      </c>
      <c r="C25" s="472">
        <f>'2. RC'!E22</f>
        <v>120113764.75</v>
      </c>
      <c r="D25" s="159"/>
      <c r="E25" s="8"/>
    </row>
    <row r="26" spans="1:5">
      <c r="A26" s="153">
        <v>14</v>
      </c>
      <c r="B26" s="92" t="s">
        <v>205</v>
      </c>
      <c r="C26" s="472">
        <f>'2. RC'!E23</f>
        <v>21269224.359999999</v>
      </c>
      <c r="D26" s="155"/>
      <c r="E26" s="8"/>
    </row>
    <row r="27" spans="1:5">
      <c r="A27" s="153">
        <v>15</v>
      </c>
      <c r="B27" s="92" t="s">
        <v>206</v>
      </c>
      <c r="C27" s="472">
        <f>'2. RC'!E24</f>
        <v>0</v>
      </c>
      <c r="D27" s="155"/>
      <c r="E27" s="8"/>
    </row>
    <row r="28" spans="1:5">
      <c r="A28" s="153">
        <v>16</v>
      </c>
      <c r="B28" s="92" t="s">
        <v>207</v>
      </c>
      <c r="C28" s="472">
        <f>'2. RC'!E25</f>
        <v>30398768.850000001</v>
      </c>
      <c r="D28" s="155"/>
      <c r="E28" s="8"/>
    </row>
    <row r="29" spans="1:5">
      <c r="A29" s="153">
        <v>17</v>
      </c>
      <c r="B29" s="92" t="s">
        <v>208</v>
      </c>
      <c r="C29" s="472">
        <f>'2. RC'!E26</f>
        <v>0</v>
      </c>
      <c r="D29" s="155"/>
      <c r="E29" s="8"/>
    </row>
    <row r="30" spans="1:5">
      <c r="A30" s="153">
        <v>18</v>
      </c>
      <c r="B30" s="92" t="s">
        <v>209</v>
      </c>
      <c r="C30" s="472">
        <f>'2. RC'!E27</f>
        <v>18387911.104543999</v>
      </c>
      <c r="D30" s="155"/>
      <c r="E30" s="8"/>
    </row>
    <row r="31" spans="1:5">
      <c r="A31" s="153">
        <v>19</v>
      </c>
      <c r="B31" s="92" t="s">
        <v>210</v>
      </c>
      <c r="C31" s="472">
        <f>'2. RC'!E28</f>
        <v>1780264.68</v>
      </c>
      <c r="D31" s="155"/>
      <c r="E31" s="8"/>
    </row>
    <row r="32" spans="1:5">
      <c r="A32" s="153">
        <v>20</v>
      </c>
      <c r="B32" s="92" t="s">
        <v>132</v>
      </c>
      <c r="C32" s="472">
        <f>'2. RC'!E29</f>
        <v>10446182.602799999</v>
      </c>
      <c r="D32" s="155"/>
      <c r="E32" s="8"/>
    </row>
    <row r="33" spans="1:5">
      <c r="A33" s="153">
        <v>20.100000000000001</v>
      </c>
      <c r="B33" s="96" t="s">
        <v>794</v>
      </c>
      <c r="C33" s="278">
        <v>559431.24280000001</v>
      </c>
      <c r="D33" s="157"/>
      <c r="E33" s="8"/>
    </row>
    <row r="34" spans="1:5">
      <c r="A34" s="153">
        <v>21</v>
      </c>
      <c r="B34" s="95" t="s">
        <v>211</v>
      </c>
      <c r="C34" s="471">
        <f>'2. RC'!E30</f>
        <v>0</v>
      </c>
      <c r="D34" s="157"/>
      <c r="E34" s="8"/>
    </row>
    <row r="35" spans="1:5">
      <c r="A35" s="153">
        <v>21.1</v>
      </c>
      <c r="B35" s="96" t="s">
        <v>271</v>
      </c>
      <c r="C35" s="280">
        <f>'9. Capital'!C44</f>
        <v>0</v>
      </c>
      <c r="D35" s="470" t="s">
        <v>882</v>
      </c>
      <c r="E35" s="8"/>
    </row>
    <row r="36" spans="1:5">
      <c r="A36" s="153">
        <v>22</v>
      </c>
      <c r="B36" s="97" t="s">
        <v>212</v>
      </c>
      <c r="C36" s="279">
        <f>SUM(C25:C32)+C34</f>
        <v>202396116.34734404</v>
      </c>
      <c r="D36" s="158"/>
      <c r="E36" s="7"/>
    </row>
    <row r="37" spans="1:5">
      <c r="A37" s="153">
        <v>23</v>
      </c>
      <c r="B37" s="95" t="s">
        <v>213</v>
      </c>
      <c r="C37" s="466">
        <f>'9. Capital'!C7</f>
        <v>69161600</v>
      </c>
      <c r="D37" s="470" t="s">
        <v>883</v>
      </c>
      <c r="E37" s="8"/>
    </row>
    <row r="38" spans="1:5">
      <c r="A38" s="153">
        <v>24</v>
      </c>
      <c r="B38" s="95" t="s">
        <v>214</v>
      </c>
      <c r="C38" s="466"/>
      <c r="D38" s="467"/>
      <c r="E38" s="8"/>
    </row>
    <row r="39" spans="1:5">
      <c r="A39" s="153">
        <v>25</v>
      </c>
      <c r="B39" s="95" t="s">
        <v>270</v>
      </c>
      <c r="C39" s="466"/>
      <c r="D39" s="467"/>
      <c r="E39" s="8"/>
    </row>
    <row r="40" spans="1:5">
      <c r="A40" s="153">
        <v>26</v>
      </c>
      <c r="B40" s="95" t="s">
        <v>216</v>
      </c>
      <c r="C40" s="466"/>
      <c r="D40" s="467"/>
      <c r="E40" s="8"/>
    </row>
    <row r="41" spans="1:5">
      <c r="A41" s="153">
        <v>27</v>
      </c>
      <c r="B41" s="95" t="s">
        <v>217</v>
      </c>
      <c r="C41" s="466"/>
      <c r="D41" s="467"/>
      <c r="E41" s="8"/>
    </row>
    <row r="42" spans="1:5">
      <c r="A42" s="153">
        <v>28</v>
      </c>
      <c r="B42" s="95" t="s">
        <v>218</v>
      </c>
      <c r="C42" s="466">
        <f>'9. Capital'!C11</f>
        <v>10904413.057901558</v>
      </c>
      <c r="D42" s="470" t="s">
        <v>884</v>
      </c>
      <c r="E42" s="8"/>
    </row>
    <row r="43" spans="1:5">
      <c r="A43" s="153">
        <v>29</v>
      </c>
      <c r="B43" s="95" t="s">
        <v>36</v>
      </c>
      <c r="C43" s="466"/>
      <c r="D43" s="467"/>
      <c r="E43" s="8"/>
    </row>
    <row r="44" spans="1:5" ht="16.5" thickBot="1">
      <c r="A44" s="160">
        <v>30</v>
      </c>
      <c r="B44" s="161" t="s">
        <v>219</v>
      </c>
      <c r="C44" s="473">
        <f>SUM(C37:C43)</f>
        <v>80066013.057901561</v>
      </c>
      <c r="D44" s="474"/>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1" sqref="B1"/>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381" t="s">
        <v>226</v>
      </c>
      <c r="B1" s="382" t="s">
        <v>870</v>
      </c>
    </row>
    <row r="2" spans="1:19" ht="15">
      <c r="A2" s="381" t="s">
        <v>227</v>
      </c>
      <c r="B2" s="383">
        <f>'10. CC2'!B2</f>
        <v>43738</v>
      </c>
    </row>
    <row r="4" spans="1:19" ht="39" thickBot="1">
      <c r="A4" s="74" t="s">
        <v>658</v>
      </c>
      <c r="B4" s="295" t="s">
        <v>765</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752</v>
      </c>
      <c r="P5" s="123" t="s">
        <v>753</v>
      </c>
      <c r="Q5" s="123" t="s">
        <v>754</v>
      </c>
      <c r="R5" s="290" t="s">
        <v>755</v>
      </c>
      <c r="S5" s="124" t="s">
        <v>756</v>
      </c>
    </row>
    <row r="6" spans="1:19" ht="46.5" customHeight="1">
      <c r="A6" s="166"/>
      <c r="B6" s="600" t="s">
        <v>757</v>
      </c>
      <c r="C6" s="598">
        <v>0</v>
      </c>
      <c r="D6" s="599"/>
      <c r="E6" s="598">
        <v>0.2</v>
      </c>
      <c r="F6" s="599"/>
      <c r="G6" s="598">
        <v>0.35</v>
      </c>
      <c r="H6" s="599"/>
      <c r="I6" s="598">
        <v>0.5</v>
      </c>
      <c r="J6" s="599"/>
      <c r="K6" s="598">
        <v>0.75</v>
      </c>
      <c r="L6" s="599"/>
      <c r="M6" s="598">
        <v>1</v>
      </c>
      <c r="N6" s="599"/>
      <c r="O6" s="598">
        <v>1.5</v>
      </c>
      <c r="P6" s="599"/>
      <c r="Q6" s="598">
        <v>2.5</v>
      </c>
      <c r="R6" s="599"/>
      <c r="S6" s="596" t="s">
        <v>289</v>
      </c>
    </row>
    <row r="7" spans="1:19">
      <c r="A7" s="166"/>
      <c r="B7" s="601"/>
      <c r="C7" s="294" t="s">
        <v>750</v>
      </c>
      <c r="D7" s="294" t="s">
        <v>751</v>
      </c>
      <c r="E7" s="294" t="s">
        <v>750</v>
      </c>
      <c r="F7" s="294" t="s">
        <v>751</v>
      </c>
      <c r="G7" s="294" t="s">
        <v>750</v>
      </c>
      <c r="H7" s="294" t="s">
        <v>751</v>
      </c>
      <c r="I7" s="294" t="s">
        <v>750</v>
      </c>
      <c r="J7" s="294" t="s">
        <v>751</v>
      </c>
      <c r="K7" s="294" t="s">
        <v>750</v>
      </c>
      <c r="L7" s="294" t="s">
        <v>751</v>
      </c>
      <c r="M7" s="294" t="s">
        <v>750</v>
      </c>
      <c r="N7" s="294" t="s">
        <v>751</v>
      </c>
      <c r="O7" s="294" t="s">
        <v>750</v>
      </c>
      <c r="P7" s="294" t="s">
        <v>751</v>
      </c>
      <c r="Q7" s="294" t="s">
        <v>750</v>
      </c>
      <c r="R7" s="294" t="s">
        <v>751</v>
      </c>
      <c r="S7" s="597"/>
    </row>
    <row r="8" spans="1:19" s="170" customFormat="1">
      <c r="A8" s="127">
        <v>1</v>
      </c>
      <c r="B8" s="188" t="s">
        <v>254</v>
      </c>
      <c r="C8" s="475">
        <v>11670817.710958652</v>
      </c>
      <c r="D8" s="475"/>
      <c r="E8" s="475"/>
      <c r="F8" s="475"/>
      <c r="G8" s="475"/>
      <c r="H8" s="475"/>
      <c r="I8" s="475"/>
      <c r="J8" s="475"/>
      <c r="K8" s="475"/>
      <c r="L8" s="475"/>
      <c r="M8" s="475">
        <v>55172498.69903335</v>
      </c>
      <c r="N8" s="475"/>
      <c r="O8" s="475"/>
      <c r="P8" s="475"/>
      <c r="Q8" s="475"/>
      <c r="R8" s="475"/>
      <c r="S8" s="476">
        <f>$C$6*SUM(C8:D8)+$E$6*SUM(E8:F8)+$G$6*SUM(G8:H8)+$I$6*SUM(I8:J8)+$K$6*SUM(K8:L8)+$M$6*SUM(M8:N8)+$O$6*SUM(O8:P8)+$Q$6*SUM(Q8:R8)</f>
        <v>55172498.69903335</v>
      </c>
    </row>
    <row r="9" spans="1:19" s="170" customFormat="1">
      <c r="A9" s="127">
        <v>2</v>
      </c>
      <c r="B9" s="188" t="s">
        <v>255</v>
      </c>
      <c r="C9" s="475"/>
      <c r="D9" s="475"/>
      <c r="E9" s="475"/>
      <c r="F9" s="475"/>
      <c r="G9" s="475"/>
      <c r="H9" s="475"/>
      <c r="I9" s="475"/>
      <c r="J9" s="475"/>
      <c r="K9" s="475"/>
      <c r="L9" s="475"/>
      <c r="M9" s="475"/>
      <c r="N9" s="475"/>
      <c r="O9" s="475"/>
      <c r="P9" s="475"/>
      <c r="Q9" s="475"/>
      <c r="R9" s="475"/>
      <c r="S9" s="476">
        <f t="shared" ref="S9:S21" si="0">$C$6*SUM(C9:D9)+$E$6*SUM(E9:F9)+$G$6*SUM(G9:H9)+$I$6*SUM(I9:J9)+$K$6*SUM(K9:L9)+$M$6*SUM(M9:N9)+$O$6*SUM(O9:P9)+$Q$6*SUM(Q9:R9)</f>
        <v>0</v>
      </c>
    </row>
    <row r="10" spans="1:19" s="170" customFormat="1">
      <c r="A10" s="127">
        <v>3</v>
      </c>
      <c r="B10" s="188" t="s">
        <v>256</v>
      </c>
      <c r="C10" s="475"/>
      <c r="D10" s="475"/>
      <c r="E10" s="475"/>
      <c r="F10" s="475"/>
      <c r="G10" s="475"/>
      <c r="H10" s="475"/>
      <c r="I10" s="475"/>
      <c r="J10" s="475"/>
      <c r="K10" s="475"/>
      <c r="L10" s="475"/>
      <c r="M10" s="475"/>
      <c r="N10" s="475"/>
      <c r="O10" s="475"/>
      <c r="P10" s="475"/>
      <c r="Q10" s="475"/>
      <c r="R10" s="475"/>
      <c r="S10" s="476">
        <f t="shared" si="0"/>
        <v>0</v>
      </c>
    </row>
    <row r="11" spans="1:19" s="170" customFormat="1">
      <c r="A11" s="127">
        <v>4</v>
      </c>
      <c r="B11" s="188" t="s">
        <v>257</v>
      </c>
      <c r="C11" s="475"/>
      <c r="D11" s="475"/>
      <c r="E11" s="475"/>
      <c r="F11" s="475"/>
      <c r="G11" s="475"/>
      <c r="H11" s="475"/>
      <c r="I11" s="475"/>
      <c r="J11" s="475"/>
      <c r="K11" s="475"/>
      <c r="L11" s="475"/>
      <c r="M11" s="475"/>
      <c r="N11" s="475"/>
      <c r="O11" s="475"/>
      <c r="P11" s="475"/>
      <c r="Q11" s="475"/>
      <c r="R11" s="475"/>
      <c r="S11" s="476">
        <f t="shared" si="0"/>
        <v>0</v>
      </c>
    </row>
    <row r="12" spans="1:19" s="170" customFormat="1">
      <c r="A12" s="127">
        <v>5</v>
      </c>
      <c r="B12" s="188" t="s">
        <v>258</v>
      </c>
      <c r="C12" s="475"/>
      <c r="D12" s="475"/>
      <c r="E12" s="475"/>
      <c r="F12" s="475"/>
      <c r="G12" s="475"/>
      <c r="H12" s="475"/>
      <c r="I12" s="475"/>
      <c r="J12" s="475"/>
      <c r="K12" s="475"/>
      <c r="L12" s="475"/>
      <c r="M12" s="475"/>
      <c r="N12" s="475"/>
      <c r="O12" s="475"/>
      <c r="P12" s="475"/>
      <c r="Q12" s="475"/>
      <c r="R12" s="475"/>
      <c r="S12" s="476">
        <f t="shared" si="0"/>
        <v>0</v>
      </c>
    </row>
    <row r="13" spans="1:19" s="170" customFormat="1">
      <c r="A13" s="127">
        <v>6</v>
      </c>
      <c r="B13" s="188" t="s">
        <v>259</v>
      </c>
      <c r="C13" s="475"/>
      <c r="D13" s="475"/>
      <c r="E13" s="475">
        <v>21030065.43</v>
      </c>
      <c r="F13" s="475">
        <v>0</v>
      </c>
      <c r="G13" s="475"/>
      <c r="H13" s="475"/>
      <c r="I13" s="475">
        <v>35388426.796291992</v>
      </c>
      <c r="J13" s="475">
        <v>22773.02</v>
      </c>
      <c r="K13" s="475"/>
      <c r="L13" s="475"/>
      <c r="M13" s="475">
        <v>9925866.4600000009</v>
      </c>
      <c r="N13" s="475">
        <v>11953241.002392</v>
      </c>
      <c r="O13" s="475"/>
      <c r="P13" s="475"/>
      <c r="Q13" s="475"/>
      <c r="R13" s="475"/>
      <c r="S13" s="476">
        <f t="shared" si="0"/>
        <v>43790720.456537999</v>
      </c>
    </row>
    <row r="14" spans="1:19" s="170" customFormat="1">
      <c r="A14" s="127">
        <v>7</v>
      </c>
      <c r="B14" s="188" t="s">
        <v>74</v>
      </c>
      <c r="C14" s="475"/>
      <c r="D14" s="475"/>
      <c r="E14" s="475"/>
      <c r="F14" s="475"/>
      <c r="G14" s="475"/>
      <c r="H14" s="475"/>
      <c r="I14" s="475"/>
      <c r="J14" s="475"/>
      <c r="K14" s="475"/>
      <c r="L14" s="475"/>
      <c r="M14" s="475">
        <v>124967429.78770712</v>
      </c>
      <c r="N14" s="475">
        <v>28600682.175216001</v>
      </c>
      <c r="O14" s="475"/>
      <c r="P14" s="475"/>
      <c r="Q14" s="475"/>
      <c r="R14" s="475"/>
      <c r="S14" s="476">
        <f t="shared" si="0"/>
        <v>153568111.96292311</v>
      </c>
    </row>
    <row r="15" spans="1:19" s="170" customFormat="1">
      <c r="A15" s="127">
        <v>8</v>
      </c>
      <c r="B15" s="188" t="s">
        <v>75</v>
      </c>
      <c r="C15" s="475"/>
      <c r="D15" s="475"/>
      <c r="E15" s="475"/>
      <c r="F15" s="475"/>
      <c r="G15" s="475"/>
      <c r="H15" s="475"/>
      <c r="I15" s="475"/>
      <c r="J15" s="475"/>
      <c r="K15" s="475"/>
      <c r="L15" s="475"/>
      <c r="M15" s="475"/>
      <c r="N15" s="475"/>
      <c r="O15" s="475"/>
      <c r="P15" s="475"/>
      <c r="Q15" s="475"/>
      <c r="R15" s="475"/>
      <c r="S15" s="476">
        <f t="shared" si="0"/>
        <v>0</v>
      </c>
    </row>
    <row r="16" spans="1:19" s="170" customFormat="1">
      <c r="A16" s="127">
        <v>9</v>
      </c>
      <c r="B16" s="188" t="s">
        <v>76</v>
      </c>
      <c r="C16" s="475"/>
      <c r="D16" s="475"/>
      <c r="E16" s="475"/>
      <c r="F16" s="475"/>
      <c r="G16" s="475"/>
      <c r="H16" s="475"/>
      <c r="I16" s="475"/>
      <c r="J16" s="475"/>
      <c r="K16" s="475"/>
      <c r="L16" s="475"/>
      <c r="M16" s="475"/>
      <c r="N16" s="475"/>
      <c r="O16" s="475"/>
      <c r="P16" s="475"/>
      <c r="Q16" s="475"/>
      <c r="R16" s="475"/>
      <c r="S16" s="476">
        <f t="shared" si="0"/>
        <v>0</v>
      </c>
    </row>
    <row r="17" spans="1:19" s="170" customFormat="1">
      <c r="A17" s="127">
        <v>10</v>
      </c>
      <c r="B17" s="188" t="s">
        <v>70</v>
      </c>
      <c r="C17" s="475"/>
      <c r="D17" s="475"/>
      <c r="E17" s="475"/>
      <c r="F17" s="475"/>
      <c r="G17" s="475"/>
      <c r="H17" s="475"/>
      <c r="I17" s="475"/>
      <c r="J17" s="475"/>
      <c r="K17" s="475"/>
      <c r="L17" s="475"/>
      <c r="M17" s="475">
        <v>2176135.5600000019</v>
      </c>
      <c r="N17" s="475"/>
      <c r="O17" s="475"/>
      <c r="P17" s="475"/>
      <c r="Q17" s="475"/>
      <c r="R17" s="475"/>
      <c r="S17" s="476">
        <f t="shared" si="0"/>
        <v>2176135.5600000019</v>
      </c>
    </row>
    <row r="18" spans="1:19" s="170" customFormat="1">
      <c r="A18" s="127">
        <v>11</v>
      </c>
      <c r="B18" s="188" t="s">
        <v>71</v>
      </c>
      <c r="C18" s="475"/>
      <c r="D18" s="475"/>
      <c r="E18" s="475"/>
      <c r="F18" s="475"/>
      <c r="G18" s="475"/>
      <c r="H18" s="475"/>
      <c r="I18" s="475"/>
      <c r="J18" s="475"/>
      <c r="K18" s="475"/>
      <c r="L18" s="475"/>
      <c r="M18" s="475"/>
      <c r="N18" s="475"/>
      <c r="O18" s="475"/>
      <c r="P18" s="475"/>
      <c r="Q18" s="475"/>
      <c r="R18" s="475"/>
      <c r="S18" s="476">
        <f t="shared" si="0"/>
        <v>0</v>
      </c>
    </row>
    <row r="19" spans="1:19" s="170" customFormat="1">
      <c r="A19" s="127">
        <v>12</v>
      </c>
      <c r="B19" s="188" t="s">
        <v>72</v>
      </c>
      <c r="C19" s="475"/>
      <c r="D19" s="475"/>
      <c r="E19" s="475"/>
      <c r="F19" s="475"/>
      <c r="G19" s="475"/>
      <c r="H19" s="475"/>
      <c r="I19" s="475"/>
      <c r="J19" s="475"/>
      <c r="K19" s="475"/>
      <c r="L19" s="475"/>
      <c r="M19" s="475"/>
      <c r="N19" s="475"/>
      <c r="O19" s="475"/>
      <c r="P19" s="475"/>
      <c r="Q19" s="475"/>
      <c r="R19" s="475"/>
      <c r="S19" s="476">
        <f t="shared" si="0"/>
        <v>0</v>
      </c>
    </row>
    <row r="20" spans="1:19" s="170" customFormat="1">
      <c r="A20" s="127">
        <v>13</v>
      </c>
      <c r="B20" s="188" t="s">
        <v>73</v>
      </c>
      <c r="C20" s="475"/>
      <c r="D20" s="475"/>
      <c r="E20" s="475"/>
      <c r="F20" s="475"/>
      <c r="G20" s="475"/>
      <c r="H20" s="475"/>
      <c r="I20" s="475"/>
      <c r="J20" s="475"/>
      <c r="K20" s="475"/>
      <c r="L20" s="475"/>
      <c r="M20" s="475"/>
      <c r="N20" s="475"/>
      <c r="O20" s="475"/>
      <c r="P20" s="475"/>
      <c r="Q20" s="475"/>
      <c r="R20" s="475"/>
      <c r="S20" s="476">
        <f t="shared" si="0"/>
        <v>0</v>
      </c>
    </row>
    <row r="21" spans="1:19" s="170" customFormat="1">
      <c r="A21" s="127">
        <v>14</v>
      </c>
      <c r="B21" s="188" t="s">
        <v>287</v>
      </c>
      <c r="C21" s="475">
        <v>5139043.87</v>
      </c>
      <c r="D21" s="475"/>
      <c r="E21" s="475">
        <v>0</v>
      </c>
      <c r="F21" s="475"/>
      <c r="G21" s="475">
        <v>0</v>
      </c>
      <c r="H21" s="475"/>
      <c r="I21" s="475"/>
      <c r="J21" s="475"/>
      <c r="K21" s="475"/>
      <c r="L21" s="475"/>
      <c r="M21" s="475">
        <v>19699899.675920703</v>
      </c>
      <c r="N21" s="475"/>
      <c r="O21" s="475">
        <v>0</v>
      </c>
      <c r="P21" s="475"/>
      <c r="Q21" s="475">
        <v>0</v>
      </c>
      <c r="R21" s="475"/>
      <c r="S21" s="476">
        <f t="shared" si="0"/>
        <v>19699899.675920703</v>
      </c>
    </row>
    <row r="22" spans="1:19" ht="13.5" thickBot="1">
      <c r="A22" s="109"/>
      <c r="B22" s="172" t="s">
        <v>69</v>
      </c>
      <c r="C22" s="477">
        <f>SUM(C8:C21)</f>
        <v>16809861.580958653</v>
      </c>
      <c r="D22" s="477">
        <f t="shared" ref="D22:S22" si="1">SUM(D8:D21)</f>
        <v>0</v>
      </c>
      <c r="E22" s="477">
        <f t="shared" si="1"/>
        <v>21030065.43</v>
      </c>
      <c r="F22" s="477">
        <f t="shared" si="1"/>
        <v>0</v>
      </c>
      <c r="G22" s="477">
        <f t="shared" si="1"/>
        <v>0</v>
      </c>
      <c r="H22" s="477">
        <f t="shared" si="1"/>
        <v>0</v>
      </c>
      <c r="I22" s="477">
        <f t="shared" si="1"/>
        <v>35388426.796291992</v>
      </c>
      <c r="J22" s="477">
        <f t="shared" si="1"/>
        <v>22773.02</v>
      </c>
      <c r="K22" s="477">
        <f t="shared" si="1"/>
        <v>0</v>
      </c>
      <c r="L22" s="477">
        <f t="shared" si="1"/>
        <v>0</v>
      </c>
      <c r="M22" s="477">
        <f t="shared" si="1"/>
        <v>211941830.18266118</v>
      </c>
      <c r="N22" s="477">
        <f t="shared" si="1"/>
        <v>40553923.177607998</v>
      </c>
      <c r="O22" s="477">
        <f t="shared" si="1"/>
        <v>0</v>
      </c>
      <c r="P22" s="477">
        <f t="shared" si="1"/>
        <v>0</v>
      </c>
      <c r="Q22" s="477">
        <f t="shared" si="1"/>
        <v>0</v>
      </c>
      <c r="R22" s="477">
        <f t="shared" si="1"/>
        <v>0</v>
      </c>
      <c r="S22" s="478">
        <f t="shared" si="1"/>
        <v>274407366.35441518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1" sqref="B1"/>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381" t="s">
        <v>226</v>
      </c>
      <c r="B1" s="382" t="s">
        <v>870</v>
      </c>
    </row>
    <row r="2" spans="1:22" ht="15">
      <c r="A2" s="381" t="s">
        <v>227</v>
      </c>
      <c r="B2" s="383">
        <f>'11. CRWA'!B2</f>
        <v>43738</v>
      </c>
    </row>
    <row r="4" spans="1:22" ht="27.75" thickBot="1">
      <c r="A4" s="2" t="s">
        <v>659</v>
      </c>
      <c r="B4" s="296" t="s">
        <v>766</v>
      </c>
      <c r="V4" s="214" t="s">
        <v>130</v>
      </c>
    </row>
    <row r="5" spans="1:22">
      <c r="A5" s="107"/>
      <c r="B5" s="108"/>
      <c r="C5" s="602" t="s">
        <v>236</v>
      </c>
      <c r="D5" s="603"/>
      <c r="E5" s="603"/>
      <c r="F5" s="603"/>
      <c r="G5" s="603"/>
      <c r="H5" s="603"/>
      <c r="I5" s="603"/>
      <c r="J5" s="603"/>
      <c r="K5" s="603"/>
      <c r="L5" s="604"/>
      <c r="M5" s="602" t="s">
        <v>237</v>
      </c>
      <c r="N5" s="603"/>
      <c r="O5" s="603"/>
      <c r="P5" s="603"/>
      <c r="Q5" s="603"/>
      <c r="R5" s="603"/>
      <c r="S5" s="604"/>
      <c r="T5" s="607" t="s">
        <v>764</v>
      </c>
      <c r="U5" s="607" t="s">
        <v>763</v>
      </c>
      <c r="V5" s="605" t="s">
        <v>238</v>
      </c>
    </row>
    <row r="6" spans="1:22" s="74" customFormat="1" ht="140.25">
      <c r="A6" s="125"/>
      <c r="B6" s="190"/>
      <c r="C6" s="105" t="s">
        <v>239</v>
      </c>
      <c r="D6" s="104" t="s">
        <v>240</v>
      </c>
      <c r="E6" s="101" t="s">
        <v>241</v>
      </c>
      <c r="F6" s="297" t="s">
        <v>758</v>
      </c>
      <c r="G6" s="104" t="s">
        <v>242</v>
      </c>
      <c r="H6" s="104" t="s">
        <v>243</v>
      </c>
      <c r="I6" s="104" t="s">
        <v>244</v>
      </c>
      <c r="J6" s="104" t="s">
        <v>286</v>
      </c>
      <c r="K6" s="104" t="s">
        <v>245</v>
      </c>
      <c r="L6" s="106" t="s">
        <v>246</v>
      </c>
      <c r="M6" s="105" t="s">
        <v>247</v>
      </c>
      <c r="N6" s="104" t="s">
        <v>248</v>
      </c>
      <c r="O6" s="104" t="s">
        <v>249</v>
      </c>
      <c r="P6" s="104" t="s">
        <v>250</v>
      </c>
      <c r="Q6" s="104" t="s">
        <v>251</v>
      </c>
      <c r="R6" s="104" t="s">
        <v>252</v>
      </c>
      <c r="S6" s="106" t="s">
        <v>253</v>
      </c>
      <c r="T6" s="608"/>
      <c r="U6" s="608"/>
      <c r="V6" s="606"/>
    </row>
    <row r="7" spans="1:22" s="170" customFormat="1">
      <c r="A7" s="171">
        <v>1</v>
      </c>
      <c r="B7" s="169" t="s">
        <v>254</v>
      </c>
      <c r="C7" s="479"/>
      <c r="D7" s="475"/>
      <c r="E7" s="475"/>
      <c r="F7" s="475"/>
      <c r="G7" s="475"/>
      <c r="H7" s="475"/>
      <c r="I7" s="475"/>
      <c r="J7" s="475"/>
      <c r="K7" s="475"/>
      <c r="L7" s="454"/>
      <c r="M7" s="479"/>
      <c r="N7" s="475"/>
      <c r="O7" s="475"/>
      <c r="P7" s="475"/>
      <c r="Q7" s="475"/>
      <c r="R7" s="475"/>
      <c r="S7" s="454"/>
      <c r="T7" s="480"/>
      <c r="U7" s="480"/>
      <c r="V7" s="481">
        <f>SUM(C7:S7)</f>
        <v>0</v>
      </c>
    </row>
    <row r="8" spans="1:22" s="170" customFormat="1">
      <c r="A8" s="171">
        <v>2</v>
      </c>
      <c r="B8" s="169" t="s">
        <v>255</v>
      </c>
      <c r="C8" s="479"/>
      <c r="D8" s="475"/>
      <c r="E8" s="475"/>
      <c r="F8" s="475"/>
      <c r="G8" s="475"/>
      <c r="H8" s="475"/>
      <c r="I8" s="475"/>
      <c r="J8" s="475"/>
      <c r="K8" s="475"/>
      <c r="L8" s="454"/>
      <c r="M8" s="479"/>
      <c r="N8" s="475"/>
      <c r="O8" s="475"/>
      <c r="P8" s="475"/>
      <c r="Q8" s="475"/>
      <c r="R8" s="475"/>
      <c r="S8" s="454"/>
      <c r="T8" s="480"/>
      <c r="U8" s="480"/>
      <c r="V8" s="481">
        <f t="shared" ref="V8:V20" si="0">SUM(C8:S8)</f>
        <v>0</v>
      </c>
    </row>
    <row r="9" spans="1:22" s="170" customFormat="1">
      <c r="A9" s="171">
        <v>3</v>
      </c>
      <c r="B9" s="169" t="s">
        <v>256</v>
      </c>
      <c r="C9" s="479"/>
      <c r="D9" s="475"/>
      <c r="E9" s="475"/>
      <c r="F9" s="475"/>
      <c r="G9" s="475"/>
      <c r="H9" s="475"/>
      <c r="I9" s="475"/>
      <c r="J9" s="475"/>
      <c r="K9" s="475"/>
      <c r="L9" s="454"/>
      <c r="M9" s="479"/>
      <c r="N9" s="475"/>
      <c r="O9" s="475"/>
      <c r="P9" s="475"/>
      <c r="Q9" s="475"/>
      <c r="R9" s="475"/>
      <c r="S9" s="454"/>
      <c r="T9" s="480"/>
      <c r="U9" s="480"/>
      <c r="V9" s="481">
        <f t="shared" si="0"/>
        <v>0</v>
      </c>
    </row>
    <row r="10" spans="1:22" s="170" customFormat="1">
      <c r="A10" s="171">
        <v>4</v>
      </c>
      <c r="B10" s="169" t="s">
        <v>257</v>
      </c>
      <c r="C10" s="479"/>
      <c r="D10" s="475"/>
      <c r="E10" s="475"/>
      <c r="F10" s="475"/>
      <c r="G10" s="475"/>
      <c r="H10" s="475"/>
      <c r="I10" s="475"/>
      <c r="J10" s="475"/>
      <c r="K10" s="475"/>
      <c r="L10" s="454"/>
      <c r="M10" s="479"/>
      <c r="N10" s="475"/>
      <c r="O10" s="475"/>
      <c r="P10" s="475"/>
      <c r="Q10" s="475"/>
      <c r="R10" s="475"/>
      <c r="S10" s="454"/>
      <c r="T10" s="480"/>
      <c r="U10" s="480"/>
      <c r="V10" s="481">
        <f t="shared" si="0"/>
        <v>0</v>
      </c>
    </row>
    <row r="11" spans="1:22" s="170" customFormat="1">
      <c r="A11" s="171">
        <v>5</v>
      </c>
      <c r="B11" s="169" t="s">
        <v>258</v>
      </c>
      <c r="C11" s="479"/>
      <c r="D11" s="475"/>
      <c r="E11" s="475"/>
      <c r="F11" s="475"/>
      <c r="G11" s="475"/>
      <c r="H11" s="475"/>
      <c r="I11" s="475"/>
      <c r="J11" s="475"/>
      <c r="K11" s="475"/>
      <c r="L11" s="454"/>
      <c r="M11" s="479"/>
      <c r="N11" s="475"/>
      <c r="O11" s="475"/>
      <c r="P11" s="475"/>
      <c r="Q11" s="475"/>
      <c r="R11" s="475"/>
      <c r="S11" s="454"/>
      <c r="T11" s="480"/>
      <c r="U11" s="480"/>
      <c r="V11" s="481">
        <f t="shared" si="0"/>
        <v>0</v>
      </c>
    </row>
    <row r="12" spans="1:22" s="170" customFormat="1">
      <c r="A12" s="171">
        <v>6</v>
      </c>
      <c r="B12" s="169" t="s">
        <v>259</v>
      </c>
      <c r="C12" s="479"/>
      <c r="D12" s="475"/>
      <c r="E12" s="475"/>
      <c r="F12" s="475"/>
      <c r="G12" s="475"/>
      <c r="H12" s="475"/>
      <c r="I12" s="475"/>
      <c r="J12" s="475"/>
      <c r="K12" s="475"/>
      <c r="L12" s="454"/>
      <c r="M12" s="479"/>
      <c r="N12" s="475"/>
      <c r="O12" s="475"/>
      <c r="P12" s="475"/>
      <c r="Q12" s="475"/>
      <c r="R12" s="475"/>
      <c r="S12" s="454"/>
      <c r="T12" s="480"/>
      <c r="U12" s="480"/>
      <c r="V12" s="481">
        <f t="shared" si="0"/>
        <v>0</v>
      </c>
    </row>
    <row r="13" spans="1:22" s="170" customFormat="1">
      <c r="A13" s="171">
        <v>7</v>
      </c>
      <c r="B13" s="169" t="s">
        <v>74</v>
      </c>
      <c r="C13" s="479"/>
      <c r="D13" s="475">
        <v>1347512.59592</v>
      </c>
      <c r="E13" s="475"/>
      <c r="F13" s="475"/>
      <c r="G13" s="475"/>
      <c r="H13" s="475"/>
      <c r="I13" s="475"/>
      <c r="J13" s="475"/>
      <c r="K13" s="475"/>
      <c r="L13" s="454"/>
      <c r="M13" s="479"/>
      <c r="N13" s="475"/>
      <c r="O13" s="475"/>
      <c r="P13" s="475"/>
      <c r="Q13" s="475"/>
      <c r="R13" s="475"/>
      <c r="S13" s="454"/>
      <c r="T13" s="480">
        <v>399216.78592000005</v>
      </c>
      <c r="U13" s="480">
        <v>948295.80999999994</v>
      </c>
      <c r="V13" s="481">
        <f t="shared" si="0"/>
        <v>1347512.59592</v>
      </c>
    </row>
    <row r="14" spans="1:22" s="170" customFormat="1">
      <c r="A14" s="171">
        <v>8</v>
      </c>
      <c r="B14" s="169" t="s">
        <v>75</v>
      </c>
      <c r="C14" s="479"/>
      <c r="D14" s="475">
        <v>0</v>
      </c>
      <c r="E14" s="475"/>
      <c r="F14" s="475"/>
      <c r="G14" s="475"/>
      <c r="H14" s="475"/>
      <c r="I14" s="475"/>
      <c r="J14" s="475"/>
      <c r="K14" s="475"/>
      <c r="L14" s="454"/>
      <c r="M14" s="479"/>
      <c r="N14" s="475"/>
      <c r="O14" s="475"/>
      <c r="P14" s="475"/>
      <c r="Q14" s="475"/>
      <c r="R14" s="475"/>
      <c r="S14" s="454"/>
      <c r="T14" s="480">
        <v>0</v>
      </c>
      <c r="U14" s="480"/>
      <c r="V14" s="481">
        <f t="shared" si="0"/>
        <v>0</v>
      </c>
    </row>
    <row r="15" spans="1:22" s="170" customFormat="1">
      <c r="A15" s="171">
        <v>9</v>
      </c>
      <c r="B15" s="169" t="s">
        <v>76</v>
      </c>
      <c r="C15" s="479"/>
      <c r="D15" s="475"/>
      <c r="E15" s="475"/>
      <c r="F15" s="475"/>
      <c r="G15" s="475"/>
      <c r="H15" s="475"/>
      <c r="I15" s="475"/>
      <c r="J15" s="475"/>
      <c r="K15" s="475"/>
      <c r="L15" s="454"/>
      <c r="M15" s="479"/>
      <c r="N15" s="475"/>
      <c r="O15" s="475"/>
      <c r="P15" s="475"/>
      <c r="Q15" s="475"/>
      <c r="R15" s="475"/>
      <c r="S15" s="454"/>
      <c r="T15" s="480"/>
      <c r="U15" s="480"/>
      <c r="V15" s="481">
        <f t="shared" si="0"/>
        <v>0</v>
      </c>
    </row>
    <row r="16" spans="1:22" s="170" customFormat="1">
      <c r="A16" s="171">
        <v>10</v>
      </c>
      <c r="B16" s="169" t="s">
        <v>70</v>
      </c>
      <c r="C16" s="479"/>
      <c r="D16" s="475"/>
      <c r="E16" s="475"/>
      <c r="F16" s="475"/>
      <c r="G16" s="475"/>
      <c r="H16" s="475"/>
      <c r="I16" s="475"/>
      <c r="J16" s="475"/>
      <c r="K16" s="475"/>
      <c r="L16" s="454"/>
      <c r="M16" s="479"/>
      <c r="N16" s="475"/>
      <c r="O16" s="475"/>
      <c r="P16" s="475"/>
      <c r="Q16" s="475"/>
      <c r="R16" s="475"/>
      <c r="S16" s="454"/>
      <c r="T16" s="480"/>
      <c r="U16" s="480"/>
      <c r="V16" s="481">
        <f t="shared" si="0"/>
        <v>0</v>
      </c>
    </row>
    <row r="17" spans="1:22" s="170" customFormat="1">
      <c r="A17" s="171">
        <v>11</v>
      </c>
      <c r="B17" s="169" t="s">
        <v>71</v>
      </c>
      <c r="C17" s="479"/>
      <c r="D17" s="475"/>
      <c r="E17" s="475"/>
      <c r="F17" s="475"/>
      <c r="G17" s="475"/>
      <c r="H17" s="475"/>
      <c r="I17" s="475"/>
      <c r="J17" s="475"/>
      <c r="K17" s="475"/>
      <c r="L17" s="454"/>
      <c r="M17" s="479"/>
      <c r="N17" s="475"/>
      <c r="O17" s="475"/>
      <c r="P17" s="475"/>
      <c r="Q17" s="475"/>
      <c r="R17" s="475"/>
      <c r="S17" s="454"/>
      <c r="T17" s="480"/>
      <c r="U17" s="480"/>
      <c r="V17" s="481">
        <f t="shared" si="0"/>
        <v>0</v>
      </c>
    </row>
    <row r="18" spans="1:22" s="170" customFormat="1">
      <c r="A18" s="171">
        <v>12</v>
      </c>
      <c r="B18" s="169" t="s">
        <v>72</v>
      </c>
      <c r="C18" s="479"/>
      <c r="D18" s="475"/>
      <c r="E18" s="475"/>
      <c r="F18" s="475"/>
      <c r="G18" s="475"/>
      <c r="H18" s="475"/>
      <c r="I18" s="475"/>
      <c r="J18" s="475"/>
      <c r="K18" s="475"/>
      <c r="L18" s="454"/>
      <c r="M18" s="479"/>
      <c r="N18" s="475"/>
      <c r="O18" s="475"/>
      <c r="P18" s="475"/>
      <c r="Q18" s="475"/>
      <c r="R18" s="475"/>
      <c r="S18" s="454"/>
      <c r="T18" s="480"/>
      <c r="U18" s="480"/>
      <c r="V18" s="481">
        <f t="shared" si="0"/>
        <v>0</v>
      </c>
    </row>
    <row r="19" spans="1:22" s="170" customFormat="1">
      <c r="A19" s="171">
        <v>13</v>
      </c>
      <c r="B19" s="169" t="s">
        <v>73</v>
      </c>
      <c r="C19" s="479"/>
      <c r="D19" s="475"/>
      <c r="E19" s="475"/>
      <c r="F19" s="475"/>
      <c r="G19" s="475"/>
      <c r="H19" s="475"/>
      <c r="I19" s="475"/>
      <c r="J19" s="475"/>
      <c r="K19" s="475"/>
      <c r="L19" s="454"/>
      <c r="M19" s="479"/>
      <c r="N19" s="475"/>
      <c r="O19" s="475"/>
      <c r="P19" s="475"/>
      <c r="Q19" s="475"/>
      <c r="R19" s="475"/>
      <c r="S19" s="454"/>
      <c r="T19" s="480"/>
      <c r="U19" s="480"/>
      <c r="V19" s="481">
        <f t="shared" si="0"/>
        <v>0</v>
      </c>
    </row>
    <row r="20" spans="1:22" s="170" customFormat="1">
      <c r="A20" s="171">
        <v>14</v>
      </c>
      <c r="B20" s="169" t="s">
        <v>287</v>
      </c>
      <c r="C20" s="479"/>
      <c r="D20" s="475"/>
      <c r="E20" s="475"/>
      <c r="F20" s="475"/>
      <c r="G20" s="475"/>
      <c r="H20" s="475"/>
      <c r="I20" s="475"/>
      <c r="J20" s="475"/>
      <c r="K20" s="475"/>
      <c r="L20" s="454"/>
      <c r="M20" s="479"/>
      <c r="N20" s="475"/>
      <c r="O20" s="475"/>
      <c r="P20" s="475"/>
      <c r="Q20" s="475"/>
      <c r="R20" s="475"/>
      <c r="S20" s="454"/>
      <c r="T20" s="480"/>
      <c r="U20" s="480"/>
      <c r="V20" s="481">
        <f t="shared" si="0"/>
        <v>0</v>
      </c>
    </row>
    <row r="21" spans="1:22" ht="13.5" thickBot="1">
      <c r="A21" s="109"/>
      <c r="B21" s="110" t="s">
        <v>69</v>
      </c>
      <c r="C21" s="482">
        <f>SUM(C7:C20)</f>
        <v>0</v>
      </c>
      <c r="D21" s="477">
        <f>SUM(D7:D20)</f>
        <v>1347512.59592</v>
      </c>
      <c r="E21" s="477">
        <f>SUM(E7:E20)</f>
        <v>0</v>
      </c>
      <c r="F21" s="477">
        <f>SUM(F7:F20)</f>
        <v>0</v>
      </c>
      <c r="G21" s="477">
        <f t="shared" ref="G21:V21" si="1">SUM(G7:G20)</f>
        <v>0</v>
      </c>
      <c r="H21" s="477">
        <f t="shared" si="1"/>
        <v>0</v>
      </c>
      <c r="I21" s="477">
        <f t="shared" si="1"/>
        <v>0</v>
      </c>
      <c r="J21" s="477">
        <f t="shared" si="1"/>
        <v>0</v>
      </c>
      <c r="K21" s="477">
        <f t="shared" si="1"/>
        <v>0</v>
      </c>
      <c r="L21" s="483">
        <f t="shared" si="1"/>
        <v>0</v>
      </c>
      <c r="M21" s="482">
        <f t="shared" si="1"/>
        <v>0</v>
      </c>
      <c r="N21" s="477">
        <f t="shared" si="1"/>
        <v>0</v>
      </c>
      <c r="O21" s="477">
        <f t="shared" si="1"/>
        <v>0</v>
      </c>
      <c r="P21" s="477">
        <f t="shared" si="1"/>
        <v>0</v>
      </c>
      <c r="Q21" s="477">
        <f t="shared" si="1"/>
        <v>0</v>
      </c>
      <c r="R21" s="477">
        <f t="shared" si="1"/>
        <v>0</v>
      </c>
      <c r="S21" s="483">
        <f>SUM(S7:S20)</f>
        <v>0</v>
      </c>
      <c r="T21" s="483">
        <f>SUM(T7:T20)</f>
        <v>399216.78592000005</v>
      </c>
      <c r="U21" s="483">
        <f t="shared" ref="U21" si="2">SUM(U7:U20)</f>
        <v>948295.80999999994</v>
      </c>
      <c r="V21" s="484">
        <f t="shared" si="1"/>
        <v>1347512.59592</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1" sqref="B1"/>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381" t="s">
        <v>226</v>
      </c>
      <c r="B1" s="382" t="s">
        <v>870</v>
      </c>
    </row>
    <row r="2" spans="1:9" ht="15">
      <c r="A2" s="381" t="s">
        <v>227</v>
      </c>
      <c r="B2" s="383">
        <f>'12. CRM'!B2</f>
        <v>43738</v>
      </c>
    </row>
    <row r="4" spans="1:9" ht="13.5" thickBot="1">
      <c r="A4" s="2" t="s">
        <v>660</v>
      </c>
      <c r="B4" s="293" t="s">
        <v>767</v>
      </c>
    </row>
    <row r="5" spans="1:9">
      <c r="A5" s="107"/>
      <c r="B5" s="167"/>
      <c r="C5" s="173" t="s">
        <v>0</v>
      </c>
      <c r="D5" s="173" t="s">
        <v>1</v>
      </c>
      <c r="E5" s="173" t="s">
        <v>2</v>
      </c>
      <c r="F5" s="173" t="s">
        <v>3</v>
      </c>
      <c r="G5" s="291" t="s">
        <v>4</v>
      </c>
      <c r="H5" s="174" t="s">
        <v>5</v>
      </c>
      <c r="I5" s="25"/>
    </row>
    <row r="6" spans="1:9" ht="15" customHeight="1">
      <c r="A6" s="166"/>
      <c r="B6" s="23"/>
      <c r="C6" s="609" t="s">
        <v>759</v>
      </c>
      <c r="D6" s="613" t="s">
        <v>780</v>
      </c>
      <c r="E6" s="614"/>
      <c r="F6" s="609" t="s">
        <v>786</v>
      </c>
      <c r="G6" s="609" t="s">
        <v>787</v>
      </c>
      <c r="H6" s="611" t="s">
        <v>761</v>
      </c>
      <c r="I6" s="25"/>
    </row>
    <row r="7" spans="1:9" ht="76.5">
      <c r="A7" s="166"/>
      <c r="B7" s="23"/>
      <c r="C7" s="610"/>
      <c r="D7" s="292" t="s">
        <v>762</v>
      </c>
      <c r="E7" s="292" t="s">
        <v>760</v>
      </c>
      <c r="F7" s="610"/>
      <c r="G7" s="610"/>
      <c r="H7" s="612"/>
      <c r="I7" s="25"/>
    </row>
    <row r="8" spans="1:9">
      <c r="A8" s="98">
        <v>1</v>
      </c>
      <c r="B8" s="80" t="s">
        <v>254</v>
      </c>
      <c r="C8" s="564">
        <f>'11. CRWA'!C8+'11. CRWA'!E8+'11. CRWA'!G8+'11. CRWA'!I8+'11. CRWA'!K8+'11. CRWA'!M8+'11. CRWA'!O8+'11. CRWA'!Q8</f>
        <v>66843316.409992002</v>
      </c>
      <c r="D8" s="564"/>
      <c r="E8" s="564">
        <f>'11. CRWA'!D8+'11. CRWA'!F8+'11. CRWA'!H8+'11. CRWA'!J8+'11. CRWA'!L8+'11. CRWA'!N8+'11. CRWA'!P8+'11. CRWA'!R8</f>
        <v>0</v>
      </c>
      <c r="F8" s="564">
        <f>'11. CRWA'!S8</f>
        <v>55172498.69903335</v>
      </c>
      <c r="G8" s="565">
        <f>F8-'12. CRM'!V7</f>
        <v>55172498.69903335</v>
      </c>
      <c r="H8" s="485">
        <f>IFERROR(G8/(C8+E8),0)</f>
        <v>0.82540037900911134</v>
      </c>
    </row>
    <row r="9" spans="1:9" ht="15" customHeight="1">
      <c r="A9" s="98">
        <v>2</v>
      </c>
      <c r="B9" s="80" t="s">
        <v>255</v>
      </c>
      <c r="C9" s="564">
        <f>'11. CRWA'!C9+'11. CRWA'!E9+'11. CRWA'!G9+'11. CRWA'!I9+'11. CRWA'!K9+'11. CRWA'!M9+'11. CRWA'!O9+'11. CRWA'!Q9</f>
        <v>0</v>
      </c>
      <c r="D9" s="566"/>
      <c r="E9" s="564">
        <f>'11. CRWA'!D9+'11. CRWA'!F9+'11. CRWA'!H9+'11. CRWA'!J9+'11. CRWA'!L9+'11. CRWA'!N9+'11. CRWA'!P9+'11. CRWA'!R9</f>
        <v>0</v>
      </c>
      <c r="F9" s="564">
        <f>'11. CRWA'!S9</f>
        <v>0</v>
      </c>
      <c r="G9" s="565">
        <f>F9-'12. CRM'!V8</f>
        <v>0</v>
      </c>
      <c r="H9" s="485">
        <f t="shared" ref="H9:H21" si="0">IFERROR(G9/(C9+E9),0)</f>
        <v>0</v>
      </c>
    </row>
    <row r="10" spans="1:9">
      <c r="A10" s="98">
        <v>3</v>
      </c>
      <c r="B10" s="80" t="s">
        <v>256</v>
      </c>
      <c r="C10" s="564">
        <f>'11. CRWA'!C10+'11. CRWA'!E10+'11. CRWA'!G10+'11. CRWA'!I10+'11. CRWA'!K10+'11. CRWA'!M10+'11. CRWA'!O10+'11. CRWA'!Q10</f>
        <v>0</v>
      </c>
      <c r="D10" s="566"/>
      <c r="E10" s="564">
        <f>'11. CRWA'!D10+'11. CRWA'!F10+'11. CRWA'!H10+'11. CRWA'!J10+'11. CRWA'!L10+'11. CRWA'!N10+'11. CRWA'!P10+'11. CRWA'!R10</f>
        <v>0</v>
      </c>
      <c r="F10" s="564">
        <f>'11. CRWA'!S10</f>
        <v>0</v>
      </c>
      <c r="G10" s="565">
        <f>F10-'12. CRM'!V9</f>
        <v>0</v>
      </c>
      <c r="H10" s="485">
        <f t="shared" si="0"/>
        <v>0</v>
      </c>
    </row>
    <row r="11" spans="1:9">
      <c r="A11" s="98">
        <v>4</v>
      </c>
      <c r="B11" s="80" t="s">
        <v>257</v>
      </c>
      <c r="C11" s="564">
        <f>'11. CRWA'!C11+'11. CRWA'!E11+'11. CRWA'!G11+'11. CRWA'!I11+'11. CRWA'!K11+'11. CRWA'!M11+'11. CRWA'!O11+'11. CRWA'!Q11</f>
        <v>0</v>
      </c>
      <c r="D11" s="566"/>
      <c r="E11" s="564">
        <f>'11. CRWA'!D11+'11. CRWA'!F11+'11. CRWA'!H11+'11. CRWA'!J11+'11. CRWA'!L11+'11. CRWA'!N11+'11. CRWA'!P11+'11. CRWA'!R11</f>
        <v>0</v>
      </c>
      <c r="F11" s="564">
        <f>'11. CRWA'!S11</f>
        <v>0</v>
      </c>
      <c r="G11" s="565">
        <f>F11-'12. CRM'!V10</f>
        <v>0</v>
      </c>
      <c r="H11" s="485">
        <f t="shared" si="0"/>
        <v>0</v>
      </c>
    </row>
    <row r="12" spans="1:9">
      <c r="A12" s="98">
        <v>5</v>
      </c>
      <c r="B12" s="80" t="s">
        <v>258</v>
      </c>
      <c r="C12" s="564">
        <f>'11. CRWA'!C12+'11. CRWA'!E12+'11. CRWA'!G12+'11. CRWA'!I12+'11. CRWA'!K12+'11. CRWA'!M12+'11. CRWA'!O12+'11. CRWA'!Q12</f>
        <v>0</v>
      </c>
      <c r="D12" s="566"/>
      <c r="E12" s="564">
        <f>'11. CRWA'!D12+'11. CRWA'!F12+'11. CRWA'!H12+'11. CRWA'!J12+'11. CRWA'!L12+'11. CRWA'!N12+'11. CRWA'!P12+'11. CRWA'!R12</f>
        <v>0</v>
      </c>
      <c r="F12" s="564">
        <f>'11. CRWA'!S12</f>
        <v>0</v>
      </c>
      <c r="G12" s="565">
        <f>F12-'12. CRM'!V11</f>
        <v>0</v>
      </c>
      <c r="H12" s="485">
        <f t="shared" si="0"/>
        <v>0</v>
      </c>
    </row>
    <row r="13" spans="1:9">
      <c r="A13" s="98">
        <v>6</v>
      </c>
      <c r="B13" s="80" t="s">
        <v>259</v>
      </c>
      <c r="C13" s="564">
        <f>'11. CRWA'!C13+'11. CRWA'!E13+'11. CRWA'!G13+'11. CRWA'!I13+'11. CRWA'!K13+'11. CRWA'!M13+'11. CRWA'!O13+'11. CRWA'!Q13</f>
        <v>66344358.686291993</v>
      </c>
      <c r="D13" s="566">
        <f>'11. CRWA'!D13+'11. CRWA'!F13+'11. CRWA'!H13+'11. CRWA'!J13+'11. CRWA'!N13+'11. CRWA'!P13+'11. CRWA'!R13</f>
        <v>11976014.022391999</v>
      </c>
      <c r="E13" s="564">
        <f>'11. CRWA'!D13+'11. CRWA'!F13+'11. CRWA'!H13+'11. CRWA'!J13+'11. CRWA'!L13+'11. CRWA'!N13+'11. CRWA'!P13+'11. CRWA'!R13</f>
        <v>11976014.022391999</v>
      </c>
      <c r="F13" s="564">
        <f>'11. CRWA'!S13</f>
        <v>43790720.456537999</v>
      </c>
      <c r="G13" s="565">
        <f>F13-'12. CRM'!V12</f>
        <v>43790720.456537999</v>
      </c>
      <c r="H13" s="485">
        <f t="shared" si="0"/>
        <v>0.55912298348501832</v>
      </c>
    </row>
    <row r="14" spans="1:9">
      <c r="A14" s="98">
        <v>7</v>
      </c>
      <c r="B14" s="80" t="s">
        <v>74</v>
      </c>
      <c r="C14" s="564">
        <f>'11. CRWA'!C14+'11. CRWA'!E14+'11. CRWA'!G14+'11. CRWA'!I14+'11. CRWA'!K14+'11. CRWA'!M14+'11. CRWA'!O14+'11. CRWA'!Q14</f>
        <v>124967429.78770712</v>
      </c>
      <c r="D14" s="566">
        <f>'4. Off-Balance'!E7-D13</f>
        <v>40618344.587608002</v>
      </c>
      <c r="E14" s="564">
        <f>'11. CRWA'!D14+'11. CRWA'!F14+'11. CRWA'!H14+'11. CRWA'!J14+'11. CRWA'!L14+'11. CRWA'!N14+'11. CRWA'!P14+'11. CRWA'!R14</f>
        <v>28600682.175216001</v>
      </c>
      <c r="F14" s="564">
        <f>'11. CRWA'!S14</f>
        <v>153568111.96292311</v>
      </c>
      <c r="G14" s="565">
        <f>F14-'12. CRM'!V13</f>
        <v>152220599.36700311</v>
      </c>
      <c r="H14" s="485">
        <f t="shared" si="0"/>
        <v>0.99122530987262947</v>
      </c>
    </row>
    <row r="15" spans="1:9">
      <c r="A15" s="98">
        <v>8</v>
      </c>
      <c r="B15" s="80" t="s">
        <v>75</v>
      </c>
      <c r="C15" s="564">
        <f>'11. CRWA'!C15+'11. CRWA'!E15+'11. CRWA'!G15+'11. CRWA'!I15+'11. CRWA'!K15+'11. CRWA'!M15+'11. CRWA'!O15+'11. CRWA'!Q15</f>
        <v>0</v>
      </c>
      <c r="D15" s="566"/>
      <c r="E15" s="564">
        <f>'11. CRWA'!D15+'11. CRWA'!F15+'11. CRWA'!H15+'11. CRWA'!J15+'11. CRWA'!L15+'11. CRWA'!N15+'11. CRWA'!P15+'11. CRWA'!R15</f>
        <v>0</v>
      </c>
      <c r="F15" s="564">
        <f>'11. CRWA'!S15</f>
        <v>0</v>
      </c>
      <c r="G15" s="565">
        <f>F15-'12. CRM'!V14</f>
        <v>0</v>
      </c>
      <c r="H15" s="485">
        <f t="shared" si="0"/>
        <v>0</v>
      </c>
    </row>
    <row r="16" spans="1:9">
      <c r="A16" s="98">
        <v>9</v>
      </c>
      <c r="B16" s="80" t="s">
        <v>76</v>
      </c>
      <c r="C16" s="564">
        <f>'11. CRWA'!C16+'11. CRWA'!E16+'11. CRWA'!G16+'11. CRWA'!I16+'11. CRWA'!K16+'11. CRWA'!M16+'11. CRWA'!O16+'11. CRWA'!Q16</f>
        <v>0</v>
      </c>
      <c r="D16" s="566"/>
      <c r="E16" s="564">
        <f>'11. CRWA'!D16+'11. CRWA'!F16+'11. CRWA'!H16+'11. CRWA'!J16+'11. CRWA'!L16+'11. CRWA'!N16+'11. CRWA'!P16+'11. CRWA'!R16</f>
        <v>0</v>
      </c>
      <c r="F16" s="564">
        <f>'11. CRWA'!S16</f>
        <v>0</v>
      </c>
      <c r="G16" s="565">
        <f>F16-'12. CRM'!V15</f>
        <v>0</v>
      </c>
      <c r="H16" s="485">
        <f t="shared" si="0"/>
        <v>0</v>
      </c>
    </row>
    <row r="17" spans="1:8">
      <c r="A17" s="98">
        <v>10</v>
      </c>
      <c r="B17" s="80" t="s">
        <v>70</v>
      </c>
      <c r="C17" s="564">
        <f>'11. CRWA'!C17+'11. CRWA'!E17+'11. CRWA'!G17+'11. CRWA'!I17+'11. CRWA'!K17+'11. CRWA'!M17+'11. CRWA'!O17+'11. CRWA'!Q17</f>
        <v>2176135.5600000019</v>
      </c>
      <c r="D17" s="566"/>
      <c r="E17" s="564">
        <f>'11. CRWA'!D17+'11. CRWA'!F17+'11. CRWA'!H17+'11. CRWA'!J17+'11. CRWA'!L17+'11. CRWA'!N17+'11. CRWA'!P17+'11. CRWA'!R17</f>
        <v>0</v>
      </c>
      <c r="F17" s="564">
        <f>'11. CRWA'!S17</f>
        <v>2176135.5600000019</v>
      </c>
      <c r="G17" s="565">
        <f>F17-'12. CRM'!V16</f>
        <v>2176135.5600000019</v>
      </c>
      <c r="H17" s="485">
        <f t="shared" si="0"/>
        <v>1</v>
      </c>
    </row>
    <row r="18" spans="1:8">
      <c r="A18" s="98">
        <v>11</v>
      </c>
      <c r="B18" s="80" t="s">
        <v>71</v>
      </c>
      <c r="C18" s="564">
        <f>'11. CRWA'!C18+'11. CRWA'!E18+'11. CRWA'!G18+'11. CRWA'!I18+'11. CRWA'!K18+'11. CRWA'!M18+'11. CRWA'!O18+'11. CRWA'!Q18</f>
        <v>0</v>
      </c>
      <c r="D18" s="566"/>
      <c r="E18" s="564">
        <f>'11. CRWA'!D18+'11. CRWA'!F18+'11. CRWA'!H18+'11. CRWA'!J18+'11. CRWA'!L18+'11. CRWA'!N18+'11. CRWA'!P18+'11. CRWA'!R18</f>
        <v>0</v>
      </c>
      <c r="F18" s="564">
        <f>'11. CRWA'!S18</f>
        <v>0</v>
      </c>
      <c r="G18" s="565">
        <f>F18-'12. CRM'!V17</f>
        <v>0</v>
      </c>
      <c r="H18" s="485">
        <f t="shared" si="0"/>
        <v>0</v>
      </c>
    </row>
    <row r="19" spans="1:8">
      <c r="A19" s="98">
        <v>12</v>
      </c>
      <c r="B19" s="80" t="s">
        <v>72</v>
      </c>
      <c r="C19" s="564">
        <f>'11. CRWA'!C19+'11. CRWA'!E19+'11. CRWA'!G19+'11. CRWA'!I19+'11. CRWA'!K19+'11. CRWA'!M19+'11. CRWA'!O19+'11. CRWA'!Q19</f>
        <v>0</v>
      </c>
      <c r="D19" s="566"/>
      <c r="E19" s="564">
        <f>'11. CRWA'!D19+'11. CRWA'!F19+'11. CRWA'!H19+'11. CRWA'!J19+'11. CRWA'!L19+'11. CRWA'!N19+'11. CRWA'!P19+'11. CRWA'!R19</f>
        <v>0</v>
      </c>
      <c r="F19" s="564">
        <f>'11. CRWA'!S19</f>
        <v>0</v>
      </c>
      <c r="G19" s="565">
        <f>F19-'12. CRM'!V18</f>
        <v>0</v>
      </c>
      <c r="H19" s="485">
        <f t="shared" si="0"/>
        <v>0</v>
      </c>
    </row>
    <row r="20" spans="1:8">
      <c r="A20" s="98">
        <v>13</v>
      </c>
      <c r="B20" s="80" t="s">
        <v>73</v>
      </c>
      <c r="C20" s="564">
        <f>'11. CRWA'!C20+'11. CRWA'!E20+'11. CRWA'!G20+'11. CRWA'!I20+'11. CRWA'!K20+'11. CRWA'!M20+'11. CRWA'!O20+'11. CRWA'!Q20</f>
        <v>0</v>
      </c>
      <c r="D20" s="566"/>
      <c r="E20" s="564">
        <f>'11. CRWA'!D20+'11. CRWA'!F20+'11. CRWA'!H20+'11. CRWA'!J20+'11. CRWA'!L20+'11. CRWA'!N20+'11. CRWA'!P20+'11. CRWA'!R20</f>
        <v>0</v>
      </c>
      <c r="F20" s="564">
        <f>'11. CRWA'!S20</f>
        <v>0</v>
      </c>
      <c r="G20" s="565">
        <f>F20-'12. CRM'!V19</f>
        <v>0</v>
      </c>
      <c r="H20" s="485">
        <f t="shared" si="0"/>
        <v>0</v>
      </c>
    </row>
    <row r="21" spans="1:8">
      <c r="A21" s="98">
        <v>14</v>
      </c>
      <c r="B21" s="80" t="s">
        <v>287</v>
      </c>
      <c r="C21" s="564">
        <f>'11. CRWA'!C21+'11. CRWA'!E21+'11. CRWA'!G21+'11. CRWA'!I21+'11. CRWA'!K21+'11. CRWA'!M21+'11. CRWA'!O21+'11. CRWA'!Q21</f>
        <v>24838943.545920704</v>
      </c>
      <c r="D21" s="566"/>
      <c r="E21" s="564">
        <f>'11. CRWA'!D21+'11. CRWA'!F21+'11. CRWA'!H21+'11. CRWA'!J21+'11. CRWA'!L21+'11. CRWA'!N21+'11. CRWA'!P21+'11. CRWA'!R21</f>
        <v>0</v>
      </c>
      <c r="F21" s="564">
        <f>'11. CRWA'!S21</f>
        <v>19699899.675920703</v>
      </c>
      <c r="G21" s="565">
        <f>F21-'12. CRM'!V20</f>
        <v>19699899.675920703</v>
      </c>
      <c r="H21" s="485">
        <f t="shared" si="0"/>
        <v>0.79310537662363723</v>
      </c>
    </row>
    <row r="22" spans="1:8" ht="13.5" thickBot="1">
      <c r="A22" s="168"/>
      <c r="B22" s="175" t="s">
        <v>69</v>
      </c>
      <c r="C22" s="486">
        <f>SUM(C8:C21)</f>
        <v>285170183.98991185</v>
      </c>
      <c r="D22" s="486">
        <f>SUM(D8:D21)</f>
        <v>52594358.609999999</v>
      </c>
      <c r="E22" s="486">
        <f>SUM(E8:E21)</f>
        <v>40576696.197608002</v>
      </c>
      <c r="F22" s="486">
        <f>SUM(F8:F21)</f>
        <v>274407366.35441518</v>
      </c>
      <c r="G22" s="486">
        <f>SUM(G8:G21)</f>
        <v>273059853.75849515</v>
      </c>
      <c r="H22" s="487"/>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1" sqref="B1"/>
    </sheetView>
  </sheetViews>
  <sheetFormatPr defaultColWidth="9.140625" defaultRowHeight="12.75"/>
  <cols>
    <col min="1" max="1" width="10.5703125" style="321" bestFit="1" customWidth="1"/>
    <col min="2" max="2" width="104.140625" style="321" customWidth="1"/>
    <col min="3" max="9" width="12.7109375" style="321" customWidth="1"/>
    <col min="10" max="10" width="14.140625" style="321" bestFit="1" customWidth="1"/>
    <col min="11" max="11" width="12.7109375" style="321" customWidth="1"/>
    <col min="12" max="16384" width="9.140625" style="321"/>
  </cols>
  <sheetData>
    <row r="1" spans="1:11" ht="15">
      <c r="A1" s="381" t="s">
        <v>226</v>
      </c>
      <c r="B1" s="382" t="s">
        <v>870</v>
      </c>
    </row>
    <row r="2" spans="1:11" ht="15">
      <c r="A2" s="381" t="s">
        <v>227</v>
      </c>
      <c r="B2" s="383">
        <f>'13. CRME'!B2</f>
        <v>43738</v>
      </c>
      <c r="C2" s="322"/>
      <c r="D2" s="322"/>
    </row>
    <row r="3" spans="1:11">
      <c r="B3" s="322"/>
      <c r="C3" s="322"/>
      <c r="D3" s="322"/>
    </row>
    <row r="4" spans="1:11" ht="13.5" thickBot="1">
      <c r="A4" s="321" t="s">
        <v>829</v>
      </c>
      <c r="B4" s="293" t="s">
        <v>828</v>
      </c>
      <c r="C4" s="322"/>
      <c r="D4" s="322"/>
    </row>
    <row r="5" spans="1:11" ht="30" customHeight="1">
      <c r="A5" s="618"/>
      <c r="B5" s="619"/>
      <c r="C5" s="620" t="s">
        <v>867</v>
      </c>
      <c r="D5" s="621"/>
      <c r="E5" s="621"/>
      <c r="F5" s="620" t="s">
        <v>868</v>
      </c>
      <c r="G5" s="621"/>
      <c r="H5" s="622"/>
      <c r="I5" s="621" t="s">
        <v>869</v>
      </c>
      <c r="J5" s="621"/>
      <c r="K5" s="622"/>
    </row>
    <row r="6" spans="1:11" ht="25.5">
      <c r="A6" s="319"/>
      <c r="B6" s="320"/>
      <c r="C6" s="521" t="s">
        <v>28</v>
      </c>
      <c r="D6" s="516" t="s">
        <v>133</v>
      </c>
      <c r="E6" s="522" t="s">
        <v>69</v>
      </c>
      <c r="F6" s="521" t="s">
        <v>28</v>
      </c>
      <c r="G6" s="516" t="s">
        <v>133</v>
      </c>
      <c r="H6" s="517" t="s">
        <v>69</v>
      </c>
      <c r="I6" s="520" t="s">
        <v>28</v>
      </c>
      <c r="J6" s="516" t="s">
        <v>133</v>
      </c>
      <c r="K6" s="517" t="s">
        <v>69</v>
      </c>
    </row>
    <row r="7" spans="1:11">
      <c r="A7" s="327" t="s">
        <v>799</v>
      </c>
      <c r="B7" s="318"/>
      <c r="C7" s="493"/>
      <c r="D7" s="318"/>
      <c r="E7" s="318"/>
      <c r="F7" s="493"/>
      <c r="G7" s="318"/>
      <c r="H7" s="328"/>
      <c r="I7" s="318"/>
      <c r="J7" s="318"/>
      <c r="K7" s="328"/>
    </row>
    <row r="8" spans="1:11">
      <c r="A8" s="317">
        <v>1</v>
      </c>
      <c r="B8" s="304" t="s">
        <v>799</v>
      </c>
      <c r="C8" s="488"/>
      <c r="D8" s="301"/>
      <c r="E8" s="301"/>
      <c r="F8" s="489">
        <v>30057232.744441364</v>
      </c>
      <c r="G8" s="490">
        <v>55054339.982510015</v>
      </c>
      <c r="H8" s="491">
        <f>F8+G8</f>
        <v>85111572.726951376</v>
      </c>
      <c r="I8" s="492">
        <v>23582100.716758236</v>
      </c>
      <c r="J8" s="490">
        <v>37479606.011780187</v>
      </c>
      <c r="K8" s="491">
        <f>I8+J8</f>
        <v>61061706.728538424</v>
      </c>
    </row>
    <row r="9" spans="1:11">
      <c r="A9" s="327" t="s">
        <v>800</v>
      </c>
      <c r="B9" s="318"/>
      <c r="C9" s="493"/>
      <c r="D9" s="318"/>
      <c r="E9" s="318"/>
      <c r="F9" s="493"/>
      <c r="G9" s="318"/>
      <c r="H9" s="328"/>
      <c r="I9" s="318"/>
      <c r="J9" s="318"/>
      <c r="K9" s="328"/>
    </row>
    <row r="10" spans="1:11">
      <c r="A10" s="329">
        <v>2</v>
      </c>
      <c r="B10" s="305" t="s">
        <v>801</v>
      </c>
      <c r="C10" s="489">
        <v>997977.84501831455</v>
      </c>
      <c r="D10" s="494">
        <v>15797789.332083335</v>
      </c>
      <c r="E10" s="523">
        <f>C10+D10</f>
        <v>16795767.177101649</v>
      </c>
      <c r="F10" s="489">
        <v>385838.41978333337</v>
      </c>
      <c r="G10" s="494">
        <v>4480976.2444470702</v>
      </c>
      <c r="H10" s="491">
        <f>F10+G10</f>
        <v>4866814.6642304035</v>
      </c>
      <c r="I10" s="492">
        <v>65778.64976190473</v>
      </c>
      <c r="J10" s="494">
        <v>1155186.4429487183</v>
      </c>
      <c r="K10" s="491">
        <f>I10+J10</f>
        <v>1220965.0927106231</v>
      </c>
    </row>
    <row r="11" spans="1:11">
      <c r="A11" s="329">
        <v>3</v>
      </c>
      <c r="B11" s="305" t="s">
        <v>802</v>
      </c>
      <c r="C11" s="489">
        <v>6449212.7322710659</v>
      </c>
      <c r="D11" s="494">
        <v>150866083.02319577</v>
      </c>
      <c r="E11" s="523">
        <f>C11+D11</f>
        <v>157315295.75546685</v>
      </c>
      <c r="F11" s="489">
        <v>2911083.5644313185</v>
      </c>
      <c r="G11" s="489">
        <v>42547616.070214227</v>
      </c>
      <c r="H11" s="491">
        <f>F11+G11</f>
        <v>45458699.634645544</v>
      </c>
      <c r="I11" s="492">
        <v>2169060.1136758234</v>
      </c>
      <c r="J11" s="489">
        <v>50613773.760332555</v>
      </c>
      <c r="K11" s="491">
        <f>I11+J11</f>
        <v>52782833.87400838</v>
      </c>
    </row>
    <row r="12" spans="1:11">
      <c r="A12" s="329">
        <v>4</v>
      </c>
      <c r="B12" s="305" t="s">
        <v>803</v>
      </c>
      <c r="C12" s="495"/>
      <c r="D12" s="305"/>
      <c r="E12" s="305"/>
      <c r="F12" s="495"/>
      <c r="G12" s="305"/>
      <c r="H12" s="330"/>
      <c r="I12" s="496"/>
      <c r="J12" s="305"/>
      <c r="K12" s="330"/>
    </row>
    <row r="13" spans="1:11">
      <c r="A13" s="329">
        <v>5</v>
      </c>
      <c r="B13" s="305" t="s">
        <v>804</v>
      </c>
      <c r="C13" s="489">
        <v>26655886.908205133</v>
      </c>
      <c r="D13" s="494">
        <v>17829940.120879117</v>
      </c>
      <c r="E13" s="523">
        <f>C13+D13</f>
        <v>44485827.02908425</v>
      </c>
      <c r="F13" s="489">
        <v>2724394.6534377285</v>
      </c>
      <c r="G13" s="494">
        <v>1923263.6489157511</v>
      </c>
      <c r="H13" s="491">
        <f>F13+G13</f>
        <v>4647658.3023534799</v>
      </c>
      <c r="I13" s="492">
        <v>1338467.7813076924</v>
      </c>
      <c r="J13" s="494">
        <v>901265.26245421206</v>
      </c>
      <c r="K13" s="491">
        <f>I13+J13</f>
        <v>2239733.0437619044</v>
      </c>
    </row>
    <row r="14" spans="1:11">
      <c r="A14" s="329">
        <v>6</v>
      </c>
      <c r="B14" s="305" t="s">
        <v>819</v>
      </c>
      <c r="C14" s="495"/>
      <c r="D14" s="305"/>
      <c r="E14" s="305"/>
      <c r="F14" s="495"/>
      <c r="G14" s="305"/>
      <c r="H14" s="330"/>
      <c r="I14" s="496"/>
      <c r="J14" s="305"/>
      <c r="K14" s="330"/>
    </row>
    <row r="15" spans="1:11">
      <c r="A15" s="329">
        <v>7</v>
      </c>
      <c r="B15" s="305" t="s">
        <v>806</v>
      </c>
      <c r="C15" s="489">
        <v>14029.637069597075</v>
      </c>
      <c r="D15" s="494">
        <v>1353258.4122344309</v>
      </c>
      <c r="E15" s="523">
        <f>C15+D15</f>
        <v>1367288.049304028</v>
      </c>
      <c r="F15" s="489">
        <v>0</v>
      </c>
      <c r="G15" s="494">
        <v>0</v>
      </c>
      <c r="H15" s="491">
        <f>F15+G15</f>
        <v>0</v>
      </c>
      <c r="I15" s="492">
        <v>0</v>
      </c>
      <c r="J15" s="494">
        <v>0</v>
      </c>
      <c r="K15" s="491">
        <f>I15+J15</f>
        <v>0</v>
      </c>
    </row>
    <row r="16" spans="1:11">
      <c r="A16" s="329">
        <v>8</v>
      </c>
      <c r="B16" s="518" t="s">
        <v>807</v>
      </c>
      <c r="C16" s="497">
        <f>SUM(C10:C15)</f>
        <v>34117107.122564107</v>
      </c>
      <c r="D16" s="498">
        <f>SUM(D10:D15)</f>
        <v>185847070.88839266</v>
      </c>
      <c r="E16" s="523">
        <f>C16+D16</f>
        <v>219964178.01095676</v>
      </c>
      <c r="F16" s="497">
        <f>SUM(F10:F15)</f>
        <v>6021316.6376523804</v>
      </c>
      <c r="G16" s="498">
        <f>SUM(G10:G15)</f>
        <v>48951855.963577047</v>
      </c>
      <c r="H16" s="491">
        <f>F16+G16</f>
        <v>54973172.601229429</v>
      </c>
      <c r="I16" s="499">
        <f>SUM(I10:I15)</f>
        <v>3573306.544745421</v>
      </c>
      <c r="J16" s="498">
        <f>SUM(J10:J15)</f>
        <v>52670225.465735488</v>
      </c>
      <c r="K16" s="491">
        <f>I16+J16</f>
        <v>56243532.010480911</v>
      </c>
    </row>
    <row r="17" spans="1:11">
      <c r="A17" s="327" t="s">
        <v>808</v>
      </c>
      <c r="B17" s="318"/>
      <c r="C17" s="493"/>
      <c r="D17" s="318"/>
      <c r="E17" s="318"/>
      <c r="F17" s="493"/>
      <c r="G17" s="318"/>
      <c r="H17" s="328"/>
      <c r="I17" s="318"/>
      <c r="J17" s="318"/>
      <c r="K17" s="328"/>
    </row>
    <row r="18" spans="1:11">
      <c r="A18" s="329">
        <v>9</v>
      </c>
      <c r="B18" s="305" t="s">
        <v>809</v>
      </c>
      <c r="C18" s="495"/>
      <c r="D18" s="305"/>
      <c r="E18" s="523">
        <f>C18+D18</f>
        <v>0</v>
      </c>
      <c r="F18" s="495"/>
      <c r="G18" s="305"/>
      <c r="H18" s="491">
        <f>F18+G18</f>
        <v>0</v>
      </c>
      <c r="I18" s="496"/>
      <c r="J18" s="305"/>
      <c r="K18" s="491">
        <f>I18+J18</f>
        <v>0</v>
      </c>
    </row>
    <row r="19" spans="1:11">
      <c r="A19" s="329">
        <v>10</v>
      </c>
      <c r="B19" s="305" t="s">
        <v>810</v>
      </c>
      <c r="C19" s="489">
        <v>67044752.740842506</v>
      </c>
      <c r="D19" s="494">
        <v>137016929.83047327</v>
      </c>
      <c r="E19" s="523">
        <f>C19+D19</f>
        <v>204061682.57131577</v>
      </c>
      <c r="F19" s="489">
        <v>3503653.617600732</v>
      </c>
      <c r="G19" s="494">
        <v>1885305.5561904756</v>
      </c>
      <c r="H19" s="491">
        <f>F19+G19</f>
        <v>5388959.1737912074</v>
      </c>
      <c r="I19" s="492">
        <v>10053888.124963369</v>
      </c>
      <c r="J19" s="494">
        <v>29205959.326041102</v>
      </c>
      <c r="K19" s="491">
        <f>I19+J19</f>
        <v>39259847.451004475</v>
      </c>
    </row>
    <row r="20" spans="1:11">
      <c r="A20" s="329">
        <v>11</v>
      </c>
      <c r="B20" s="305" t="s">
        <v>811</v>
      </c>
      <c r="C20" s="500">
        <v>5410455.5860805865</v>
      </c>
      <c r="D20" s="501">
        <v>3045741.3836042741</v>
      </c>
      <c r="E20" s="523">
        <f>C20+D20</f>
        <v>8456196.9696848616</v>
      </c>
      <c r="F20" s="500">
        <v>168352.10622710624</v>
      </c>
      <c r="G20" s="501">
        <v>72709.45804118723</v>
      </c>
      <c r="H20" s="491">
        <f>F20+G20</f>
        <v>241061.56426829347</v>
      </c>
      <c r="I20" s="502">
        <v>168352.10622710624</v>
      </c>
      <c r="J20" s="501">
        <v>72709.45804118723</v>
      </c>
      <c r="K20" s="491">
        <f>I20+J20</f>
        <v>241061.56426829347</v>
      </c>
    </row>
    <row r="21" spans="1:11" ht="13.5" thickBot="1">
      <c r="A21" s="233">
        <v>12</v>
      </c>
      <c r="B21" s="519" t="s">
        <v>812</v>
      </c>
      <c r="C21" s="503">
        <f>SUM(C18:C20)</f>
        <v>72455208.326923087</v>
      </c>
      <c r="D21" s="504">
        <f>SUM(D18:D20)</f>
        <v>140062671.21407756</v>
      </c>
      <c r="E21" s="524">
        <f>C21+D21</f>
        <v>212517879.54100066</v>
      </c>
      <c r="F21" s="503">
        <f>SUM(F18:F20)</f>
        <v>3672005.7238278384</v>
      </c>
      <c r="G21" s="504">
        <f>SUM(G18:G20)</f>
        <v>1958015.0142316627</v>
      </c>
      <c r="H21" s="505">
        <f>F21+G21</f>
        <v>5630020.7380595012</v>
      </c>
      <c r="I21" s="506">
        <f>SUM(I18:I20)</f>
        <v>10222240.231190475</v>
      </c>
      <c r="J21" s="504">
        <f>SUM(J18:J20)</f>
        <v>29278668.78408229</v>
      </c>
      <c r="K21" s="505">
        <f>I21+J21</f>
        <v>39500909.015272766</v>
      </c>
    </row>
    <row r="22" spans="1:11" ht="38.25" customHeight="1" thickBot="1">
      <c r="A22" s="315"/>
      <c r="B22" s="316"/>
      <c r="C22" s="316"/>
      <c r="D22" s="316"/>
      <c r="E22" s="316"/>
      <c r="F22" s="615" t="s">
        <v>813</v>
      </c>
      <c r="G22" s="616"/>
      <c r="H22" s="617"/>
      <c r="I22" s="616" t="s">
        <v>814</v>
      </c>
      <c r="J22" s="616"/>
      <c r="K22" s="617"/>
    </row>
    <row r="23" spans="1:11">
      <c r="A23" s="309">
        <v>13</v>
      </c>
      <c r="B23" s="306" t="s">
        <v>799</v>
      </c>
      <c r="C23" s="314"/>
      <c r="D23" s="314"/>
      <c r="E23" s="314"/>
      <c r="F23" s="507">
        <f>F8</f>
        <v>30057232.744441364</v>
      </c>
      <c r="G23" s="508">
        <f>G8</f>
        <v>55054339.982510015</v>
      </c>
      <c r="H23" s="509">
        <f>F23+G23</f>
        <v>85111572.726951376</v>
      </c>
      <c r="I23" s="525">
        <f>I8</f>
        <v>23582100.716758236</v>
      </c>
      <c r="J23" s="508">
        <f>J8</f>
        <v>37479606.011780187</v>
      </c>
      <c r="K23" s="509">
        <f t="shared" ref="K23" si="0">I23+J23</f>
        <v>61061706.728538424</v>
      </c>
    </row>
    <row r="24" spans="1:11" ht="13.5" thickBot="1">
      <c r="A24" s="310">
        <v>14</v>
      </c>
      <c r="B24" s="307" t="s">
        <v>815</v>
      </c>
      <c r="C24" s="331"/>
      <c r="D24" s="313"/>
      <c r="E24" s="313"/>
      <c r="F24" s="510">
        <f>F16-F21</f>
        <v>2349310.913824542</v>
      </c>
      <c r="G24" s="511">
        <f>G16-G21</f>
        <v>46993840.949345388</v>
      </c>
      <c r="H24" s="512">
        <f>F24+G24</f>
        <v>49343151.863169931</v>
      </c>
      <c r="I24" s="568">
        <f>I16-MIN(I16*75%,I21)</f>
        <v>893326.63618635526</v>
      </c>
      <c r="J24" s="568">
        <f>J16-MIN(J16*75%,J21)</f>
        <v>23391556.681653198</v>
      </c>
      <c r="K24" s="512">
        <f>I24+J24</f>
        <v>24284883.317839552</v>
      </c>
    </row>
    <row r="25" spans="1:11" ht="13.5" thickBot="1">
      <c r="A25" s="311">
        <v>15</v>
      </c>
      <c r="B25" s="308" t="s">
        <v>816</v>
      </c>
      <c r="C25" s="312"/>
      <c r="D25" s="312"/>
      <c r="E25" s="312"/>
      <c r="F25" s="513">
        <f>F23/F24</f>
        <v>12.794063385807855</v>
      </c>
      <c r="G25" s="514">
        <f t="shared" ref="G25:H25" si="1">G23/G24</f>
        <v>1.1715224563545046</v>
      </c>
      <c r="H25" s="515">
        <f t="shared" si="1"/>
        <v>1.7248912871023798</v>
      </c>
      <c r="I25" s="526">
        <f>I23/I24</f>
        <v>26.398071837901423</v>
      </c>
      <c r="J25" s="514">
        <f>J23/J24</f>
        <v>1.6022707048469644</v>
      </c>
      <c r="K25" s="515">
        <f>K23/K24</f>
        <v>2.5143916044135493</v>
      </c>
    </row>
    <row r="27" spans="1:11">
      <c r="J27" s="567"/>
    </row>
    <row r="28" spans="1:11" ht="38.25">
      <c r="B28" s="24" t="s">
        <v>866</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381" t="s">
        <v>226</v>
      </c>
      <c r="B1" s="382" t="s">
        <v>870</v>
      </c>
    </row>
    <row r="2" spans="1:14" ht="14.25" customHeight="1">
      <c r="A2" s="381" t="s">
        <v>227</v>
      </c>
      <c r="B2" s="383">
        <f>'14. LCR'!B2</f>
        <v>43738</v>
      </c>
    </row>
    <row r="3" spans="1:14" ht="14.25" customHeight="1"/>
    <row r="4" spans="1:14" ht="15.75" thickBot="1">
      <c r="A4" s="2" t="s">
        <v>661</v>
      </c>
      <c r="B4" s="100" t="s">
        <v>78</v>
      </c>
    </row>
    <row r="5" spans="1:14" s="26" customFormat="1" ht="12.75">
      <c r="A5" s="184"/>
      <c r="B5" s="185"/>
      <c r="C5" s="186" t="s">
        <v>0</v>
      </c>
      <c r="D5" s="186" t="s">
        <v>1</v>
      </c>
      <c r="E5" s="186" t="s">
        <v>2</v>
      </c>
      <c r="F5" s="186" t="s">
        <v>3</v>
      </c>
      <c r="G5" s="186" t="s">
        <v>4</v>
      </c>
      <c r="H5" s="186" t="s">
        <v>5</v>
      </c>
      <c r="I5" s="186" t="s">
        <v>276</v>
      </c>
      <c r="J5" s="186" t="s">
        <v>277</v>
      </c>
      <c r="K5" s="186" t="s">
        <v>278</v>
      </c>
      <c r="L5" s="186" t="s">
        <v>279</v>
      </c>
      <c r="M5" s="186" t="s">
        <v>280</v>
      </c>
      <c r="N5" s="187" t="s">
        <v>281</v>
      </c>
    </row>
    <row r="6" spans="1:14" ht="45">
      <c r="A6" s="176"/>
      <c r="B6" s="112"/>
      <c r="C6" s="113" t="s">
        <v>88</v>
      </c>
      <c r="D6" s="114" t="s">
        <v>77</v>
      </c>
      <c r="E6" s="115" t="s">
        <v>87</v>
      </c>
      <c r="F6" s="116">
        <v>0</v>
      </c>
      <c r="G6" s="116">
        <v>0.2</v>
      </c>
      <c r="H6" s="116">
        <v>0.35</v>
      </c>
      <c r="I6" s="116">
        <v>0.5</v>
      </c>
      <c r="J6" s="116">
        <v>0.75</v>
      </c>
      <c r="K6" s="116">
        <v>1</v>
      </c>
      <c r="L6" s="116">
        <v>1.5</v>
      </c>
      <c r="M6" s="116">
        <v>2.5</v>
      </c>
      <c r="N6" s="177" t="s">
        <v>78</v>
      </c>
    </row>
    <row r="7" spans="1:14">
      <c r="A7" s="178">
        <v>1</v>
      </c>
      <c r="B7" s="117" t="s">
        <v>79</v>
      </c>
      <c r="C7" s="282">
        <f>SUM(C8:C13)</f>
        <v>0</v>
      </c>
      <c r="D7" s="112"/>
      <c r="E7" s="285">
        <f t="shared" ref="E7:M7" si="0">SUM(E8:E13)</f>
        <v>0</v>
      </c>
      <c r="F7" s="282">
        <f>SUM(F8:F13)</f>
        <v>0</v>
      </c>
      <c r="G7" s="282">
        <f t="shared" si="0"/>
        <v>0</v>
      </c>
      <c r="H7" s="282">
        <f t="shared" si="0"/>
        <v>0</v>
      </c>
      <c r="I7" s="282">
        <f t="shared" si="0"/>
        <v>0</v>
      </c>
      <c r="J7" s="282">
        <f t="shared" si="0"/>
        <v>0</v>
      </c>
      <c r="K7" s="282">
        <f t="shared" si="0"/>
        <v>0</v>
      </c>
      <c r="L7" s="282">
        <f t="shared" si="0"/>
        <v>0</v>
      </c>
      <c r="M7" s="282">
        <f t="shared" si="0"/>
        <v>0</v>
      </c>
      <c r="N7" s="179">
        <f>SUM(N8:N13)</f>
        <v>0</v>
      </c>
    </row>
    <row r="8" spans="1:14">
      <c r="A8" s="178">
        <v>1.1000000000000001</v>
      </c>
      <c r="B8" s="118" t="s">
        <v>80</v>
      </c>
      <c r="C8" s="283">
        <v>0</v>
      </c>
      <c r="D8" s="119">
        <v>0.02</v>
      </c>
      <c r="E8" s="285">
        <f>C8*D8</f>
        <v>0</v>
      </c>
      <c r="F8" s="283"/>
      <c r="G8" s="283"/>
      <c r="H8" s="283"/>
      <c r="I8" s="283"/>
      <c r="J8" s="283"/>
      <c r="K8" s="283"/>
      <c r="L8" s="283"/>
      <c r="M8" s="283"/>
      <c r="N8" s="179">
        <f>SUMPRODUCT($F$6:$M$6,F8:M8)</f>
        <v>0</v>
      </c>
    </row>
    <row r="9" spans="1:14">
      <c r="A9" s="178">
        <v>1.2</v>
      </c>
      <c r="B9" s="118" t="s">
        <v>81</v>
      </c>
      <c r="C9" s="283">
        <v>0</v>
      </c>
      <c r="D9" s="119">
        <v>0.05</v>
      </c>
      <c r="E9" s="285">
        <f>C9*D9</f>
        <v>0</v>
      </c>
      <c r="F9" s="283"/>
      <c r="G9" s="283"/>
      <c r="H9" s="283"/>
      <c r="I9" s="283"/>
      <c r="J9" s="283"/>
      <c r="K9" s="283"/>
      <c r="L9" s="283"/>
      <c r="M9" s="283"/>
      <c r="N9" s="179">
        <f t="shared" ref="N9:N12" si="1">SUMPRODUCT($F$6:$M$6,F9:M9)</f>
        <v>0</v>
      </c>
    </row>
    <row r="10" spans="1:14">
      <c r="A10" s="178">
        <v>1.3</v>
      </c>
      <c r="B10" s="118" t="s">
        <v>82</v>
      </c>
      <c r="C10" s="283">
        <v>0</v>
      </c>
      <c r="D10" s="119">
        <v>0.08</v>
      </c>
      <c r="E10" s="285">
        <f>C10*D10</f>
        <v>0</v>
      </c>
      <c r="F10" s="283"/>
      <c r="G10" s="283"/>
      <c r="H10" s="283"/>
      <c r="I10" s="283"/>
      <c r="J10" s="283"/>
      <c r="K10" s="283"/>
      <c r="L10" s="283"/>
      <c r="M10" s="283"/>
      <c r="N10" s="179">
        <f>SUMPRODUCT($F$6:$M$6,F10:M10)</f>
        <v>0</v>
      </c>
    </row>
    <row r="11" spans="1:14">
      <c r="A11" s="178">
        <v>1.4</v>
      </c>
      <c r="B11" s="118" t="s">
        <v>83</v>
      </c>
      <c r="C11" s="283">
        <v>0</v>
      </c>
      <c r="D11" s="119">
        <v>0.11</v>
      </c>
      <c r="E11" s="285">
        <f>C11*D11</f>
        <v>0</v>
      </c>
      <c r="F11" s="283"/>
      <c r="G11" s="283"/>
      <c r="H11" s="283"/>
      <c r="I11" s="283"/>
      <c r="J11" s="283"/>
      <c r="K11" s="283"/>
      <c r="L11" s="283"/>
      <c r="M11" s="283"/>
      <c r="N11" s="179">
        <f t="shared" si="1"/>
        <v>0</v>
      </c>
    </row>
    <row r="12" spans="1:14">
      <c r="A12" s="178">
        <v>1.5</v>
      </c>
      <c r="B12" s="118" t="s">
        <v>84</v>
      </c>
      <c r="C12" s="283">
        <v>0</v>
      </c>
      <c r="D12" s="119">
        <v>0.14000000000000001</v>
      </c>
      <c r="E12" s="285">
        <f>C12*D12</f>
        <v>0</v>
      </c>
      <c r="F12" s="283"/>
      <c r="G12" s="283"/>
      <c r="H12" s="283"/>
      <c r="I12" s="283"/>
      <c r="J12" s="283"/>
      <c r="K12" s="283"/>
      <c r="L12" s="283"/>
      <c r="M12" s="283"/>
      <c r="N12" s="179">
        <f t="shared" si="1"/>
        <v>0</v>
      </c>
    </row>
    <row r="13" spans="1:14">
      <c r="A13" s="178">
        <v>1.6</v>
      </c>
      <c r="B13" s="120" t="s">
        <v>85</v>
      </c>
      <c r="C13" s="283">
        <v>0</v>
      </c>
      <c r="D13" s="121"/>
      <c r="E13" s="283"/>
      <c r="F13" s="283"/>
      <c r="G13" s="283"/>
      <c r="H13" s="283"/>
      <c r="I13" s="283"/>
      <c r="J13" s="283"/>
      <c r="K13" s="283"/>
      <c r="L13" s="283"/>
      <c r="M13" s="283"/>
      <c r="N13" s="179">
        <f>SUMPRODUCT($F$6:$M$6,F13:M13)</f>
        <v>0</v>
      </c>
    </row>
    <row r="14" spans="1:14">
      <c r="A14" s="178">
        <v>2</v>
      </c>
      <c r="B14" s="122" t="s">
        <v>86</v>
      </c>
      <c r="C14" s="282">
        <f>SUM(C15:C20)</f>
        <v>0</v>
      </c>
      <c r="D14" s="112"/>
      <c r="E14" s="285">
        <f t="shared" ref="E14:M14" si="2">SUM(E15:E20)</f>
        <v>0</v>
      </c>
      <c r="F14" s="283">
        <f t="shared" si="2"/>
        <v>0</v>
      </c>
      <c r="G14" s="283">
        <f t="shared" si="2"/>
        <v>0</v>
      </c>
      <c r="H14" s="283">
        <f t="shared" si="2"/>
        <v>0</v>
      </c>
      <c r="I14" s="283">
        <f t="shared" si="2"/>
        <v>0</v>
      </c>
      <c r="J14" s="283">
        <f t="shared" si="2"/>
        <v>0</v>
      </c>
      <c r="K14" s="283">
        <f t="shared" si="2"/>
        <v>0</v>
      </c>
      <c r="L14" s="283">
        <f t="shared" si="2"/>
        <v>0</v>
      </c>
      <c r="M14" s="283">
        <f t="shared" si="2"/>
        <v>0</v>
      </c>
      <c r="N14" s="179">
        <f>SUM(N15:N20)</f>
        <v>0</v>
      </c>
    </row>
    <row r="15" spans="1:14">
      <c r="A15" s="178">
        <v>2.1</v>
      </c>
      <c r="B15" s="120" t="s">
        <v>80</v>
      </c>
      <c r="C15" s="283"/>
      <c r="D15" s="119">
        <v>5.0000000000000001E-3</v>
      </c>
      <c r="E15" s="285">
        <f>C15*D15</f>
        <v>0</v>
      </c>
      <c r="F15" s="283"/>
      <c r="G15" s="283"/>
      <c r="H15" s="283"/>
      <c r="I15" s="283"/>
      <c r="J15" s="283"/>
      <c r="K15" s="283"/>
      <c r="L15" s="283"/>
      <c r="M15" s="283"/>
      <c r="N15" s="179">
        <f>SUMPRODUCT($F$6:$M$6,F15:M15)</f>
        <v>0</v>
      </c>
    </row>
    <row r="16" spans="1:14">
      <c r="A16" s="178">
        <v>2.2000000000000002</v>
      </c>
      <c r="B16" s="120" t="s">
        <v>81</v>
      </c>
      <c r="C16" s="283"/>
      <c r="D16" s="119">
        <v>0.01</v>
      </c>
      <c r="E16" s="285">
        <f>C16*D16</f>
        <v>0</v>
      </c>
      <c r="F16" s="283"/>
      <c r="G16" s="283"/>
      <c r="H16" s="283"/>
      <c r="I16" s="283"/>
      <c r="J16" s="283"/>
      <c r="K16" s="283"/>
      <c r="L16" s="283"/>
      <c r="M16" s="283"/>
      <c r="N16" s="179">
        <f t="shared" ref="N16:N20" si="3">SUMPRODUCT($F$6:$M$6,F16:M16)</f>
        <v>0</v>
      </c>
    </row>
    <row r="17" spans="1:14">
      <c r="A17" s="178">
        <v>2.2999999999999998</v>
      </c>
      <c r="B17" s="120" t="s">
        <v>82</v>
      </c>
      <c r="C17" s="283"/>
      <c r="D17" s="119">
        <v>0.02</v>
      </c>
      <c r="E17" s="285">
        <f>C17*D17</f>
        <v>0</v>
      </c>
      <c r="F17" s="283"/>
      <c r="G17" s="283"/>
      <c r="H17" s="283"/>
      <c r="I17" s="283"/>
      <c r="J17" s="283"/>
      <c r="K17" s="283"/>
      <c r="L17" s="283"/>
      <c r="M17" s="283"/>
      <c r="N17" s="179">
        <f t="shared" si="3"/>
        <v>0</v>
      </c>
    </row>
    <row r="18" spans="1:14">
      <c r="A18" s="178">
        <v>2.4</v>
      </c>
      <c r="B18" s="120" t="s">
        <v>83</v>
      </c>
      <c r="C18" s="283"/>
      <c r="D18" s="119">
        <v>0.03</v>
      </c>
      <c r="E18" s="285">
        <f>C18*D18</f>
        <v>0</v>
      </c>
      <c r="F18" s="283"/>
      <c r="G18" s="283"/>
      <c r="H18" s="283"/>
      <c r="I18" s="283"/>
      <c r="J18" s="283"/>
      <c r="K18" s="283"/>
      <c r="L18" s="283"/>
      <c r="M18" s="283"/>
      <c r="N18" s="179">
        <f t="shared" si="3"/>
        <v>0</v>
      </c>
    </row>
    <row r="19" spans="1:14">
      <c r="A19" s="178">
        <v>2.5</v>
      </c>
      <c r="B19" s="120" t="s">
        <v>84</v>
      </c>
      <c r="C19" s="283"/>
      <c r="D19" s="119">
        <v>0.04</v>
      </c>
      <c r="E19" s="285">
        <f>C19*D19</f>
        <v>0</v>
      </c>
      <c r="F19" s="283"/>
      <c r="G19" s="283"/>
      <c r="H19" s="283"/>
      <c r="I19" s="283"/>
      <c r="J19" s="283"/>
      <c r="K19" s="283"/>
      <c r="L19" s="283"/>
      <c r="M19" s="283"/>
      <c r="N19" s="179">
        <f t="shared" si="3"/>
        <v>0</v>
      </c>
    </row>
    <row r="20" spans="1:14">
      <c r="A20" s="178">
        <v>2.6</v>
      </c>
      <c r="B20" s="120" t="s">
        <v>85</v>
      </c>
      <c r="C20" s="283"/>
      <c r="D20" s="121"/>
      <c r="E20" s="286"/>
      <c r="F20" s="283"/>
      <c r="G20" s="283"/>
      <c r="H20" s="283"/>
      <c r="I20" s="283"/>
      <c r="J20" s="283"/>
      <c r="K20" s="283"/>
      <c r="L20" s="283"/>
      <c r="M20" s="283"/>
      <c r="N20" s="179">
        <f t="shared" si="3"/>
        <v>0</v>
      </c>
    </row>
    <row r="21" spans="1:14" ht="15.75" thickBot="1">
      <c r="A21" s="180">
        <v>3</v>
      </c>
      <c r="B21" s="181" t="s">
        <v>69</v>
      </c>
      <c r="C21" s="284">
        <f>C14+C7</f>
        <v>0</v>
      </c>
      <c r="D21" s="182"/>
      <c r="E21" s="287">
        <f>E14+E7</f>
        <v>0</v>
      </c>
      <c r="F21" s="288">
        <f>F7+F14</f>
        <v>0</v>
      </c>
      <c r="G21" s="288">
        <f t="shared" ref="G21:L21" si="4">G7+G14</f>
        <v>0</v>
      </c>
      <c r="H21" s="288">
        <f t="shared" si="4"/>
        <v>0</v>
      </c>
      <c r="I21" s="288">
        <f t="shared" si="4"/>
        <v>0</v>
      </c>
      <c r="J21" s="288">
        <f t="shared" si="4"/>
        <v>0</v>
      </c>
      <c r="K21" s="288">
        <f t="shared" si="4"/>
        <v>0</v>
      </c>
      <c r="L21" s="288">
        <f t="shared" si="4"/>
        <v>0</v>
      </c>
      <c r="M21" s="288">
        <f>M7+M14</f>
        <v>0</v>
      </c>
      <c r="N21" s="183">
        <f>N14+N7</f>
        <v>0</v>
      </c>
    </row>
    <row r="22" spans="1:14">
      <c r="E22" s="289"/>
      <c r="F22" s="289"/>
      <c r="G22" s="289"/>
      <c r="H22" s="289"/>
      <c r="I22" s="289"/>
      <c r="J22" s="289"/>
      <c r="K22" s="289"/>
      <c r="L22" s="289"/>
      <c r="M22" s="28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showGridLines="0" workbookViewId="0">
      <selection activeCell="B1" sqref="B1"/>
    </sheetView>
  </sheetViews>
  <sheetFormatPr defaultRowHeight="15"/>
  <cols>
    <col min="1" max="1" width="11.42578125" customWidth="1"/>
    <col min="2" max="2" width="76.85546875" style="4" customWidth="1"/>
    <col min="3" max="3" width="22.85546875" customWidth="1"/>
  </cols>
  <sheetData>
    <row r="1" spans="1:3" ht="15.75">
      <c r="A1" s="381" t="s">
        <v>226</v>
      </c>
      <c r="B1" s="382" t="s">
        <v>870</v>
      </c>
    </row>
    <row r="2" spans="1:3" ht="15.75">
      <c r="A2" s="381" t="s">
        <v>227</v>
      </c>
      <c r="B2" s="383">
        <f>'14. LCR'!B2</f>
        <v>43738</v>
      </c>
    </row>
    <row r="3" spans="1:3">
      <c r="A3" s="321"/>
      <c r="B3"/>
    </row>
    <row r="4" spans="1:3">
      <c r="A4" s="321" t="s">
        <v>891</v>
      </c>
      <c r="B4" t="s">
        <v>892</v>
      </c>
    </row>
    <row r="5" spans="1:3">
      <c r="A5" s="538"/>
      <c r="B5" s="538" t="s">
        <v>893</v>
      </c>
      <c r="C5" s="539"/>
    </row>
    <row r="6" spans="1:3">
      <c r="A6" s="540">
        <v>1</v>
      </c>
      <c r="B6" s="541" t="s">
        <v>893</v>
      </c>
      <c r="C6" s="542">
        <f>'7. LI1'!C21</f>
        <v>282462129.56304294</v>
      </c>
    </row>
    <row r="7" spans="1:3">
      <c r="A7" s="540">
        <v>2</v>
      </c>
      <c r="B7" s="541" t="s">
        <v>894</v>
      </c>
      <c r="C7" s="542">
        <f>-'9. Capital'!C15</f>
        <v>-138603.8899999999</v>
      </c>
    </row>
    <row r="8" spans="1:3">
      <c r="A8" s="543">
        <v>3</v>
      </c>
      <c r="B8" s="544" t="s">
        <v>895</v>
      </c>
      <c r="C8" s="545">
        <f>C6+C7</f>
        <v>282323525.67304295</v>
      </c>
    </row>
    <row r="9" spans="1:3">
      <c r="A9" s="546"/>
      <c r="B9" s="546" t="s">
        <v>896</v>
      </c>
      <c r="C9" s="547"/>
    </row>
    <row r="10" spans="1:3">
      <c r="A10" s="548">
        <v>4</v>
      </c>
      <c r="B10" s="549" t="s">
        <v>897</v>
      </c>
      <c r="C10" s="542"/>
    </row>
    <row r="11" spans="1:3">
      <c r="A11" s="548">
        <v>5</v>
      </c>
      <c r="B11" s="550" t="s">
        <v>898</v>
      </c>
      <c r="C11" s="542"/>
    </row>
    <row r="12" spans="1:3">
      <c r="A12" s="548" t="s">
        <v>899</v>
      </c>
      <c r="B12" s="541" t="s">
        <v>900</v>
      </c>
      <c r="C12" s="545">
        <v>0</v>
      </c>
    </row>
    <row r="13" spans="1:3">
      <c r="A13" s="551">
        <v>6</v>
      </c>
      <c r="B13" s="552" t="s">
        <v>901</v>
      </c>
      <c r="C13" s="542"/>
    </row>
    <row r="14" spans="1:3">
      <c r="A14" s="551">
        <v>7</v>
      </c>
      <c r="B14" s="553" t="s">
        <v>902</v>
      </c>
      <c r="C14" s="542"/>
    </row>
    <row r="15" spans="1:3">
      <c r="A15" s="554">
        <v>8</v>
      </c>
      <c r="B15" s="541" t="s">
        <v>903</v>
      </c>
      <c r="C15" s="542"/>
    </row>
    <row r="16" spans="1:3" ht="24">
      <c r="A16" s="551">
        <v>9</v>
      </c>
      <c r="B16" s="553" t="s">
        <v>904</v>
      </c>
      <c r="C16" s="542"/>
    </row>
    <row r="17" spans="1:3">
      <c r="A17" s="551">
        <v>10</v>
      </c>
      <c r="B17" s="553" t="s">
        <v>905</v>
      </c>
      <c r="C17" s="542"/>
    </row>
    <row r="18" spans="1:3">
      <c r="A18" s="555">
        <v>11</v>
      </c>
      <c r="B18" s="556" t="s">
        <v>906</v>
      </c>
      <c r="C18" s="545">
        <f>SUM(C10:C17)</f>
        <v>0</v>
      </c>
    </row>
    <row r="19" spans="1:3">
      <c r="A19" s="546"/>
      <c r="B19" s="546" t="s">
        <v>907</v>
      </c>
      <c r="C19" s="557"/>
    </row>
    <row r="20" spans="1:3">
      <c r="A20" s="551">
        <v>12</v>
      </c>
      <c r="B20" s="549" t="s">
        <v>908</v>
      </c>
      <c r="C20" s="542"/>
    </row>
    <row r="21" spans="1:3">
      <c r="A21" s="551">
        <v>13</v>
      </c>
      <c r="B21" s="549" t="s">
        <v>909</v>
      </c>
      <c r="C21" s="542"/>
    </row>
    <row r="22" spans="1:3">
      <c r="A22" s="551">
        <v>14</v>
      </c>
      <c r="B22" s="549" t="s">
        <v>910</v>
      </c>
      <c r="C22" s="542"/>
    </row>
    <row r="23" spans="1:3" ht="24">
      <c r="A23" s="551" t="s">
        <v>911</v>
      </c>
      <c r="B23" s="549" t="s">
        <v>912</v>
      </c>
      <c r="C23" s="542"/>
    </row>
    <row r="24" spans="1:3">
      <c r="A24" s="551">
        <v>15</v>
      </c>
      <c r="B24" s="549" t="s">
        <v>913</v>
      </c>
      <c r="C24" s="542"/>
    </row>
    <row r="25" spans="1:3">
      <c r="A25" s="551" t="s">
        <v>914</v>
      </c>
      <c r="B25" s="541" t="s">
        <v>915</v>
      </c>
      <c r="C25" s="542"/>
    </row>
    <row r="26" spans="1:3">
      <c r="A26" s="555">
        <v>16</v>
      </c>
      <c r="B26" s="556" t="s">
        <v>916</v>
      </c>
      <c r="C26" s="545">
        <f>SUM(C20:C25)</f>
        <v>0</v>
      </c>
    </row>
    <row r="27" spans="1:3">
      <c r="A27" s="546"/>
      <c r="B27" s="546" t="s">
        <v>917</v>
      </c>
      <c r="C27" s="547"/>
    </row>
    <row r="28" spans="1:3">
      <c r="A28" s="548">
        <v>17</v>
      </c>
      <c r="B28" s="541" t="s">
        <v>918</v>
      </c>
      <c r="C28" s="542">
        <f>'8. LI2'!C6</f>
        <v>52594358.609999999</v>
      </c>
    </row>
    <row r="29" spans="1:3">
      <c r="A29" s="548">
        <v>18</v>
      </c>
      <c r="B29" s="541" t="s">
        <v>919</v>
      </c>
      <c r="C29" s="542">
        <f>'8. LI2'!C10</f>
        <v>-12017662.412391998</v>
      </c>
    </row>
    <row r="30" spans="1:3">
      <c r="A30" s="555">
        <v>19</v>
      </c>
      <c r="B30" s="556" t="s">
        <v>920</v>
      </c>
      <c r="C30" s="545">
        <f>C28+C29</f>
        <v>40576696.197608002</v>
      </c>
    </row>
    <row r="31" spans="1:3">
      <c r="A31" s="558"/>
      <c r="B31" s="546" t="s">
        <v>921</v>
      </c>
      <c r="C31" s="547"/>
    </row>
    <row r="32" spans="1:3">
      <c r="A32" s="548" t="s">
        <v>922</v>
      </c>
      <c r="B32" s="549" t="s">
        <v>923</v>
      </c>
      <c r="C32" s="559"/>
    </row>
    <row r="33" spans="1:3">
      <c r="A33" s="548" t="s">
        <v>924</v>
      </c>
      <c r="B33" s="550" t="s">
        <v>925</v>
      </c>
      <c r="C33" s="559"/>
    </row>
    <row r="34" spans="1:3">
      <c r="A34" s="546"/>
      <c r="B34" s="546" t="s">
        <v>926</v>
      </c>
      <c r="C34" s="547"/>
    </row>
    <row r="35" spans="1:3">
      <c r="A35" s="555">
        <v>20</v>
      </c>
      <c r="B35" s="556" t="s">
        <v>125</v>
      </c>
      <c r="C35" s="545">
        <f>'9. Capital'!C28</f>
        <v>79927409.167901561</v>
      </c>
    </row>
    <row r="36" spans="1:3">
      <c r="A36" s="555">
        <v>21</v>
      </c>
      <c r="B36" s="556" t="s">
        <v>927</v>
      </c>
      <c r="C36" s="545">
        <f>C8+C18+C26+C30</f>
        <v>322900221.87065095</v>
      </c>
    </row>
    <row r="37" spans="1:3">
      <c r="A37" s="560"/>
      <c r="B37" s="560" t="s">
        <v>892</v>
      </c>
      <c r="C37" s="547"/>
    </row>
    <row r="38" spans="1:3">
      <c r="A38" s="555">
        <v>22</v>
      </c>
      <c r="B38" s="556" t="s">
        <v>892</v>
      </c>
      <c r="C38" s="563">
        <f>IFERROR(C35/C36,0)</f>
        <v>0.24752974372349393</v>
      </c>
    </row>
    <row r="39" spans="1:3">
      <c r="A39" s="560"/>
      <c r="B39" s="560" t="s">
        <v>928</v>
      </c>
      <c r="C39" s="547"/>
    </row>
    <row r="40" spans="1:3">
      <c r="A40" s="561" t="s">
        <v>929</v>
      </c>
      <c r="B40" s="549" t="s">
        <v>930</v>
      </c>
      <c r="C40" s="559"/>
    </row>
    <row r="41" spans="1:3">
      <c r="A41" s="562" t="s">
        <v>931</v>
      </c>
      <c r="B41" s="550" t="s">
        <v>932</v>
      </c>
      <c r="C41" s="559"/>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sqref="A1:C1"/>
    </sheetView>
  </sheetViews>
  <sheetFormatPr defaultColWidth="43.5703125" defaultRowHeight="11.25"/>
  <cols>
    <col min="1" max="1" width="5.28515625" style="251" customWidth="1"/>
    <col min="2" max="2" width="66.140625" style="252" customWidth="1"/>
    <col min="3" max="3" width="131.42578125" style="253" customWidth="1"/>
    <col min="4" max="5" width="10.28515625" style="235" customWidth="1"/>
    <col min="6" max="16384" width="43.5703125" style="235"/>
  </cols>
  <sheetData>
    <row r="1" spans="1:3" ht="12.75" thickTop="1" thickBot="1">
      <c r="A1" s="658" t="s">
        <v>365</v>
      </c>
      <c r="B1" s="659"/>
      <c r="C1" s="660"/>
    </row>
    <row r="2" spans="1:3" ht="26.25" customHeight="1">
      <c r="A2" s="236"/>
      <c r="B2" s="678" t="s">
        <v>366</v>
      </c>
      <c r="C2" s="678"/>
    </row>
    <row r="3" spans="1:3" s="241" customFormat="1" ht="11.25" customHeight="1">
      <c r="A3" s="240"/>
      <c r="B3" s="678" t="s">
        <v>671</v>
      </c>
      <c r="C3" s="678"/>
    </row>
    <row r="4" spans="1:3" ht="12" customHeight="1" thickBot="1">
      <c r="A4" s="663" t="s">
        <v>675</v>
      </c>
      <c r="B4" s="664"/>
      <c r="C4" s="665"/>
    </row>
    <row r="5" spans="1:3" ht="12" thickTop="1">
      <c r="A5" s="237"/>
      <c r="B5" s="666" t="s">
        <v>367</v>
      </c>
      <c r="C5" s="667"/>
    </row>
    <row r="6" spans="1:3">
      <c r="A6" s="236"/>
      <c r="B6" s="627" t="s">
        <v>672</v>
      </c>
      <c r="C6" s="628"/>
    </row>
    <row r="7" spans="1:3">
      <c r="A7" s="236"/>
      <c r="B7" s="627" t="s">
        <v>368</v>
      </c>
      <c r="C7" s="628"/>
    </row>
    <row r="8" spans="1:3">
      <c r="A8" s="236"/>
      <c r="B8" s="627" t="s">
        <v>673</v>
      </c>
      <c r="C8" s="628"/>
    </row>
    <row r="9" spans="1:3">
      <c r="A9" s="236"/>
      <c r="B9" s="679" t="s">
        <v>674</v>
      </c>
      <c r="C9" s="680"/>
    </row>
    <row r="10" spans="1:3">
      <c r="A10" s="236"/>
      <c r="B10" s="670" t="s">
        <v>369</v>
      </c>
      <c r="C10" s="671" t="s">
        <v>369</v>
      </c>
    </row>
    <row r="11" spans="1:3">
      <c r="A11" s="236"/>
      <c r="B11" s="670" t="s">
        <v>370</v>
      </c>
      <c r="C11" s="671" t="s">
        <v>370</v>
      </c>
    </row>
    <row r="12" spans="1:3">
      <c r="A12" s="236"/>
      <c r="B12" s="670" t="s">
        <v>371</v>
      </c>
      <c r="C12" s="671" t="s">
        <v>371</v>
      </c>
    </row>
    <row r="13" spans="1:3">
      <c r="A13" s="236"/>
      <c r="B13" s="670" t="s">
        <v>372</v>
      </c>
      <c r="C13" s="671" t="s">
        <v>372</v>
      </c>
    </row>
    <row r="14" spans="1:3">
      <c r="A14" s="236"/>
      <c r="B14" s="670" t="s">
        <v>373</v>
      </c>
      <c r="C14" s="671" t="s">
        <v>373</v>
      </c>
    </row>
    <row r="15" spans="1:3" ht="21.75" customHeight="1">
      <c r="A15" s="236"/>
      <c r="B15" s="670" t="s">
        <v>374</v>
      </c>
      <c r="C15" s="671" t="s">
        <v>374</v>
      </c>
    </row>
    <row r="16" spans="1:3">
      <c r="A16" s="236"/>
      <c r="B16" s="670" t="s">
        <v>375</v>
      </c>
      <c r="C16" s="671" t="s">
        <v>376</v>
      </c>
    </row>
    <row r="17" spans="1:3">
      <c r="A17" s="236"/>
      <c r="B17" s="670" t="s">
        <v>377</v>
      </c>
      <c r="C17" s="671" t="s">
        <v>378</v>
      </c>
    </row>
    <row r="18" spans="1:3">
      <c r="A18" s="236"/>
      <c r="B18" s="670" t="s">
        <v>379</v>
      </c>
      <c r="C18" s="671" t="s">
        <v>380</v>
      </c>
    </row>
    <row r="19" spans="1:3">
      <c r="A19" s="236"/>
      <c r="B19" s="670" t="s">
        <v>381</v>
      </c>
      <c r="C19" s="671" t="s">
        <v>381</v>
      </c>
    </row>
    <row r="20" spans="1:3">
      <c r="A20" s="236"/>
      <c r="B20" s="670" t="s">
        <v>382</v>
      </c>
      <c r="C20" s="671" t="s">
        <v>382</v>
      </c>
    </row>
    <row r="21" spans="1:3">
      <c r="A21" s="236"/>
      <c r="B21" s="670" t="s">
        <v>383</v>
      </c>
      <c r="C21" s="671" t="s">
        <v>383</v>
      </c>
    </row>
    <row r="22" spans="1:3" ht="23.25" customHeight="1">
      <c r="A22" s="236"/>
      <c r="B22" s="670" t="s">
        <v>384</v>
      </c>
      <c r="C22" s="671" t="s">
        <v>385</v>
      </c>
    </row>
    <row r="23" spans="1:3">
      <c r="A23" s="236"/>
      <c r="B23" s="670" t="s">
        <v>386</v>
      </c>
      <c r="C23" s="671" t="s">
        <v>386</v>
      </c>
    </row>
    <row r="24" spans="1:3">
      <c r="A24" s="236"/>
      <c r="B24" s="670" t="s">
        <v>387</v>
      </c>
      <c r="C24" s="671" t="s">
        <v>388</v>
      </c>
    </row>
    <row r="25" spans="1:3" ht="12" thickBot="1">
      <c r="A25" s="238"/>
      <c r="B25" s="676" t="s">
        <v>389</v>
      </c>
      <c r="C25" s="677"/>
    </row>
    <row r="26" spans="1:3" ht="12.75" thickTop="1" thickBot="1">
      <c r="A26" s="663" t="s">
        <v>685</v>
      </c>
      <c r="B26" s="664"/>
      <c r="C26" s="665"/>
    </row>
    <row r="27" spans="1:3" ht="12.75" thickTop="1" thickBot="1">
      <c r="A27" s="239"/>
      <c r="B27" s="681" t="s">
        <v>390</v>
      </c>
      <c r="C27" s="682"/>
    </row>
    <row r="28" spans="1:3" ht="12.75" thickTop="1" thickBot="1">
      <c r="A28" s="663" t="s">
        <v>676</v>
      </c>
      <c r="B28" s="664"/>
      <c r="C28" s="665"/>
    </row>
    <row r="29" spans="1:3" ht="12" thickTop="1">
      <c r="A29" s="237"/>
      <c r="B29" s="674" t="s">
        <v>391</v>
      </c>
      <c r="C29" s="675" t="s">
        <v>392</v>
      </c>
    </row>
    <row r="30" spans="1:3">
      <c r="A30" s="236"/>
      <c r="B30" s="625" t="s">
        <v>393</v>
      </c>
      <c r="C30" s="626" t="s">
        <v>394</v>
      </c>
    </row>
    <row r="31" spans="1:3">
      <c r="A31" s="236"/>
      <c r="B31" s="625" t="s">
        <v>395</v>
      </c>
      <c r="C31" s="626" t="s">
        <v>396</v>
      </c>
    </row>
    <row r="32" spans="1:3">
      <c r="A32" s="236"/>
      <c r="B32" s="625" t="s">
        <v>397</v>
      </c>
      <c r="C32" s="626" t="s">
        <v>398</v>
      </c>
    </row>
    <row r="33" spans="1:3">
      <c r="A33" s="236"/>
      <c r="B33" s="625" t="s">
        <v>399</v>
      </c>
      <c r="C33" s="626" t="s">
        <v>400</v>
      </c>
    </row>
    <row r="34" spans="1:3">
      <c r="A34" s="236"/>
      <c r="B34" s="625" t="s">
        <v>401</v>
      </c>
      <c r="C34" s="626" t="s">
        <v>402</v>
      </c>
    </row>
    <row r="35" spans="1:3" ht="23.25" customHeight="1">
      <c r="A35" s="236"/>
      <c r="B35" s="625" t="s">
        <v>403</v>
      </c>
      <c r="C35" s="626" t="s">
        <v>404</v>
      </c>
    </row>
    <row r="36" spans="1:3" ht="24" customHeight="1">
      <c r="A36" s="236"/>
      <c r="B36" s="625" t="s">
        <v>405</v>
      </c>
      <c r="C36" s="626" t="s">
        <v>406</v>
      </c>
    </row>
    <row r="37" spans="1:3" ht="24.75" customHeight="1">
      <c r="A37" s="236"/>
      <c r="B37" s="625" t="s">
        <v>407</v>
      </c>
      <c r="C37" s="626" t="s">
        <v>408</v>
      </c>
    </row>
    <row r="38" spans="1:3" ht="23.25" customHeight="1">
      <c r="A38" s="236"/>
      <c r="B38" s="625" t="s">
        <v>677</v>
      </c>
      <c r="C38" s="626" t="s">
        <v>409</v>
      </c>
    </row>
    <row r="39" spans="1:3" ht="39.75" customHeight="1">
      <c r="A39" s="236"/>
      <c r="B39" s="670" t="s">
        <v>697</v>
      </c>
      <c r="C39" s="671" t="s">
        <v>410</v>
      </c>
    </row>
    <row r="40" spans="1:3" ht="12" customHeight="1">
      <c r="A40" s="236"/>
      <c r="B40" s="625" t="s">
        <v>411</v>
      </c>
      <c r="C40" s="626" t="s">
        <v>412</v>
      </c>
    </row>
    <row r="41" spans="1:3" ht="27" customHeight="1" thickBot="1">
      <c r="A41" s="238"/>
      <c r="B41" s="672" t="s">
        <v>413</v>
      </c>
      <c r="C41" s="673" t="s">
        <v>414</v>
      </c>
    </row>
    <row r="42" spans="1:3" ht="12.75" thickTop="1" thickBot="1">
      <c r="A42" s="663" t="s">
        <v>678</v>
      </c>
      <c r="B42" s="664"/>
      <c r="C42" s="665"/>
    </row>
    <row r="43" spans="1:3" ht="12" thickTop="1">
      <c r="A43" s="237"/>
      <c r="B43" s="666" t="s">
        <v>770</v>
      </c>
      <c r="C43" s="667" t="s">
        <v>415</v>
      </c>
    </row>
    <row r="44" spans="1:3">
      <c r="A44" s="236"/>
      <c r="B44" s="627" t="s">
        <v>769</v>
      </c>
      <c r="C44" s="628"/>
    </row>
    <row r="45" spans="1:3" ht="23.25" customHeight="1" thickBot="1">
      <c r="A45" s="238"/>
      <c r="B45" s="653" t="s">
        <v>416</v>
      </c>
      <c r="C45" s="654" t="s">
        <v>417</v>
      </c>
    </row>
    <row r="46" spans="1:3" ht="11.25" customHeight="1" thickTop="1" thickBot="1">
      <c r="A46" s="663" t="s">
        <v>679</v>
      </c>
      <c r="B46" s="664"/>
      <c r="C46" s="665"/>
    </row>
    <row r="47" spans="1:3" ht="26.25" customHeight="1" thickTop="1">
      <c r="A47" s="236"/>
      <c r="B47" s="627" t="s">
        <v>680</v>
      </c>
      <c r="C47" s="628"/>
    </row>
    <row r="48" spans="1:3" ht="12" thickBot="1">
      <c r="A48" s="663" t="s">
        <v>681</v>
      </c>
      <c r="B48" s="664"/>
      <c r="C48" s="665"/>
    </row>
    <row r="49" spans="1:3" ht="12" thickTop="1">
      <c r="A49" s="237"/>
      <c r="B49" s="666" t="s">
        <v>418</v>
      </c>
      <c r="C49" s="667" t="s">
        <v>418</v>
      </c>
    </row>
    <row r="50" spans="1:3" ht="11.25" customHeight="1">
      <c r="A50" s="236"/>
      <c r="B50" s="627" t="s">
        <v>419</v>
      </c>
      <c r="C50" s="628" t="s">
        <v>419</v>
      </c>
    </row>
    <row r="51" spans="1:3">
      <c r="A51" s="236"/>
      <c r="B51" s="627" t="s">
        <v>420</v>
      </c>
      <c r="C51" s="628" t="s">
        <v>420</v>
      </c>
    </row>
    <row r="52" spans="1:3" ht="11.25" customHeight="1">
      <c r="A52" s="236"/>
      <c r="B52" s="627" t="s">
        <v>797</v>
      </c>
      <c r="C52" s="628" t="s">
        <v>421</v>
      </c>
    </row>
    <row r="53" spans="1:3" ht="33.6" customHeight="1">
      <c r="A53" s="236"/>
      <c r="B53" s="627" t="s">
        <v>422</v>
      </c>
      <c r="C53" s="628" t="s">
        <v>422</v>
      </c>
    </row>
    <row r="54" spans="1:3" ht="11.25" customHeight="1">
      <c r="A54" s="236"/>
      <c r="B54" s="627" t="s">
        <v>790</v>
      </c>
      <c r="C54" s="628" t="s">
        <v>423</v>
      </c>
    </row>
    <row r="55" spans="1:3" ht="11.25" customHeight="1" thickBot="1">
      <c r="A55" s="663" t="s">
        <v>682</v>
      </c>
      <c r="B55" s="664"/>
      <c r="C55" s="665"/>
    </row>
    <row r="56" spans="1:3" ht="12" thickTop="1">
      <c r="A56" s="237"/>
      <c r="B56" s="666" t="s">
        <v>418</v>
      </c>
      <c r="C56" s="667" t="s">
        <v>418</v>
      </c>
    </row>
    <row r="57" spans="1:3">
      <c r="A57" s="236"/>
      <c r="B57" s="627" t="s">
        <v>424</v>
      </c>
      <c r="C57" s="628" t="s">
        <v>424</v>
      </c>
    </row>
    <row r="58" spans="1:3">
      <c r="A58" s="236"/>
      <c r="B58" s="627" t="s">
        <v>693</v>
      </c>
      <c r="C58" s="628" t="s">
        <v>425</v>
      </c>
    </row>
    <row r="59" spans="1:3">
      <c r="A59" s="236"/>
      <c r="B59" s="627" t="s">
        <v>426</v>
      </c>
      <c r="C59" s="628" t="s">
        <v>426</v>
      </c>
    </row>
    <row r="60" spans="1:3">
      <c r="A60" s="236"/>
      <c r="B60" s="627" t="s">
        <v>427</v>
      </c>
      <c r="C60" s="628" t="s">
        <v>427</v>
      </c>
    </row>
    <row r="61" spans="1:3">
      <c r="A61" s="236"/>
      <c r="B61" s="627" t="s">
        <v>428</v>
      </c>
      <c r="C61" s="628" t="s">
        <v>428</v>
      </c>
    </row>
    <row r="62" spans="1:3">
      <c r="A62" s="236"/>
      <c r="B62" s="627" t="s">
        <v>694</v>
      </c>
      <c r="C62" s="628" t="s">
        <v>429</v>
      </c>
    </row>
    <row r="63" spans="1:3">
      <c r="A63" s="236"/>
      <c r="B63" s="627" t="s">
        <v>430</v>
      </c>
      <c r="C63" s="628" t="s">
        <v>430</v>
      </c>
    </row>
    <row r="64" spans="1:3" ht="12" thickBot="1">
      <c r="A64" s="238"/>
      <c r="B64" s="653" t="s">
        <v>431</v>
      </c>
      <c r="C64" s="654" t="s">
        <v>431</v>
      </c>
    </row>
    <row r="65" spans="1:3" ht="11.25" customHeight="1" thickTop="1">
      <c r="A65" s="629" t="s">
        <v>683</v>
      </c>
      <c r="B65" s="630"/>
      <c r="C65" s="631"/>
    </row>
    <row r="66" spans="1:3" ht="12" thickBot="1">
      <c r="A66" s="238"/>
      <c r="B66" s="653" t="s">
        <v>432</v>
      </c>
      <c r="C66" s="654" t="s">
        <v>432</v>
      </c>
    </row>
    <row r="67" spans="1:3" ht="11.25" customHeight="1" thickTop="1" thickBot="1">
      <c r="A67" s="663" t="s">
        <v>684</v>
      </c>
      <c r="B67" s="664"/>
      <c r="C67" s="665"/>
    </row>
    <row r="68" spans="1:3" ht="12" thickTop="1">
      <c r="A68" s="237"/>
      <c r="B68" s="666" t="s">
        <v>433</v>
      </c>
      <c r="C68" s="667" t="s">
        <v>433</v>
      </c>
    </row>
    <row r="69" spans="1:3">
      <c r="A69" s="236"/>
      <c r="B69" s="627" t="s">
        <v>434</v>
      </c>
      <c r="C69" s="628" t="s">
        <v>434</v>
      </c>
    </row>
    <row r="70" spans="1:3">
      <c r="A70" s="236"/>
      <c r="B70" s="627" t="s">
        <v>435</v>
      </c>
      <c r="C70" s="628" t="s">
        <v>435</v>
      </c>
    </row>
    <row r="71" spans="1:3" ht="38.25" customHeight="1">
      <c r="A71" s="236"/>
      <c r="B71" s="651" t="s">
        <v>696</v>
      </c>
      <c r="C71" s="652" t="s">
        <v>436</v>
      </c>
    </row>
    <row r="72" spans="1:3" ht="33.75" customHeight="1">
      <c r="A72" s="236"/>
      <c r="B72" s="651" t="s">
        <v>699</v>
      </c>
      <c r="C72" s="652" t="s">
        <v>437</v>
      </c>
    </row>
    <row r="73" spans="1:3" ht="15.75" customHeight="1">
      <c r="A73" s="236"/>
      <c r="B73" s="651" t="s">
        <v>695</v>
      </c>
      <c r="C73" s="652" t="s">
        <v>438</v>
      </c>
    </row>
    <row r="74" spans="1:3">
      <c r="A74" s="236"/>
      <c r="B74" s="627" t="s">
        <v>439</v>
      </c>
      <c r="C74" s="628" t="s">
        <v>439</v>
      </c>
    </row>
    <row r="75" spans="1:3" ht="12" thickBot="1">
      <c r="A75" s="238"/>
      <c r="B75" s="653" t="s">
        <v>440</v>
      </c>
      <c r="C75" s="654" t="s">
        <v>440</v>
      </c>
    </row>
    <row r="76" spans="1:3" ht="12" thickTop="1">
      <c r="A76" s="629" t="s">
        <v>773</v>
      </c>
      <c r="B76" s="630"/>
      <c r="C76" s="631"/>
    </row>
    <row r="77" spans="1:3">
      <c r="A77" s="236"/>
      <c r="B77" s="627" t="s">
        <v>432</v>
      </c>
      <c r="C77" s="628"/>
    </row>
    <row r="78" spans="1:3">
      <c r="A78" s="236"/>
      <c r="B78" s="627" t="s">
        <v>771</v>
      </c>
      <c r="C78" s="628"/>
    </row>
    <row r="79" spans="1:3">
      <c r="A79" s="236"/>
      <c r="B79" s="627" t="s">
        <v>772</v>
      </c>
      <c r="C79" s="628"/>
    </row>
    <row r="80" spans="1:3">
      <c r="A80" s="629" t="s">
        <v>774</v>
      </c>
      <c r="B80" s="630"/>
      <c r="C80" s="631"/>
    </row>
    <row r="81" spans="1:3">
      <c r="A81" s="236"/>
      <c r="B81" s="627" t="s">
        <v>432</v>
      </c>
      <c r="C81" s="628"/>
    </row>
    <row r="82" spans="1:3">
      <c r="A82" s="236"/>
      <c r="B82" s="627" t="s">
        <v>775</v>
      </c>
      <c r="C82" s="628"/>
    </row>
    <row r="83" spans="1:3" ht="76.5" customHeight="1">
      <c r="A83" s="236"/>
      <c r="B83" s="627" t="s">
        <v>789</v>
      </c>
      <c r="C83" s="628"/>
    </row>
    <row r="84" spans="1:3" ht="53.25" customHeight="1">
      <c r="A84" s="236"/>
      <c r="B84" s="627" t="s">
        <v>788</v>
      </c>
      <c r="C84" s="628"/>
    </row>
    <row r="85" spans="1:3">
      <c r="A85" s="236"/>
      <c r="B85" s="627" t="s">
        <v>776</v>
      </c>
      <c r="C85" s="628"/>
    </row>
    <row r="86" spans="1:3">
      <c r="A86" s="236"/>
      <c r="B86" s="627" t="s">
        <v>777</v>
      </c>
      <c r="C86" s="628"/>
    </row>
    <row r="87" spans="1:3">
      <c r="A87" s="236"/>
      <c r="B87" s="627" t="s">
        <v>778</v>
      </c>
      <c r="C87" s="628"/>
    </row>
    <row r="88" spans="1:3">
      <c r="A88" s="629" t="s">
        <v>779</v>
      </c>
      <c r="B88" s="630"/>
      <c r="C88" s="631"/>
    </row>
    <row r="89" spans="1:3">
      <c r="A89" s="236"/>
      <c r="B89" s="627" t="s">
        <v>432</v>
      </c>
      <c r="C89" s="628"/>
    </row>
    <row r="90" spans="1:3">
      <c r="A90" s="236"/>
      <c r="B90" s="627" t="s">
        <v>781</v>
      </c>
      <c r="C90" s="628"/>
    </row>
    <row r="91" spans="1:3" ht="12" customHeight="1">
      <c r="A91" s="236"/>
      <c r="B91" s="627" t="s">
        <v>782</v>
      </c>
      <c r="C91" s="628"/>
    </row>
    <row r="92" spans="1:3">
      <c r="A92" s="236"/>
      <c r="B92" s="627" t="s">
        <v>783</v>
      </c>
      <c r="C92" s="628"/>
    </row>
    <row r="93" spans="1:3" ht="24.75" customHeight="1">
      <c r="A93" s="236"/>
      <c r="B93" s="623" t="s">
        <v>825</v>
      </c>
      <c r="C93" s="624"/>
    </row>
    <row r="94" spans="1:3" ht="24" customHeight="1">
      <c r="A94" s="236"/>
      <c r="B94" s="623" t="s">
        <v>826</v>
      </c>
      <c r="C94" s="624"/>
    </row>
    <row r="95" spans="1:3" ht="13.5" customHeight="1">
      <c r="A95" s="236"/>
      <c r="B95" s="625" t="s">
        <v>784</v>
      </c>
      <c r="C95" s="626"/>
    </row>
    <row r="96" spans="1:3" ht="11.25" customHeight="1" thickBot="1">
      <c r="A96" s="635" t="s">
        <v>821</v>
      </c>
      <c r="B96" s="636"/>
      <c r="C96" s="637"/>
    </row>
    <row r="97" spans="1:3" ht="12.75" thickTop="1" thickBot="1">
      <c r="A97" s="649" t="s">
        <v>533</v>
      </c>
      <c r="B97" s="649"/>
      <c r="C97" s="649"/>
    </row>
    <row r="98" spans="1:3">
      <c r="A98" s="326">
        <v>2</v>
      </c>
      <c r="B98" s="323" t="s">
        <v>801</v>
      </c>
      <c r="C98" s="323" t="s">
        <v>822</v>
      </c>
    </row>
    <row r="99" spans="1:3">
      <c r="A99" s="248">
        <v>3</v>
      </c>
      <c r="B99" s="324" t="s">
        <v>802</v>
      </c>
      <c r="C99" s="325" t="s">
        <v>823</v>
      </c>
    </row>
    <row r="100" spans="1:3">
      <c r="A100" s="248">
        <v>4</v>
      </c>
      <c r="B100" s="324" t="s">
        <v>803</v>
      </c>
      <c r="C100" s="325" t="s">
        <v>827</v>
      </c>
    </row>
    <row r="101" spans="1:3" ht="11.25" customHeight="1">
      <c r="A101" s="248">
        <v>5</v>
      </c>
      <c r="B101" s="324" t="s">
        <v>804</v>
      </c>
      <c r="C101" s="325" t="s">
        <v>824</v>
      </c>
    </row>
    <row r="102" spans="1:3" ht="12" customHeight="1">
      <c r="A102" s="248">
        <v>6</v>
      </c>
      <c r="B102" s="324" t="s">
        <v>819</v>
      </c>
      <c r="C102" s="325" t="s">
        <v>805</v>
      </c>
    </row>
    <row r="103" spans="1:3" ht="12" customHeight="1">
      <c r="A103" s="248">
        <v>7</v>
      </c>
      <c r="B103" s="324" t="s">
        <v>806</v>
      </c>
      <c r="C103" s="325" t="s">
        <v>820</v>
      </c>
    </row>
    <row r="104" spans="1:3">
      <c r="A104" s="248">
        <v>8</v>
      </c>
      <c r="B104" s="324" t="s">
        <v>811</v>
      </c>
      <c r="C104" s="325" t="s">
        <v>831</v>
      </c>
    </row>
    <row r="105" spans="1:3" ht="11.25" customHeight="1">
      <c r="A105" s="629" t="s">
        <v>785</v>
      </c>
      <c r="B105" s="630"/>
      <c r="C105" s="631"/>
    </row>
    <row r="106" spans="1:3" ht="27.6" customHeight="1">
      <c r="A106" s="236"/>
      <c r="B106" s="668" t="s">
        <v>432</v>
      </c>
      <c r="C106" s="669"/>
    </row>
    <row r="107" spans="1:3" ht="12" thickBot="1">
      <c r="A107" s="655" t="s">
        <v>686</v>
      </c>
      <c r="B107" s="656"/>
      <c r="C107" s="657"/>
    </row>
    <row r="108" spans="1:3" ht="24" customHeight="1" thickTop="1" thickBot="1">
      <c r="A108" s="658" t="s">
        <v>365</v>
      </c>
      <c r="B108" s="659"/>
      <c r="C108" s="660"/>
    </row>
    <row r="109" spans="1:3">
      <c r="A109" s="240" t="s">
        <v>441</v>
      </c>
      <c r="B109" s="661" t="s">
        <v>442</v>
      </c>
      <c r="C109" s="662"/>
    </row>
    <row r="110" spans="1:3">
      <c r="A110" s="242" t="s">
        <v>443</v>
      </c>
      <c r="B110" s="638" t="s">
        <v>444</v>
      </c>
      <c r="C110" s="639"/>
    </row>
    <row r="111" spans="1:3">
      <c r="A111" s="240" t="s">
        <v>445</v>
      </c>
      <c r="B111" s="640" t="s">
        <v>446</v>
      </c>
      <c r="C111" s="640"/>
    </row>
    <row r="112" spans="1:3">
      <c r="A112" s="242" t="s">
        <v>447</v>
      </c>
      <c r="B112" s="638" t="s">
        <v>448</v>
      </c>
      <c r="C112" s="639"/>
    </row>
    <row r="113" spans="1:3" ht="12" thickBot="1">
      <c r="A113" s="263" t="s">
        <v>449</v>
      </c>
      <c r="B113" s="641" t="s">
        <v>450</v>
      </c>
      <c r="C113" s="641"/>
    </row>
    <row r="114" spans="1:3" ht="12" thickBot="1">
      <c r="A114" s="642" t="s">
        <v>686</v>
      </c>
      <c r="B114" s="643"/>
      <c r="C114" s="644"/>
    </row>
    <row r="115" spans="1:3" ht="12.75" thickTop="1" thickBot="1">
      <c r="A115" s="645" t="s">
        <v>451</v>
      </c>
      <c r="B115" s="645"/>
      <c r="C115" s="645"/>
    </row>
    <row r="116" spans="1:3">
      <c r="A116" s="240">
        <v>1</v>
      </c>
      <c r="B116" s="243" t="s">
        <v>90</v>
      </c>
      <c r="C116" s="244" t="s">
        <v>452</v>
      </c>
    </row>
    <row r="117" spans="1:3">
      <c r="A117" s="240">
        <v>2</v>
      </c>
      <c r="B117" s="243" t="s">
        <v>91</v>
      </c>
      <c r="C117" s="244" t="s">
        <v>91</v>
      </c>
    </row>
    <row r="118" spans="1:3">
      <c r="A118" s="240">
        <v>3</v>
      </c>
      <c r="B118" s="243" t="s">
        <v>92</v>
      </c>
      <c r="C118" s="245" t="s">
        <v>453</v>
      </c>
    </row>
    <row r="119" spans="1:3" ht="33.75">
      <c r="A119" s="240">
        <v>4</v>
      </c>
      <c r="B119" s="243" t="s">
        <v>93</v>
      </c>
      <c r="C119" s="245" t="s">
        <v>662</v>
      </c>
    </row>
    <row r="120" spans="1:3">
      <c r="A120" s="240">
        <v>5</v>
      </c>
      <c r="B120" s="243" t="s">
        <v>94</v>
      </c>
      <c r="C120" s="245" t="s">
        <v>454</v>
      </c>
    </row>
    <row r="121" spans="1:3">
      <c r="A121" s="240">
        <v>5.0999999999999996</v>
      </c>
      <c r="B121" s="243" t="s">
        <v>455</v>
      </c>
      <c r="C121" s="244" t="s">
        <v>456</v>
      </c>
    </row>
    <row r="122" spans="1:3">
      <c r="A122" s="240">
        <v>5.2</v>
      </c>
      <c r="B122" s="243" t="s">
        <v>457</v>
      </c>
      <c r="C122" s="244" t="s">
        <v>458</v>
      </c>
    </row>
    <row r="123" spans="1:3">
      <c r="A123" s="240">
        <v>6</v>
      </c>
      <c r="B123" s="243" t="s">
        <v>95</v>
      </c>
      <c r="C123" s="245" t="s">
        <v>459</v>
      </c>
    </row>
    <row r="124" spans="1:3">
      <c r="A124" s="240">
        <v>7</v>
      </c>
      <c r="B124" s="243" t="s">
        <v>96</v>
      </c>
      <c r="C124" s="245" t="s">
        <v>460</v>
      </c>
    </row>
    <row r="125" spans="1:3" ht="22.5">
      <c r="A125" s="240">
        <v>8</v>
      </c>
      <c r="B125" s="243" t="s">
        <v>97</v>
      </c>
      <c r="C125" s="245" t="s">
        <v>461</v>
      </c>
    </row>
    <row r="126" spans="1:3">
      <c r="A126" s="240">
        <v>9</v>
      </c>
      <c r="B126" s="243" t="s">
        <v>98</v>
      </c>
      <c r="C126" s="245" t="s">
        <v>462</v>
      </c>
    </row>
    <row r="127" spans="1:3" ht="22.5">
      <c r="A127" s="240">
        <v>10</v>
      </c>
      <c r="B127" s="243" t="s">
        <v>463</v>
      </c>
      <c r="C127" s="245" t="s">
        <v>464</v>
      </c>
    </row>
    <row r="128" spans="1:3" ht="22.5">
      <c r="A128" s="240">
        <v>11</v>
      </c>
      <c r="B128" s="243" t="s">
        <v>99</v>
      </c>
      <c r="C128" s="245" t="s">
        <v>465</v>
      </c>
    </row>
    <row r="129" spans="1:3">
      <c r="A129" s="240">
        <v>12</v>
      </c>
      <c r="B129" s="243" t="s">
        <v>100</v>
      </c>
      <c r="C129" s="245" t="s">
        <v>466</v>
      </c>
    </row>
    <row r="130" spans="1:3">
      <c r="A130" s="240">
        <v>13</v>
      </c>
      <c r="B130" s="243" t="s">
        <v>467</v>
      </c>
      <c r="C130" s="245" t="s">
        <v>468</v>
      </c>
    </row>
    <row r="131" spans="1:3">
      <c r="A131" s="240">
        <v>14</v>
      </c>
      <c r="B131" s="243" t="s">
        <v>101</v>
      </c>
      <c r="C131" s="245" t="s">
        <v>469</v>
      </c>
    </row>
    <row r="132" spans="1:3">
      <c r="A132" s="240">
        <v>15</v>
      </c>
      <c r="B132" s="243" t="s">
        <v>102</v>
      </c>
      <c r="C132" s="245" t="s">
        <v>470</v>
      </c>
    </row>
    <row r="133" spans="1:3">
      <c r="A133" s="240">
        <v>16</v>
      </c>
      <c r="B133" s="243" t="s">
        <v>103</v>
      </c>
      <c r="C133" s="245" t="s">
        <v>471</v>
      </c>
    </row>
    <row r="134" spans="1:3">
      <c r="A134" s="240">
        <v>17</v>
      </c>
      <c r="B134" s="243" t="s">
        <v>104</v>
      </c>
      <c r="C134" s="245" t="s">
        <v>472</v>
      </c>
    </row>
    <row r="135" spans="1:3">
      <c r="A135" s="240">
        <v>18</v>
      </c>
      <c r="B135" s="243" t="s">
        <v>105</v>
      </c>
      <c r="C135" s="245" t="s">
        <v>663</v>
      </c>
    </row>
    <row r="136" spans="1:3" ht="22.5">
      <c r="A136" s="240">
        <v>19</v>
      </c>
      <c r="B136" s="243" t="s">
        <v>664</v>
      </c>
      <c r="C136" s="245" t="s">
        <v>665</v>
      </c>
    </row>
    <row r="137" spans="1:3" ht="22.5">
      <c r="A137" s="240">
        <v>20</v>
      </c>
      <c r="B137" s="243" t="s">
        <v>106</v>
      </c>
      <c r="C137" s="245" t="s">
        <v>666</v>
      </c>
    </row>
    <row r="138" spans="1:3">
      <c r="A138" s="240">
        <v>21</v>
      </c>
      <c r="B138" s="243" t="s">
        <v>107</v>
      </c>
      <c r="C138" s="245" t="s">
        <v>473</v>
      </c>
    </row>
    <row r="139" spans="1:3">
      <c r="A139" s="240">
        <v>22</v>
      </c>
      <c r="B139" s="243" t="s">
        <v>108</v>
      </c>
      <c r="C139" s="245" t="s">
        <v>667</v>
      </c>
    </row>
    <row r="140" spans="1:3">
      <c r="A140" s="240">
        <v>23</v>
      </c>
      <c r="B140" s="243" t="s">
        <v>109</v>
      </c>
      <c r="C140" s="245" t="s">
        <v>474</v>
      </c>
    </row>
    <row r="141" spans="1:3">
      <c r="A141" s="240">
        <v>24</v>
      </c>
      <c r="B141" s="243" t="s">
        <v>110</v>
      </c>
      <c r="C141" s="245" t="s">
        <v>475</v>
      </c>
    </row>
    <row r="142" spans="1:3" ht="22.5">
      <c r="A142" s="240">
        <v>25</v>
      </c>
      <c r="B142" s="243" t="s">
        <v>111</v>
      </c>
      <c r="C142" s="245" t="s">
        <v>476</v>
      </c>
    </row>
    <row r="143" spans="1:3" ht="33.75">
      <c r="A143" s="240">
        <v>26</v>
      </c>
      <c r="B143" s="243" t="s">
        <v>112</v>
      </c>
      <c r="C143" s="245" t="s">
        <v>477</v>
      </c>
    </row>
    <row r="144" spans="1:3">
      <c r="A144" s="240">
        <v>27</v>
      </c>
      <c r="B144" s="243" t="s">
        <v>478</v>
      </c>
      <c r="C144" s="245" t="s">
        <v>479</v>
      </c>
    </row>
    <row r="145" spans="1:3" ht="22.5">
      <c r="A145" s="240">
        <v>28</v>
      </c>
      <c r="B145" s="243" t="s">
        <v>119</v>
      </c>
      <c r="C145" s="245" t="s">
        <v>480</v>
      </c>
    </row>
    <row r="146" spans="1:3">
      <c r="A146" s="240">
        <v>29</v>
      </c>
      <c r="B146" s="243" t="s">
        <v>113</v>
      </c>
      <c r="C146" s="264" t="s">
        <v>481</v>
      </c>
    </row>
    <row r="147" spans="1:3">
      <c r="A147" s="240">
        <v>30</v>
      </c>
      <c r="B147" s="243" t="s">
        <v>114</v>
      </c>
      <c r="C147" s="264" t="s">
        <v>482</v>
      </c>
    </row>
    <row r="148" spans="1:3" ht="32.25" customHeight="1">
      <c r="A148" s="240">
        <v>31</v>
      </c>
      <c r="B148" s="243" t="s">
        <v>483</v>
      </c>
      <c r="C148" s="264" t="s">
        <v>484</v>
      </c>
    </row>
    <row r="149" spans="1:3">
      <c r="A149" s="240">
        <v>31.1</v>
      </c>
      <c r="B149" s="243" t="s">
        <v>485</v>
      </c>
      <c r="C149" s="246" t="s">
        <v>486</v>
      </c>
    </row>
    <row r="150" spans="1:3" ht="33.75">
      <c r="A150" s="240" t="s">
        <v>487</v>
      </c>
      <c r="B150" s="243" t="s">
        <v>700</v>
      </c>
      <c r="C150" s="273" t="s">
        <v>710</v>
      </c>
    </row>
    <row r="151" spans="1:3">
      <c r="A151" s="240">
        <v>31.2</v>
      </c>
      <c r="B151" s="243" t="s">
        <v>488</v>
      </c>
      <c r="C151" s="273" t="s">
        <v>489</v>
      </c>
    </row>
    <row r="152" spans="1:3">
      <c r="A152" s="240" t="s">
        <v>490</v>
      </c>
      <c r="B152" s="243" t="s">
        <v>700</v>
      </c>
      <c r="C152" s="273" t="s">
        <v>701</v>
      </c>
    </row>
    <row r="153" spans="1:3" ht="33.75">
      <c r="A153" s="240">
        <v>32</v>
      </c>
      <c r="B153" s="269" t="s">
        <v>491</v>
      </c>
      <c r="C153" s="273" t="s">
        <v>702</v>
      </c>
    </row>
    <row r="154" spans="1:3">
      <c r="A154" s="240">
        <v>33</v>
      </c>
      <c r="B154" s="243" t="s">
        <v>115</v>
      </c>
      <c r="C154" s="273" t="s">
        <v>492</v>
      </c>
    </row>
    <row r="155" spans="1:3">
      <c r="A155" s="240">
        <v>34</v>
      </c>
      <c r="B155" s="271" t="s">
        <v>116</v>
      </c>
      <c r="C155" s="273" t="s">
        <v>493</v>
      </c>
    </row>
    <row r="156" spans="1:3">
      <c r="A156" s="240">
        <v>35</v>
      </c>
      <c r="B156" s="271" t="s">
        <v>117</v>
      </c>
      <c r="C156" s="273" t="s">
        <v>494</v>
      </c>
    </row>
    <row r="157" spans="1:3">
      <c r="A157" s="256" t="s">
        <v>711</v>
      </c>
      <c r="B157" s="271" t="s">
        <v>124</v>
      </c>
      <c r="C157" s="273" t="s">
        <v>739</v>
      </c>
    </row>
    <row r="158" spans="1:3">
      <c r="A158" s="256">
        <v>36.1</v>
      </c>
      <c r="B158" s="271" t="s">
        <v>495</v>
      </c>
      <c r="C158" s="273" t="s">
        <v>496</v>
      </c>
    </row>
    <row r="159" spans="1:3" ht="22.5">
      <c r="A159" s="256" t="s">
        <v>712</v>
      </c>
      <c r="B159" s="271" t="s">
        <v>700</v>
      </c>
      <c r="C159" s="246" t="s">
        <v>703</v>
      </c>
    </row>
    <row r="160" spans="1:3" ht="22.5">
      <c r="A160" s="256">
        <v>36.200000000000003</v>
      </c>
      <c r="B160" s="272" t="s">
        <v>748</v>
      </c>
      <c r="C160" s="246" t="s">
        <v>740</v>
      </c>
    </row>
    <row r="161" spans="1:3" ht="22.5">
      <c r="A161" s="256" t="s">
        <v>713</v>
      </c>
      <c r="B161" s="271" t="s">
        <v>700</v>
      </c>
      <c r="C161" s="246" t="s">
        <v>741</v>
      </c>
    </row>
    <row r="162" spans="1:3" ht="22.5">
      <c r="A162" s="256">
        <v>36.299999999999997</v>
      </c>
      <c r="B162" s="272" t="s">
        <v>749</v>
      </c>
      <c r="C162" s="246" t="s">
        <v>742</v>
      </c>
    </row>
    <row r="163" spans="1:3" ht="22.5">
      <c r="A163" s="256" t="s">
        <v>714</v>
      </c>
      <c r="B163" s="271" t="s">
        <v>700</v>
      </c>
      <c r="C163" s="246" t="s">
        <v>743</v>
      </c>
    </row>
    <row r="164" spans="1:3">
      <c r="A164" s="256" t="s">
        <v>715</v>
      </c>
      <c r="B164" s="271" t="s">
        <v>118</v>
      </c>
      <c r="C164" s="270" t="s">
        <v>744</v>
      </c>
    </row>
    <row r="165" spans="1:3">
      <c r="A165" s="256" t="s">
        <v>716</v>
      </c>
      <c r="B165" s="271" t="s">
        <v>700</v>
      </c>
      <c r="C165" s="270" t="s">
        <v>745</v>
      </c>
    </row>
    <row r="166" spans="1:3">
      <c r="A166" s="254">
        <v>37</v>
      </c>
      <c r="B166" s="271" t="s">
        <v>499</v>
      </c>
      <c r="C166" s="246" t="s">
        <v>500</v>
      </c>
    </row>
    <row r="167" spans="1:3">
      <c r="A167" s="254">
        <v>37.1</v>
      </c>
      <c r="B167" s="271" t="s">
        <v>501</v>
      </c>
      <c r="C167" s="246" t="s">
        <v>502</v>
      </c>
    </row>
    <row r="168" spans="1:3">
      <c r="A168" s="255" t="s">
        <v>497</v>
      </c>
      <c r="B168" s="271" t="s">
        <v>700</v>
      </c>
      <c r="C168" s="246" t="s">
        <v>704</v>
      </c>
    </row>
    <row r="169" spans="1:3">
      <c r="A169" s="254">
        <v>37.200000000000003</v>
      </c>
      <c r="B169" s="271" t="s">
        <v>504</v>
      </c>
      <c r="C169" s="246" t="s">
        <v>505</v>
      </c>
    </row>
    <row r="170" spans="1:3" ht="22.5">
      <c r="A170" s="255" t="s">
        <v>498</v>
      </c>
      <c r="B170" s="243" t="s">
        <v>700</v>
      </c>
      <c r="C170" s="246" t="s">
        <v>705</v>
      </c>
    </row>
    <row r="171" spans="1:3">
      <c r="A171" s="254">
        <v>38</v>
      </c>
      <c r="B171" s="243" t="s">
        <v>120</v>
      </c>
      <c r="C171" s="246" t="s">
        <v>507</v>
      </c>
    </row>
    <row r="172" spans="1:3">
      <c r="A172" s="256">
        <v>38.1</v>
      </c>
      <c r="B172" s="243" t="s">
        <v>121</v>
      </c>
      <c r="C172" s="264" t="s">
        <v>121</v>
      </c>
    </row>
    <row r="173" spans="1:3">
      <c r="A173" s="256" t="s">
        <v>503</v>
      </c>
      <c r="B173" s="247" t="s">
        <v>508</v>
      </c>
      <c r="C173" s="640" t="s">
        <v>509</v>
      </c>
    </row>
    <row r="174" spans="1:3">
      <c r="A174" s="256" t="s">
        <v>717</v>
      </c>
      <c r="B174" s="247" t="s">
        <v>510</v>
      </c>
      <c r="C174" s="640"/>
    </row>
    <row r="175" spans="1:3">
      <c r="A175" s="256" t="s">
        <v>718</v>
      </c>
      <c r="B175" s="247" t="s">
        <v>511</v>
      </c>
      <c r="C175" s="640"/>
    </row>
    <row r="176" spans="1:3">
      <c r="A176" s="256" t="s">
        <v>719</v>
      </c>
      <c r="B176" s="247" t="s">
        <v>512</v>
      </c>
      <c r="C176" s="640"/>
    </row>
    <row r="177" spans="1:3">
      <c r="A177" s="256" t="s">
        <v>720</v>
      </c>
      <c r="B177" s="247" t="s">
        <v>513</v>
      </c>
      <c r="C177" s="640"/>
    </row>
    <row r="178" spans="1:3">
      <c r="A178" s="256" t="s">
        <v>721</v>
      </c>
      <c r="B178" s="247" t="s">
        <v>514</v>
      </c>
      <c r="C178" s="640"/>
    </row>
    <row r="179" spans="1:3">
      <c r="A179" s="256">
        <v>38.200000000000003</v>
      </c>
      <c r="B179" s="243" t="s">
        <v>122</v>
      </c>
      <c r="C179" s="264" t="s">
        <v>122</v>
      </c>
    </row>
    <row r="180" spans="1:3">
      <c r="A180" s="256" t="s">
        <v>506</v>
      </c>
      <c r="B180" s="247" t="s">
        <v>515</v>
      </c>
      <c r="C180" s="640" t="s">
        <v>516</v>
      </c>
    </row>
    <row r="181" spans="1:3">
      <c r="A181" s="256" t="s">
        <v>722</v>
      </c>
      <c r="B181" s="247" t="s">
        <v>517</v>
      </c>
      <c r="C181" s="640"/>
    </row>
    <row r="182" spans="1:3">
      <c r="A182" s="256" t="s">
        <v>723</v>
      </c>
      <c r="B182" s="247" t="s">
        <v>518</v>
      </c>
      <c r="C182" s="640"/>
    </row>
    <row r="183" spans="1:3">
      <c r="A183" s="256" t="s">
        <v>724</v>
      </c>
      <c r="B183" s="247" t="s">
        <v>519</v>
      </c>
      <c r="C183" s="640"/>
    </row>
    <row r="184" spans="1:3">
      <c r="A184" s="256" t="s">
        <v>725</v>
      </c>
      <c r="B184" s="247" t="s">
        <v>520</v>
      </c>
      <c r="C184" s="640"/>
    </row>
    <row r="185" spans="1:3">
      <c r="A185" s="256" t="s">
        <v>726</v>
      </c>
      <c r="B185" s="247" t="s">
        <v>521</v>
      </c>
      <c r="C185" s="640"/>
    </row>
    <row r="186" spans="1:3">
      <c r="A186" s="256" t="s">
        <v>727</v>
      </c>
      <c r="B186" s="247" t="s">
        <v>522</v>
      </c>
      <c r="C186" s="640"/>
    </row>
    <row r="187" spans="1:3">
      <c r="A187" s="256">
        <v>38.299999999999997</v>
      </c>
      <c r="B187" s="243" t="s">
        <v>123</v>
      </c>
      <c r="C187" s="264" t="s">
        <v>523</v>
      </c>
    </row>
    <row r="188" spans="1:3">
      <c r="A188" s="256" t="s">
        <v>728</v>
      </c>
      <c r="B188" s="247" t="s">
        <v>524</v>
      </c>
      <c r="C188" s="640" t="s">
        <v>525</v>
      </c>
    </row>
    <row r="189" spans="1:3">
      <c r="A189" s="256" t="s">
        <v>729</v>
      </c>
      <c r="B189" s="247" t="s">
        <v>526</v>
      </c>
      <c r="C189" s="640"/>
    </row>
    <row r="190" spans="1:3">
      <c r="A190" s="256" t="s">
        <v>730</v>
      </c>
      <c r="B190" s="247" t="s">
        <v>527</v>
      </c>
      <c r="C190" s="640"/>
    </row>
    <row r="191" spans="1:3">
      <c r="A191" s="256" t="s">
        <v>731</v>
      </c>
      <c r="B191" s="247" t="s">
        <v>528</v>
      </c>
      <c r="C191" s="640"/>
    </row>
    <row r="192" spans="1:3">
      <c r="A192" s="256" t="s">
        <v>732</v>
      </c>
      <c r="B192" s="247" t="s">
        <v>529</v>
      </c>
      <c r="C192" s="640"/>
    </row>
    <row r="193" spans="1:3">
      <c r="A193" s="256" t="s">
        <v>733</v>
      </c>
      <c r="B193" s="247" t="s">
        <v>530</v>
      </c>
      <c r="C193" s="640"/>
    </row>
    <row r="194" spans="1:3">
      <c r="A194" s="256">
        <v>38.4</v>
      </c>
      <c r="B194" s="243" t="s">
        <v>499</v>
      </c>
      <c r="C194" s="246" t="s">
        <v>500</v>
      </c>
    </row>
    <row r="195" spans="1:3" s="241" customFormat="1">
      <c r="A195" s="256" t="s">
        <v>734</v>
      </c>
      <c r="B195" s="247" t="s">
        <v>524</v>
      </c>
      <c r="C195" s="640" t="s">
        <v>531</v>
      </c>
    </row>
    <row r="196" spans="1:3">
      <c r="A196" s="256" t="s">
        <v>735</v>
      </c>
      <c r="B196" s="247" t="s">
        <v>526</v>
      </c>
      <c r="C196" s="640"/>
    </row>
    <row r="197" spans="1:3">
      <c r="A197" s="256" t="s">
        <v>736</v>
      </c>
      <c r="B197" s="247" t="s">
        <v>527</v>
      </c>
      <c r="C197" s="640"/>
    </row>
    <row r="198" spans="1:3">
      <c r="A198" s="256" t="s">
        <v>737</v>
      </c>
      <c r="B198" s="247" t="s">
        <v>528</v>
      </c>
      <c r="C198" s="640"/>
    </row>
    <row r="199" spans="1:3" ht="12" thickBot="1">
      <c r="A199" s="257" t="s">
        <v>738</v>
      </c>
      <c r="B199" s="247" t="s">
        <v>532</v>
      </c>
      <c r="C199" s="640"/>
    </row>
    <row r="200" spans="1:3" ht="12" thickBot="1">
      <c r="A200" s="635" t="s">
        <v>687</v>
      </c>
      <c r="B200" s="636"/>
      <c r="C200" s="637"/>
    </row>
    <row r="201" spans="1:3" ht="12.75" thickTop="1" thickBot="1">
      <c r="A201" s="649" t="s">
        <v>533</v>
      </c>
      <c r="B201" s="649"/>
      <c r="C201" s="649"/>
    </row>
    <row r="202" spans="1:3">
      <c r="A202" s="248">
        <v>11.1</v>
      </c>
      <c r="B202" s="249" t="s">
        <v>534</v>
      </c>
      <c r="C202" s="244" t="s">
        <v>535</v>
      </c>
    </row>
    <row r="203" spans="1:3">
      <c r="A203" s="248">
        <v>11.2</v>
      </c>
      <c r="B203" s="249" t="s">
        <v>536</v>
      </c>
      <c r="C203" s="244" t="s">
        <v>537</v>
      </c>
    </row>
    <row r="204" spans="1:3" ht="22.5">
      <c r="A204" s="248">
        <v>11.3</v>
      </c>
      <c r="B204" s="249" t="s">
        <v>538</v>
      </c>
      <c r="C204" s="244" t="s">
        <v>539</v>
      </c>
    </row>
    <row r="205" spans="1:3" ht="22.5">
      <c r="A205" s="248">
        <v>11.4</v>
      </c>
      <c r="B205" s="249" t="s">
        <v>540</v>
      </c>
      <c r="C205" s="244" t="s">
        <v>541</v>
      </c>
    </row>
    <row r="206" spans="1:3" ht="22.5">
      <c r="A206" s="248">
        <v>11.5</v>
      </c>
      <c r="B206" s="249" t="s">
        <v>542</v>
      </c>
      <c r="C206" s="244" t="s">
        <v>543</v>
      </c>
    </row>
    <row r="207" spans="1:3">
      <c r="A207" s="248">
        <v>11.6</v>
      </c>
      <c r="B207" s="249" t="s">
        <v>544</v>
      </c>
      <c r="C207" s="244" t="s">
        <v>545</v>
      </c>
    </row>
    <row r="208" spans="1:3" ht="22.5">
      <c r="A208" s="248">
        <v>11.7</v>
      </c>
      <c r="B208" s="249" t="s">
        <v>706</v>
      </c>
      <c r="C208" s="244" t="s">
        <v>707</v>
      </c>
    </row>
    <row r="209" spans="1:3" ht="22.5">
      <c r="A209" s="248">
        <v>11.8</v>
      </c>
      <c r="B209" s="249" t="s">
        <v>708</v>
      </c>
      <c r="C209" s="244" t="s">
        <v>709</v>
      </c>
    </row>
    <row r="210" spans="1:3">
      <c r="A210" s="248">
        <v>11.9</v>
      </c>
      <c r="B210" s="244" t="s">
        <v>546</v>
      </c>
      <c r="C210" s="244" t="s">
        <v>547</v>
      </c>
    </row>
    <row r="211" spans="1:3">
      <c r="A211" s="248">
        <v>11.1</v>
      </c>
      <c r="B211" s="244" t="s">
        <v>548</v>
      </c>
      <c r="C211" s="244" t="s">
        <v>549</v>
      </c>
    </row>
    <row r="212" spans="1:3">
      <c r="A212" s="248">
        <v>11.11</v>
      </c>
      <c r="B212" s="246" t="s">
        <v>550</v>
      </c>
      <c r="C212" s="244" t="s">
        <v>551</v>
      </c>
    </row>
    <row r="213" spans="1:3">
      <c r="A213" s="248">
        <v>11.12</v>
      </c>
      <c r="B213" s="249" t="s">
        <v>552</v>
      </c>
      <c r="C213" s="244" t="s">
        <v>553</v>
      </c>
    </row>
    <row r="214" spans="1:3">
      <c r="A214" s="248">
        <v>11.13</v>
      </c>
      <c r="B214" s="249" t="s">
        <v>554</v>
      </c>
      <c r="C214" s="264" t="s">
        <v>555</v>
      </c>
    </row>
    <row r="215" spans="1:3" ht="22.5">
      <c r="A215" s="248">
        <v>11.14</v>
      </c>
      <c r="B215" s="249" t="s">
        <v>746</v>
      </c>
      <c r="C215" s="264" t="s">
        <v>747</v>
      </c>
    </row>
    <row r="216" spans="1:3">
      <c r="A216" s="248">
        <v>11.15</v>
      </c>
      <c r="B216" s="249" t="s">
        <v>556</v>
      </c>
      <c r="C216" s="264" t="s">
        <v>557</v>
      </c>
    </row>
    <row r="217" spans="1:3">
      <c r="A217" s="248">
        <v>11.16</v>
      </c>
      <c r="B217" s="249" t="s">
        <v>558</v>
      </c>
      <c r="C217" s="264" t="s">
        <v>559</v>
      </c>
    </row>
    <row r="218" spans="1:3">
      <c r="A218" s="248">
        <v>11.17</v>
      </c>
      <c r="B218" s="249" t="s">
        <v>560</v>
      </c>
      <c r="C218" s="264" t="s">
        <v>561</v>
      </c>
    </row>
    <row r="219" spans="1:3">
      <c r="A219" s="248">
        <v>11.18</v>
      </c>
      <c r="B219" s="249" t="s">
        <v>562</v>
      </c>
      <c r="C219" s="264" t="s">
        <v>563</v>
      </c>
    </row>
    <row r="220" spans="1:3" ht="22.5">
      <c r="A220" s="248">
        <v>11.19</v>
      </c>
      <c r="B220" s="249" t="s">
        <v>564</v>
      </c>
      <c r="C220" s="264" t="s">
        <v>668</v>
      </c>
    </row>
    <row r="221" spans="1:3" ht="22.5">
      <c r="A221" s="248">
        <v>11.2</v>
      </c>
      <c r="B221" s="249" t="s">
        <v>565</v>
      </c>
      <c r="C221" s="264" t="s">
        <v>669</v>
      </c>
    </row>
    <row r="222" spans="1:3" s="241" customFormat="1">
      <c r="A222" s="248">
        <v>11.21</v>
      </c>
      <c r="B222" s="249" t="s">
        <v>566</v>
      </c>
      <c r="C222" s="264" t="s">
        <v>567</v>
      </c>
    </row>
    <row r="223" spans="1:3">
      <c r="A223" s="248">
        <v>11.22</v>
      </c>
      <c r="B223" s="249" t="s">
        <v>568</v>
      </c>
      <c r="C223" s="264" t="s">
        <v>569</v>
      </c>
    </row>
    <row r="224" spans="1:3">
      <c r="A224" s="248">
        <v>11.23</v>
      </c>
      <c r="B224" s="249" t="s">
        <v>570</v>
      </c>
      <c r="C224" s="264" t="s">
        <v>571</v>
      </c>
    </row>
    <row r="225" spans="1:3">
      <c r="A225" s="248">
        <v>11.24</v>
      </c>
      <c r="B225" s="249" t="s">
        <v>572</v>
      </c>
      <c r="C225" s="264" t="s">
        <v>573</v>
      </c>
    </row>
    <row r="226" spans="1:3">
      <c r="A226" s="248">
        <v>11.25</v>
      </c>
      <c r="B226" s="266" t="s">
        <v>574</v>
      </c>
      <c r="C226" s="267" t="s">
        <v>575</v>
      </c>
    </row>
    <row r="227" spans="1:3" ht="12" thickBot="1">
      <c r="A227" s="646" t="s">
        <v>688</v>
      </c>
      <c r="B227" s="647"/>
      <c r="C227" s="648"/>
    </row>
    <row r="228" spans="1:3" ht="12.75" thickTop="1" thickBot="1">
      <c r="A228" s="649" t="s">
        <v>533</v>
      </c>
      <c r="B228" s="649"/>
      <c r="C228" s="649"/>
    </row>
    <row r="229" spans="1:3">
      <c r="A229" s="242" t="s">
        <v>576</v>
      </c>
      <c r="B229" s="250" t="s">
        <v>577</v>
      </c>
      <c r="C229" s="650" t="s">
        <v>578</v>
      </c>
    </row>
    <row r="230" spans="1:3">
      <c r="A230" s="240" t="s">
        <v>579</v>
      </c>
      <c r="B230" s="246" t="s">
        <v>580</v>
      </c>
      <c r="C230" s="640"/>
    </row>
    <row r="231" spans="1:3">
      <c r="A231" s="240" t="s">
        <v>581</v>
      </c>
      <c r="B231" s="246" t="s">
        <v>582</v>
      </c>
      <c r="C231" s="640"/>
    </row>
    <row r="232" spans="1:3">
      <c r="A232" s="240" t="s">
        <v>583</v>
      </c>
      <c r="B232" s="246" t="s">
        <v>584</v>
      </c>
      <c r="C232" s="640"/>
    </row>
    <row r="233" spans="1:3">
      <c r="A233" s="240" t="s">
        <v>585</v>
      </c>
      <c r="B233" s="246" t="s">
        <v>586</v>
      </c>
      <c r="C233" s="640"/>
    </row>
    <row r="234" spans="1:3">
      <c r="A234" s="240" t="s">
        <v>587</v>
      </c>
      <c r="B234" s="246" t="s">
        <v>588</v>
      </c>
      <c r="C234" s="264" t="s">
        <v>589</v>
      </c>
    </row>
    <row r="235" spans="1:3" ht="22.5">
      <c r="A235" s="240" t="s">
        <v>590</v>
      </c>
      <c r="B235" s="246" t="s">
        <v>591</v>
      </c>
      <c r="C235" s="264" t="s">
        <v>592</v>
      </c>
    </row>
    <row r="236" spans="1:3">
      <c r="A236" s="240" t="s">
        <v>593</v>
      </c>
      <c r="B236" s="246" t="s">
        <v>594</v>
      </c>
      <c r="C236" s="264" t="s">
        <v>595</v>
      </c>
    </row>
    <row r="237" spans="1:3">
      <c r="A237" s="240" t="s">
        <v>596</v>
      </c>
      <c r="B237" s="246" t="s">
        <v>597</v>
      </c>
      <c r="C237" s="640" t="s">
        <v>598</v>
      </c>
    </row>
    <row r="238" spans="1:3">
      <c r="A238" s="240" t="s">
        <v>599</v>
      </c>
      <c r="B238" s="246" t="s">
        <v>600</v>
      </c>
      <c r="C238" s="640"/>
    </row>
    <row r="239" spans="1:3">
      <c r="A239" s="240" t="s">
        <v>601</v>
      </c>
      <c r="B239" s="246" t="s">
        <v>602</v>
      </c>
      <c r="C239" s="640"/>
    </row>
    <row r="240" spans="1:3">
      <c r="A240" s="240" t="s">
        <v>603</v>
      </c>
      <c r="B240" s="246" t="s">
        <v>604</v>
      </c>
      <c r="C240" s="640" t="s">
        <v>578</v>
      </c>
    </row>
    <row r="241" spans="1:3">
      <c r="A241" s="240" t="s">
        <v>605</v>
      </c>
      <c r="B241" s="246" t="s">
        <v>606</v>
      </c>
      <c r="C241" s="640"/>
    </row>
    <row r="242" spans="1:3">
      <c r="A242" s="240" t="s">
        <v>607</v>
      </c>
      <c r="B242" s="246" t="s">
        <v>608</v>
      </c>
      <c r="C242" s="640"/>
    </row>
    <row r="243" spans="1:3" s="241" customFormat="1">
      <c r="A243" s="240" t="s">
        <v>609</v>
      </c>
      <c r="B243" s="246" t="s">
        <v>610</v>
      </c>
      <c r="C243" s="640"/>
    </row>
    <row r="244" spans="1:3">
      <c r="A244" s="240" t="s">
        <v>611</v>
      </c>
      <c r="B244" s="246" t="s">
        <v>612</v>
      </c>
      <c r="C244" s="640"/>
    </row>
    <row r="245" spans="1:3">
      <c r="A245" s="240" t="s">
        <v>613</v>
      </c>
      <c r="B245" s="246" t="s">
        <v>614</v>
      </c>
      <c r="C245" s="640"/>
    </row>
    <row r="246" spans="1:3">
      <c r="A246" s="240" t="s">
        <v>615</v>
      </c>
      <c r="B246" s="246" t="s">
        <v>616</v>
      </c>
      <c r="C246" s="640"/>
    </row>
    <row r="247" spans="1:3">
      <c r="A247" s="240" t="s">
        <v>617</v>
      </c>
      <c r="B247" s="246" t="s">
        <v>618</v>
      </c>
      <c r="C247" s="640"/>
    </row>
    <row r="248" spans="1:3" s="241" customFormat="1" ht="12" thickBot="1">
      <c r="A248" s="635" t="s">
        <v>689</v>
      </c>
      <c r="B248" s="636"/>
      <c r="C248" s="637"/>
    </row>
    <row r="249" spans="1:3" ht="12.75" thickTop="1" thickBot="1">
      <c r="A249" s="632" t="s">
        <v>619</v>
      </c>
      <c r="B249" s="632"/>
      <c r="C249" s="632"/>
    </row>
    <row r="250" spans="1:3">
      <c r="A250" s="240">
        <v>13.1</v>
      </c>
      <c r="B250" s="633" t="s">
        <v>620</v>
      </c>
      <c r="C250" s="634"/>
    </row>
    <row r="251" spans="1:3" ht="33.75">
      <c r="A251" s="240" t="s">
        <v>621</v>
      </c>
      <c r="B251" s="249" t="s">
        <v>622</v>
      </c>
      <c r="C251" s="244" t="s">
        <v>623</v>
      </c>
    </row>
    <row r="252" spans="1:3" ht="101.25">
      <c r="A252" s="240" t="s">
        <v>624</v>
      </c>
      <c r="B252" s="249" t="s">
        <v>625</v>
      </c>
      <c r="C252" s="244" t="s">
        <v>626</v>
      </c>
    </row>
    <row r="253" spans="1:3" ht="12" thickBot="1">
      <c r="A253" s="635" t="s">
        <v>690</v>
      </c>
      <c r="B253" s="636"/>
      <c r="C253" s="637"/>
    </row>
    <row r="254" spans="1:3" ht="12.75" thickTop="1" thickBot="1">
      <c r="A254" s="632" t="s">
        <v>619</v>
      </c>
      <c r="B254" s="632"/>
      <c r="C254" s="632"/>
    </row>
    <row r="255" spans="1:3">
      <c r="A255" s="240">
        <v>14.1</v>
      </c>
      <c r="B255" s="633" t="s">
        <v>627</v>
      </c>
      <c r="C255" s="634"/>
    </row>
    <row r="256" spans="1:3" ht="22.5">
      <c r="A256" s="240" t="s">
        <v>628</v>
      </c>
      <c r="B256" s="249" t="s">
        <v>629</v>
      </c>
      <c r="C256" s="244" t="s">
        <v>630</v>
      </c>
    </row>
    <row r="257" spans="1:3" ht="45">
      <c r="A257" s="240" t="s">
        <v>631</v>
      </c>
      <c r="B257" s="249" t="s">
        <v>632</v>
      </c>
      <c r="C257" s="244" t="s">
        <v>633</v>
      </c>
    </row>
    <row r="258" spans="1:3" ht="12" customHeight="1">
      <c r="A258" s="240" t="s">
        <v>634</v>
      </c>
      <c r="B258" s="249" t="s">
        <v>635</v>
      </c>
      <c r="C258" s="244" t="s">
        <v>636</v>
      </c>
    </row>
    <row r="259" spans="1:3" ht="33.75">
      <c r="A259" s="240" t="s">
        <v>637</v>
      </c>
      <c r="B259" s="249" t="s">
        <v>638</v>
      </c>
      <c r="C259" s="244" t="s">
        <v>639</v>
      </c>
    </row>
    <row r="260" spans="1:3" ht="11.25" customHeight="1">
      <c r="A260" s="240" t="s">
        <v>640</v>
      </c>
      <c r="B260" s="249" t="s">
        <v>641</v>
      </c>
      <c r="C260" s="244" t="s">
        <v>642</v>
      </c>
    </row>
    <row r="261" spans="1:3" ht="56.25">
      <c r="A261" s="240" t="s">
        <v>643</v>
      </c>
      <c r="B261" s="249" t="s">
        <v>644</v>
      </c>
      <c r="C261" s="244" t="s">
        <v>645</v>
      </c>
    </row>
    <row r="262" spans="1:3">
      <c r="A262" s="235"/>
      <c r="B262" s="235"/>
      <c r="C262" s="235"/>
    </row>
    <row r="263" spans="1:3">
      <c r="A263" s="235"/>
      <c r="B263" s="235"/>
      <c r="C263" s="235"/>
    </row>
    <row r="264" spans="1:3">
      <c r="A264" s="235"/>
      <c r="B264" s="235"/>
      <c r="C264" s="235"/>
    </row>
    <row r="265" spans="1:3">
      <c r="A265" s="235"/>
      <c r="B265" s="235"/>
      <c r="C265" s="235"/>
    </row>
    <row r="266" spans="1:3">
      <c r="A266" s="235"/>
      <c r="B266" s="235"/>
      <c r="C266" s="235"/>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0"/>
  <sheetViews>
    <sheetView showGridLines="0" zoomScaleNormal="100" workbookViewId="0">
      <pane xSplit="1" ySplit="5" topLeftCell="B6" activePane="bottomRight" state="frozen"/>
      <selection pane="topRight" activeCell="B1" sqref="B1"/>
      <selection pane="bottomLeft" activeCell="A6" sqref="A6"/>
      <selection pane="bottomRight" activeCell="B1" sqref="B1"/>
    </sheetView>
  </sheetViews>
  <sheetFormatPr defaultRowHeight="15.75"/>
  <cols>
    <col min="1" max="1" width="9.5703125" style="20" bestFit="1" customWidth="1"/>
    <col min="2" max="2" width="86" style="17" customWidth="1"/>
    <col min="3" max="3" width="12.7109375" style="17" customWidth="1"/>
    <col min="4" max="7" width="12.7109375" style="2" customWidth="1"/>
    <col min="8" max="13" width="6.7109375" customWidth="1"/>
  </cols>
  <sheetData>
    <row r="1" spans="1:8">
      <c r="A1" s="381" t="s">
        <v>226</v>
      </c>
      <c r="B1" s="382" t="s">
        <v>870</v>
      </c>
    </row>
    <row r="2" spans="1:8">
      <c r="A2" s="381" t="s">
        <v>227</v>
      </c>
      <c r="B2" s="383">
        <v>43738</v>
      </c>
      <c r="C2" s="30"/>
      <c r="D2" s="19"/>
      <c r="E2" s="19"/>
      <c r="F2" s="19"/>
      <c r="G2" s="19"/>
      <c r="H2" s="1"/>
    </row>
    <row r="3" spans="1:8">
      <c r="A3" s="18"/>
      <c r="C3" s="30"/>
      <c r="D3" s="19"/>
      <c r="E3" s="19"/>
      <c r="F3" s="19"/>
      <c r="G3" s="19"/>
      <c r="H3" s="1"/>
    </row>
    <row r="4" spans="1:8" ht="16.5" thickBot="1">
      <c r="A4" s="76" t="s">
        <v>648</v>
      </c>
      <c r="B4" s="217" t="s">
        <v>261</v>
      </c>
      <c r="C4" s="218"/>
      <c r="D4" s="219"/>
      <c r="E4" s="219"/>
      <c r="F4" s="219"/>
      <c r="G4" s="219"/>
      <c r="H4" s="1"/>
    </row>
    <row r="5" spans="1:8" ht="15">
      <c r="A5" s="299" t="s">
        <v>27</v>
      </c>
      <c r="B5" s="300"/>
      <c r="C5" s="385" t="s">
        <v>935</v>
      </c>
      <c r="D5" s="385" t="s">
        <v>934</v>
      </c>
      <c r="E5" s="385" t="s">
        <v>933</v>
      </c>
      <c r="F5" s="385" t="s">
        <v>889</v>
      </c>
      <c r="G5" s="384" t="s">
        <v>888</v>
      </c>
    </row>
    <row r="6" spans="1:8" ht="15">
      <c r="A6" s="129"/>
      <c r="B6" s="33" t="s">
        <v>223</v>
      </c>
      <c r="C6" s="301"/>
      <c r="D6" s="301"/>
      <c r="E6" s="301"/>
      <c r="F6" s="301"/>
      <c r="G6" s="302"/>
    </row>
    <row r="7" spans="1:8" ht="15">
      <c r="A7" s="129"/>
      <c r="B7" s="34" t="s">
        <v>228</v>
      </c>
      <c r="C7" s="301"/>
      <c r="D7" s="301"/>
      <c r="E7" s="301"/>
      <c r="F7" s="301"/>
      <c r="G7" s="302"/>
    </row>
    <row r="8" spans="1:8" ht="15">
      <c r="A8" s="130">
        <v>1</v>
      </c>
      <c r="B8" s="265" t="s">
        <v>24</v>
      </c>
      <c r="C8" s="386">
        <v>79927409.167901561</v>
      </c>
      <c r="D8" s="387">
        <v>77371808.251440719</v>
      </c>
      <c r="E8" s="387">
        <v>76332986.239469618</v>
      </c>
      <c r="F8" s="387">
        <v>74490037.994947746</v>
      </c>
      <c r="G8" s="388">
        <v>73144692.474522844</v>
      </c>
    </row>
    <row r="9" spans="1:8" ht="15">
      <c r="A9" s="130">
        <v>2</v>
      </c>
      <c r="B9" s="265" t="s">
        <v>125</v>
      </c>
      <c r="C9" s="386">
        <v>79927409.167901561</v>
      </c>
      <c r="D9" s="387">
        <v>77371808.251440719</v>
      </c>
      <c r="E9" s="387">
        <v>76332986.239469618</v>
      </c>
      <c r="F9" s="387">
        <v>74490037.994947746</v>
      </c>
      <c r="G9" s="388">
        <v>73144692.474522844</v>
      </c>
    </row>
    <row r="10" spans="1:8" ht="15">
      <c r="A10" s="130">
        <v>3</v>
      </c>
      <c r="B10" s="265" t="s">
        <v>89</v>
      </c>
      <c r="C10" s="386">
        <v>83333498.725938484</v>
      </c>
      <c r="D10" s="387">
        <v>80895977.371655077</v>
      </c>
      <c r="E10" s="387">
        <v>79443872.235174209</v>
      </c>
      <c r="F10" s="387">
        <v>77883631.853618637</v>
      </c>
      <c r="G10" s="388">
        <v>76232926.77252017</v>
      </c>
    </row>
    <row r="11" spans="1:8" ht="15">
      <c r="A11" s="129"/>
      <c r="B11" s="33" t="s">
        <v>224</v>
      </c>
      <c r="C11" s="301"/>
      <c r="D11" s="301"/>
      <c r="E11" s="301"/>
      <c r="F11" s="301"/>
      <c r="G11" s="302"/>
    </row>
    <row r="12" spans="1:8" ht="15" customHeight="1">
      <c r="A12" s="130">
        <v>4</v>
      </c>
      <c r="B12" s="265" t="s">
        <v>670</v>
      </c>
      <c r="C12" s="389">
        <v>292369352.27900398</v>
      </c>
      <c r="D12" s="387">
        <v>300729541.42249846</v>
      </c>
      <c r="E12" s="387">
        <v>267792623.61456081</v>
      </c>
      <c r="F12" s="387">
        <v>290138010.41299868</v>
      </c>
      <c r="G12" s="388">
        <v>275658386.98848504</v>
      </c>
    </row>
    <row r="13" spans="1:8" ht="15">
      <c r="A13" s="129"/>
      <c r="B13" s="33" t="s">
        <v>126</v>
      </c>
      <c r="C13" s="301"/>
      <c r="D13" s="301"/>
      <c r="E13" s="301"/>
      <c r="F13" s="301"/>
      <c r="G13" s="302"/>
    </row>
    <row r="14" spans="1:8" s="3" customFormat="1" ht="15">
      <c r="A14" s="130"/>
      <c r="B14" s="34" t="s">
        <v>834</v>
      </c>
      <c r="C14" s="390"/>
      <c r="D14" s="387"/>
      <c r="E14" s="387"/>
      <c r="F14" s="387"/>
      <c r="G14" s="388"/>
    </row>
    <row r="15" spans="1:8" ht="15">
      <c r="A15" s="128">
        <v>5</v>
      </c>
      <c r="B15" s="32" t="str">
        <f>"ძირითადი პირველადი კაპიტალის კოეფიციენტი &gt;="&amp;'9.1. Capital Requirements'!$C$19*100&amp;"%"</f>
        <v>ძირითადი პირველადი კაპიტალის კოეფიციენტი &gt;=8.84573520122708%</v>
      </c>
      <c r="C15" s="391">
        <v>0.2733782065215507</v>
      </c>
      <c r="D15" s="391">
        <v>0.25728037187653657</v>
      </c>
      <c r="E15" s="392">
        <v>0.28504514130806374</v>
      </c>
      <c r="F15" s="392">
        <v>0.25674001792772499</v>
      </c>
      <c r="G15" s="393">
        <v>0.265345427264574</v>
      </c>
    </row>
    <row r="16" spans="1:8" ht="15" customHeight="1">
      <c r="A16" s="128">
        <v>6</v>
      </c>
      <c r="B16" s="32" t="str">
        <f>"პირველადი კაპიტალის კოეფიციენტი &gt;="&amp;'9.1. Capital Requirements'!$C$20*100&amp;"%"</f>
        <v>პირველადი კაპიტალის კოეფიციენტი &gt;=10.9655552016851%</v>
      </c>
      <c r="C16" s="391">
        <v>0.2733782065215507</v>
      </c>
      <c r="D16" s="391">
        <v>0.25728037187653657</v>
      </c>
      <c r="E16" s="392">
        <v>0.28504514130806374</v>
      </c>
      <c r="F16" s="392">
        <v>0.25674001792772499</v>
      </c>
      <c r="G16" s="393">
        <v>0.265345427264574</v>
      </c>
    </row>
    <row r="17" spans="1:7" ht="15">
      <c r="A17" s="128">
        <v>7</v>
      </c>
      <c r="B17" s="32" t="str">
        <f>"საზედამხედველო კაპიტალის კოეფიციენტი &gt;="&amp;'9.1. Capital Requirements'!$C$21*100&amp;"%"</f>
        <v>საზედამხედველო კაპიტალის კოეფიციენტი &gt;=19.0534559679747%</v>
      </c>
      <c r="C17" s="391">
        <v>0.28502816070274867</v>
      </c>
      <c r="D17" s="391">
        <v>0.26899910460742987</v>
      </c>
      <c r="E17" s="392">
        <v>0.29666191384539153</v>
      </c>
      <c r="F17" s="392">
        <v>0.26843649938439545</v>
      </c>
      <c r="G17" s="393">
        <v>0.27654854838755411</v>
      </c>
    </row>
    <row r="18" spans="1:7" ht="15">
      <c r="A18" s="129"/>
      <c r="B18" s="33" t="s">
        <v>6</v>
      </c>
      <c r="C18" s="301"/>
      <c r="D18" s="301"/>
      <c r="E18" s="301"/>
      <c r="F18" s="301"/>
      <c r="G18" s="302"/>
    </row>
    <row r="19" spans="1:7" ht="15" customHeight="1">
      <c r="A19" s="131">
        <v>8</v>
      </c>
      <c r="B19" s="35" t="s">
        <v>7</v>
      </c>
      <c r="C19" s="394">
        <v>6.2905165085480969E-2</v>
      </c>
      <c r="D19" s="394">
        <v>6.2139024691145531E-2</v>
      </c>
      <c r="E19" s="395">
        <v>6.2773789608698186E-2</v>
      </c>
      <c r="F19" s="395">
        <v>6.3702280577331502E-2</v>
      </c>
      <c r="G19" s="396">
        <v>6.4218868891093739E-2</v>
      </c>
    </row>
    <row r="20" spans="1:7" ht="15">
      <c r="A20" s="131">
        <v>9</v>
      </c>
      <c r="B20" s="35" t="s">
        <v>8</v>
      </c>
      <c r="C20" s="394">
        <v>1.8211276177690146E-2</v>
      </c>
      <c r="D20" s="394">
        <v>1.8544317485381212E-2</v>
      </c>
      <c r="E20" s="395">
        <v>1.9356393074447937E-2</v>
      </c>
      <c r="F20" s="395">
        <v>2.7164423559937107E-2</v>
      </c>
      <c r="G20" s="396">
        <v>2.991690987250567E-2</v>
      </c>
    </row>
    <row r="21" spans="1:7" ht="15">
      <c r="A21" s="131">
        <v>10</v>
      </c>
      <c r="B21" s="35" t="s">
        <v>9</v>
      </c>
      <c r="C21" s="394">
        <v>2.8395594227122789E-2</v>
      </c>
      <c r="D21" s="394">
        <v>2.6226326867982805E-2</v>
      </c>
      <c r="E21" s="395">
        <v>2.6949173500236678E-2</v>
      </c>
      <c r="F21" s="395">
        <v>8.9126143021493621E-3</v>
      </c>
      <c r="G21" s="396">
        <v>4.1360402411756208E-3</v>
      </c>
    </row>
    <row r="22" spans="1:7" ht="15">
      <c r="A22" s="131">
        <v>11</v>
      </c>
      <c r="B22" s="35" t="s">
        <v>262</v>
      </c>
      <c r="C22" s="394">
        <v>4.4693888907790816E-2</v>
      </c>
      <c r="D22" s="394">
        <v>4.3594707205764319E-2</v>
      </c>
      <c r="E22" s="395">
        <v>4.3417396534250245E-2</v>
      </c>
      <c r="F22" s="395">
        <v>3.6537857017394398E-2</v>
      </c>
      <c r="G22" s="396">
        <v>3.4301959018588075E-2</v>
      </c>
    </row>
    <row r="23" spans="1:7" ht="15">
      <c r="A23" s="131">
        <v>12</v>
      </c>
      <c r="B23" s="35" t="s">
        <v>10</v>
      </c>
      <c r="C23" s="394">
        <v>2.7027335053165225E-2</v>
      </c>
      <c r="D23" s="394">
        <v>2.2230101857872712E-2</v>
      </c>
      <c r="E23" s="395">
        <v>2.8581819743602483E-2</v>
      </c>
      <c r="F23" s="395">
        <v>6.3222077179368634E-3</v>
      </c>
      <c r="G23" s="396">
        <v>6.2526787325250404E-4</v>
      </c>
    </row>
    <row r="24" spans="1:7" ht="15">
      <c r="A24" s="131">
        <v>13</v>
      </c>
      <c r="B24" s="35" t="s">
        <v>11</v>
      </c>
      <c r="C24" s="394">
        <v>9.2571368450566099E-2</v>
      </c>
      <c r="D24" s="394">
        <v>7.4046029099126387E-2</v>
      </c>
      <c r="E24" s="395">
        <v>9.5952831981402573E-2</v>
      </c>
      <c r="F24" s="395">
        <v>2.7251504788507127E-2</v>
      </c>
      <c r="G24" s="396">
        <v>2.9998869875696413E-3</v>
      </c>
    </row>
    <row r="25" spans="1:7" ht="15">
      <c r="A25" s="129"/>
      <c r="B25" s="33" t="s">
        <v>12</v>
      </c>
      <c r="C25" s="301"/>
      <c r="D25" s="301"/>
      <c r="E25" s="301"/>
      <c r="F25" s="301"/>
      <c r="G25" s="302"/>
    </row>
    <row r="26" spans="1:7" ht="15">
      <c r="A26" s="131">
        <v>14</v>
      </c>
      <c r="B26" s="35" t="s">
        <v>13</v>
      </c>
      <c r="C26" s="394">
        <v>4.3856065957794094E-2</v>
      </c>
      <c r="D26" s="394">
        <v>3.5186743054338041E-2</v>
      </c>
      <c r="E26" s="395">
        <v>3.8277989529740389E-2</v>
      </c>
      <c r="F26" s="395">
        <v>3.2605588953122579E-2</v>
      </c>
      <c r="G26" s="396">
        <v>3.5213122735325238E-2</v>
      </c>
    </row>
    <row r="27" spans="1:7" ht="15" customHeight="1">
      <c r="A27" s="131">
        <v>15</v>
      </c>
      <c r="B27" s="35" t="s">
        <v>14</v>
      </c>
      <c r="C27" s="394">
        <v>4.3199424934015546E-2</v>
      </c>
      <c r="D27" s="394">
        <v>3.7837416778913384E-2</v>
      </c>
      <c r="E27" s="395">
        <v>3.9685254896344294E-2</v>
      </c>
      <c r="F27" s="395">
        <v>3.6448761744463647E-2</v>
      </c>
      <c r="G27" s="396">
        <v>3.7948358007108822E-2</v>
      </c>
    </row>
    <row r="28" spans="1:7" ht="15">
      <c r="A28" s="131">
        <v>16</v>
      </c>
      <c r="B28" s="35" t="s">
        <v>15</v>
      </c>
      <c r="C28" s="394">
        <v>0.6029229797560538</v>
      </c>
      <c r="D28" s="394">
        <v>0.6273912184147572</v>
      </c>
      <c r="E28" s="395">
        <v>0.64251309202962492</v>
      </c>
      <c r="F28" s="395">
        <v>0.68769813749795805</v>
      </c>
      <c r="G28" s="396">
        <v>0.63898437248043582</v>
      </c>
    </row>
    <row r="29" spans="1:7" ht="15" customHeight="1">
      <c r="A29" s="131">
        <v>17</v>
      </c>
      <c r="B29" s="35" t="s">
        <v>16</v>
      </c>
      <c r="C29" s="394">
        <v>0.63088773447180846</v>
      </c>
      <c r="D29" s="394">
        <v>0.62918236050228959</v>
      </c>
      <c r="E29" s="395">
        <v>0.62664275624645582</v>
      </c>
      <c r="F29" s="395">
        <v>0.64905716422515536</v>
      </c>
      <c r="G29" s="396">
        <v>0.66194389285625943</v>
      </c>
    </row>
    <row r="30" spans="1:7" ht="15">
      <c r="A30" s="131">
        <v>18</v>
      </c>
      <c r="B30" s="35" t="s">
        <v>17</v>
      </c>
      <c r="C30" s="394">
        <v>-0.16799745601233074</v>
      </c>
      <c r="D30" s="394">
        <v>3.142294992092564E-2</v>
      </c>
      <c r="E30" s="395">
        <v>-8.4404561995822705E-2</v>
      </c>
      <c r="F30" s="395">
        <v>4.7751710664057931E-3</v>
      </c>
      <c r="G30" s="396">
        <v>-6.7956986940251679E-2</v>
      </c>
    </row>
    <row r="31" spans="1:7" ht="15" customHeight="1">
      <c r="A31" s="129"/>
      <c r="B31" s="33" t="s">
        <v>18</v>
      </c>
      <c r="C31" s="301"/>
      <c r="D31" s="301"/>
      <c r="E31" s="301"/>
      <c r="F31" s="301"/>
      <c r="G31" s="302"/>
    </row>
    <row r="32" spans="1:7" ht="15" customHeight="1">
      <c r="A32" s="131">
        <v>19</v>
      </c>
      <c r="B32" s="35" t="s">
        <v>19</v>
      </c>
      <c r="C32" s="394">
        <v>0.30899235550236059</v>
      </c>
      <c r="D32" s="394">
        <v>0.17361916098674099</v>
      </c>
      <c r="E32" s="394">
        <v>0.23692707310133235</v>
      </c>
      <c r="F32" s="394">
        <v>0.22101157853059816</v>
      </c>
      <c r="G32" s="397">
        <v>0.28179937109153863</v>
      </c>
    </row>
    <row r="33" spans="1:7" ht="15" customHeight="1">
      <c r="A33" s="131">
        <v>20</v>
      </c>
      <c r="B33" s="35" t="s">
        <v>20</v>
      </c>
      <c r="C33" s="394">
        <v>0.89343742388521852</v>
      </c>
      <c r="D33" s="394">
        <v>0.86844806306683242</v>
      </c>
      <c r="E33" s="394">
        <v>0.92354903365848706</v>
      </c>
      <c r="F33" s="394">
        <v>0.92546788533805657</v>
      </c>
      <c r="G33" s="397">
        <v>0.89123039793033998</v>
      </c>
    </row>
    <row r="34" spans="1:7" ht="15" customHeight="1">
      <c r="A34" s="131">
        <v>21</v>
      </c>
      <c r="B34" s="274" t="s">
        <v>21</v>
      </c>
      <c r="C34" s="394">
        <v>7.5299384002034522E-2</v>
      </c>
      <c r="D34" s="394">
        <v>3.753280832851133E-2</v>
      </c>
      <c r="E34" s="394">
        <v>4.6934345653768222E-2</v>
      </c>
      <c r="F34" s="394">
        <v>4.602130754093918E-2</v>
      </c>
      <c r="G34" s="397">
        <v>6.1812729292215408E-2</v>
      </c>
    </row>
    <row r="35" spans="1:7" ht="15" customHeight="1">
      <c r="A35" s="303"/>
      <c r="B35" s="33" t="s">
        <v>833</v>
      </c>
      <c r="C35" s="301"/>
      <c r="D35" s="301"/>
      <c r="E35" s="301"/>
      <c r="F35" s="301"/>
      <c r="G35" s="302"/>
    </row>
    <row r="36" spans="1:7" ht="15" customHeight="1">
      <c r="A36" s="131">
        <v>22</v>
      </c>
      <c r="B36" s="298" t="s">
        <v>817</v>
      </c>
      <c r="C36" s="398">
        <v>120914587.7685</v>
      </c>
      <c r="D36" s="398">
        <v>88573687.457550019</v>
      </c>
      <c r="E36" s="398">
        <v>74663250.602000013</v>
      </c>
      <c r="F36" s="398">
        <v>68091162.08600001</v>
      </c>
      <c r="G36" s="527">
        <v>76019141.317499995</v>
      </c>
    </row>
    <row r="37" spans="1:7" ht="15">
      <c r="A37" s="131">
        <v>23</v>
      </c>
      <c r="B37" s="35" t="s">
        <v>818</v>
      </c>
      <c r="C37" s="398">
        <v>74149329.353100002</v>
      </c>
      <c r="D37" s="398">
        <v>65056049.282400005</v>
      </c>
      <c r="E37" s="398">
        <v>31774500.655499998</v>
      </c>
      <c r="F37" s="398">
        <v>46919640.222850002</v>
      </c>
      <c r="G37" s="527">
        <v>33833570.308449998</v>
      </c>
    </row>
    <row r="38" spans="1:7" thickBot="1">
      <c r="A38" s="132">
        <v>24</v>
      </c>
      <c r="B38" s="275" t="s">
        <v>816</v>
      </c>
      <c r="C38" s="399">
        <v>1.6306902412118021</v>
      </c>
      <c r="D38" s="399">
        <v>1.3614980994782353</v>
      </c>
      <c r="E38" s="399">
        <v>2.3497851755878405</v>
      </c>
      <c r="F38" s="399">
        <v>1.4512294161377524</v>
      </c>
      <c r="G38" s="528">
        <v>2.2468554345420078</v>
      </c>
    </row>
    <row r="39" spans="1:7">
      <c r="A39" s="21"/>
    </row>
    <row r="40" spans="1:7" ht="65.25">
      <c r="B40" s="343" t="s">
        <v>832</v>
      </c>
      <c r="D40" s="321"/>
      <c r="E40" s="321"/>
      <c r="F40" s="321"/>
      <c r="G40" s="3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1" sqref="B1"/>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381" t="s">
        <v>226</v>
      </c>
      <c r="B1" s="382" t="s">
        <v>870</v>
      </c>
    </row>
    <row r="2" spans="1:8" ht="15.75">
      <c r="A2" s="381" t="s">
        <v>227</v>
      </c>
      <c r="B2" s="383">
        <f>'1. key ratios'!B2</f>
        <v>43738</v>
      </c>
    </row>
    <row r="3" spans="1:8" ht="15.75">
      <c r="A3" s="18"/>
    </row>
    <row r="4" spans="1:8" ht="16.5" thickBot="1">
      <c r="A4" s="36" t="s">
        <v>649</v>
      </c>
      <c r="B4" s="77" t="s">
        <v>282</v>
      </c>
      <c r="C4" s="36"/>
      <c r="D4" s="37"/>
      <c r="E4" s="37"/>
      <c r="F4" s="38"/>
      <c r="G4" s="38"/>
      <c r="H4" s="39" t="s">
        <v>130</v>
      </c>
    </row>
    <row r="5" spans="1:8" ht="15.75">
      <c r="A5" s="40"/>
      <c r="B5" s="41"/>
      <c r="C5" s="571" t="s">
        <v>232</v>
      </c>
      <c r="D5" s="572"/>
      <c r="E5" s="573"/>
      <c r="F5" s="571" t="s">
        <v>233</v>
      </c>
      <c r="G5" s="572"/>
      <c r="H5" s="574"/>
    </row>
    <row r="6" spans="1:8" ht="15.75">
      <c r="A6" s="42" t="s">
        <v>27</v>
      </c>
      <c r="B6" s="43" t="s">
        <v>190</v>
      </c>
      <c r="C6" s="44" t="s">
        <v>28</v>
      </c>
      <c r="D6" s="44" t="s">
        <v>131</v>
      </c>
      <c r="E6" s="44" t="s">
        <v>69</v>
      </c>
      <c r="F6" s="44" t="s">
        <v>28</v>
      </c>
      <c r="G6" s="44" t="s">
        <v>131</v>
      </c>
      <c r="H6" s="45" t="s">
        <v>69</v>
      </c>
    </row>
    <row r="7" spans="1:8" ht="15.75">
      <c r="A7" s="42">
        <v>1</v>
      </c>
      <c r="B7" s="46" t="s">
        <v>191</v>
      </c>
      <c r="C7" s="400">
        <v>1473402.93</v>
      </c>
      <c r="D7" s="400">
        <v>3665640.9400000004</v>
      </c>
      <c r="E7" s="402">
        <f>C7+D7</f>
        <v>5139043.87</v>
      </c>
      <c r="F7" s="407">
        <v>1299969.1299999999</v>
      </c>
      <c r="G7" s="400">
        <v>3123578.09</v>
      </c>
      <c r="H7" s="411">
        <f>F7+G7</f>
        <v>4423547.22</v>
      </c>
    </row>
    <row r="8" spans="1:8" ht="15.75">
      <c r="A8" s="42">
        <v>2</v>
      </c>
      <c r="B8" s="46" t="s">
        <v>192</v>
      </c>
      <c r="C8" s="400">
        <v>508813.89</v>
      </c>
      <c r="D8" s="400">
        <v>42704075.615398005</v>
      </c>
      <c r="E8" s="402">
        <f t="shared" ref="E8:E19" si="0">C8+D8</f>
        <v>43212889.505398005</v>
      </c>
      <c r="F8" s="407">
        <v>454187.68</v>
      </c>
      <c r="G8" s="400">
        <v>34922561.210000001</v>
      </c>
      <c r="H8" s="411">
        <f t="shared" ref="H8:H40" si="1">F8+G8</f>
        <v>35376748.890000001</v>
      </c>
    </row>
    <row r="9" spans="1:8" ht="15.75">
      <c r="A9" s="42">
        <v>3</v>
      </c>
      <c r="B9" s="46" t="s">
        <v>193</v>
      </c>
      <c r="C9" s="400">
        <v>21025742.140000001</v>
      </c>
      <c r="D9" s="400">
        <v>44105646.796292</v>
      </c>
      <c r="E9" s="402">
        <f t="shared" si="0"/>
        <v>65131388.936292</v>
      </c>
      <c r="F9" s="407">
        <v>3527396.24</v>
      </c>
      <c r="G9" s="400">
        <v>25463334.736358002</v>
      </c>
      <c r="H9" s="411">
        <f t="shared" si="1"/>
        <v>28990730.976358004</v>
      </c>
    </row>
    <row r="10" spans="1:8" ht="15.75">
      <c r="A10" s="42">
        <v>4</v>
      </c>
      <c r="B10" s="46" t="s">
        <v>222</v>
      </c>
      <c r="C10" s="400">
        <v>0</v>
      </c>
      <c r="D10" s="400">
        <v>0</v>
      </c>
      <c r="E10" s="402">
        <f t="shared" si="0"/>
        <v>0</v>
      </c>
      <c r="F10" s="407">
        <v>0</v>
      </c>
      <c r="G10" s="400">
        <v>0</v>
      </c>
      <c r="H10" s="411">
        <f t="shared" si="1"/>
        <v>0</v>
      </c>
    </row>
    <row r="11" spans="1:8" ht="15.75">
      <c r="A11" s="42">
        <v>5</v>
      </c>
      <c r="B11" s="46" t="s">
        <v>194</v>
      </c>
      <c r="C11" s="400">
        <v>21966537.007811628</v>
      </c>
      <c r="D11" s="400">
        <v>12187851.417556573</v>
      </c>
      <c r="E11" s="402">
        <f t="shared" si="0"/>
        <v>34154388.425368205</v>
      </c>
      <c r="F11" s="407">
        <v>20053160.537848897</v>
      </c>
      <c r="G11" s="400">
        <v>10911683.063181842</v>
      </c>
      <c r="H11" s="411">
        <f t="shared" si="1"/>
        <v>30964843.601030737</v>
      </c>
    </row>
    <row r="12" spans="1:8" ht="15.75">
      <c r="A12" s="42">
        <v>6.1</v>
      </c>
      <c r="B12" s="47" t="s">
        <v>195</v>
      </c>
      <c r="C12" s="400">
        <v>50642471.480000004</v>
      </c>
      <c r="D12" s="400">
        <v>76895685.849999994</v>
      </c>
      <c r="E12" s="402">
        <f t="shared" si="0"/>
        <v>127538157.33</v>
      </c>
      <c r="F12" s="407">
        <v>51334406.600000001</v>
      </c>
      <c r="G12" s="400">
        <v>90860010.170000017</v>
      </c>
      <c r="H12" s="411">
        <f t="shared" si="1"/>
        <v>142194416.77000001</v>
      </c>
    </row>
    <row r="13" spans="1:8" ht="15.75">
      <c r="A13" s="42">
        <v>6.2</v>
      </c>
      <c r="B13" s="47" t="s">
        <v>196</v>
      </c>
      <c r="C13" s="401">
        <v>-2758539.0557999993</v>
      </c>
      <c r="D13" s="401">
        <v>-2751035.9980000001</v>
      </c>
      <c r="E13" s="406">
        <f t="shared" si="0"/>
        <v>-5509575.0537999999</v>
      </c>
      <c r="F13" s="408">
        <v>-2521126.0645999997</v>
      </c>
      <c r="G13" s="401">
        <v>-2874918.5695999996</v>
      </c>
      <c r="H13" s="412">
        <f t="shared" si="1"/>
        <v>-5396044.6341999993</v>
      </c>
    </row>
    <row r="14" spans="1:8" ht="15.75">
      <c r="A14" s="42">
        <v>6</v>
      </c>
      <c r="B14" s="46" t="s">
        <v>197</v>
      </c>
      <c r="C14" s="402">
        <f>C12+C13</f>
        <v>47883932.424200006</v>
      </c>
      <c r="D14" s="402">
        <f>D12+D13</f>
        <v>74144649.851999998</v>
      </c>
      <c r="E14" s="402">
        <f t="shared" si="0"/>
        <v>122028582.2762</v>
      </c>
      <c r="F14" s="402">
        <f>F12+F13</f>
        <v>48813280.535400003</v>
      </c>
      <c r="G14" s="402">
        <f>G12+G13</f>
        <v>87985091.600400016</v>
      </c>
      <c r="H14" s="411">
        <f t="shared" si="1"/>
        <v>136798372.1358</v>
      </c>
    </row>
    <row r="15" spans="1:8" ht="15.75">
      <c r="A15" s="42">
        <v>7</v>
      </c>
      <c r="B15" s="46" t="s">
        <v>198</v>
      </c>
      <c r="C15" s="400">
        <v>987926.20000000042</v>
      </c>
      <c r="D15" s="400">
        <v>772802.19286400022</v>
      </c>
      <c r="E15" s="402">
        <f t="shared" si="0"/>
        <v>1760728.3928640005</v>
      </c>
      <c r="F15" s="407">
        <v>912484.02000000014</v>
      </c>
      <c r="G15" s="400">
        <v>839222.8461107926</v>
      </c>
      <c r="H15" s="411">
        <f t="shared" si="1"/>
        <v>1751706.8661107928</v>
      </c>
    </row>
    <row r="16" spans="1:8" ht="15.75">
      <c r="A16" s="42">
        <v>8</v>
      </c>
      <c r="B16" s="46" t="s">
        <v>199</v>
      </c>
      <c r="C16" s="400">
        <v>0</v>
      </c>
      <c r="D16" s="400">
        <v>0</v>
      </c>
      <c r="E16" s="402">
        <f t="shared" si="0"/>
        <v>0</v>
      </c>
      <c r="F16" s="407">
        <v>0</v>
      </c>
      <c r="G16" s="400">
        <v>0</v>
      </c>
      <c r="H16" s="411">
        <f t="shared" si="1"/>
        <v>0</v>
      </c>
    </row>
    <row r="17" spans="1:8" ht="15.75">
      <c r="A17" s="42">
        <v>9</v>
      </c>
      <c r="B17" s="46" t="s">
        <v>200</v>
      </c>
      <c r="C17" s="400">
        <v>0</v>
      </c>
      <c r="D17" s="400">
        <v>0</v>
      </c>
      <c r="E17" s="402">
        <f t="shared" si="0"/>
        <v>0</v>
      </c>
      <c r="F17" s="407">
        <v>0</v>
      </c>
      <c r="G17" s="400">
        <v>0</v>
      </c>
      <c r="H17" s="411">
        <f t="shared" si="1"/>
        <v>0</v>
      </c>
    </row>
    <row r="18" spans="1:8" ht="15.75">
      <c r="A18" s="42">
        <v>10</v>
      </c>
      <c r="B18" s="46" t="s">
        <v>201</v>
      </c>
      <c r="C18" s="400">
        <v>883749.16000000015</v>
      </c>
      <c r="D18" s="400">
        <v>0</v>
      </c>
      <c r="E18" s="402">
        <f t="shared" si="0"/>
        <v>883749.16000000015</v>
      </c>
      <c r="F18" s="407">
        <v>1607088.3800000004</v>
      </c>
      <c r="G18" s="400">
        <v>0</v>
      </c>
      <c r="H18" s="411">
        <f t="shared" si="1"/>
        <v>1607088.3800000004</v>
      </c>
    </row>
    <row r="19" spans="1:8" ht="15.75">
      <c r="A19" s="42">
        <v>11</v>
      </c>
      <c r="B19" s="46" t="s">
        <v>202</v>
      </c>
      <c r="C19" s="400">
        <v>9530132.816920707</v>
      </c>
      <c r="D19" s="400">
        <v>621226.18000000005</v>
      </c>
      <c r="E19" s="402">
        <f t="shared" si="0"/>
        <v>10151358.996920707</v>
      </c>
      <c r="F19" s="407">
        <v>7161158.8932004534</v>
      </c>
      <c r="G19" s="400">
        <v>898620.7</v>
      </c>
      <c r="H19" s="411">
        <f t="shared" si="1"/>
        <v>8059779.5932004536</v>
      </c>
    </row>
    <row r="20" spans="1:8" ht="15.75">
      <c r="A20" s="42">
        <v>12</v>
      </c>
      <c r="B20" s="48" t="s">
        <v>203</v>
      </c>
      <c r="C20" s="402">
        <f>SUM(C7:C11)+SUM(C14:C19)</f>
        <v>104260236.56893235</v>
      </c>
      <c r="D20" s="402">
        <f>SUM(D7:D11)+SUM(D14:D19)</f>
        <v>178201892.99411058</v>
      </c>
      <c r="E20" s="402">
        <f>C20+D20</f>
        <v>282462129.56304294</v>
      </c>
      <c r="F20" s="402">
        <f>SUM(F7:F11)+SUM(F14:F19)</f>
        <v>83828725.416449368</v>
      </c>
      <c r="G20" s="402">
        <f>SUM(G7:G11)+SUM(G14:G19)</f>
        <v>164144092.24605066</v>
      </c>
      <c r="H20" s="411">
        <f t="shared" si="1"/>
        <v>247972817.66250002</v>
      </c>
    </row>
    <row r="21" spans="1:8" ht="15.75">
      <c r="A21" s="42"/>
      <c r="B21" s="43" t="s">
        <v>220</v>
      </c>
      <c r="C21" s="403"/>
      <c r="D21" s="403"/>
      <c r="E21" s="403"/>
      <c r="F21" s="409"/>
      <c r="G21" s="403"/>
      <c r="H21" s="413"/>
    </row>
    <row r="22" spans="1:8" ht="15.75">
      <c r="A22" s="42">
        <v>13</v>
      </c>
      <c r="B22" s="46" t="s">
        <v>204</v>
      </c>
      <c r="C22" s="400">
        <v>0</v>
      </c>
      <c r="D22" s="400">
        <v>120113764.75</v>
      </c>
      <c r="E22" s="402">
        <f>C22+D22</f>
        <v>120113764.75</v>
      </c>
      <c r="F22" s="407">
        <v>0</v>
      </c>
      <c r="G22" s="400">
        <v>79593194.189999998</v>
      </c>
      <c r="H22" s="411">
        <f t="shared" si="1"/>
        <v>79593194.189999998</v>
      </c>
    </row>
    <row r="23" spans="1:8" ht="15.75">
      <c r="A23" s="42">
        <v>14</v>
      </c>
      <c r="B23" s="46" t="s">
        <v>205</v>
      </c>
      <c r="C23" s="400">
        <v>12377208.960000003</v>
      </c>
      <c r="D23" s="400">
        <v>8892015.3999999985</v>
      </c>
      <c r="E23" s="402">
        <f t="shared" ref="E23:E40" si="2">C23+D23</f>
        <v>21269224.359999999</v>
      </c>
      <c r="F23" s="407">
        <v>4034445.379999999</v>
      </c>
      <c r="G23" s="400">
        <v>11293431.270000003</v>
      </c>
      <c r="H23" s="411">
        <f t="shared" si="1"/>
        <v>15327876.650000002</v>
      </c>
    </row>
    <row r="24" spans="1:8" ht="15.75">
      <c r="A24" s="42">
        <v>15</v>
      </c>
      <c r="B24" s="46" t="s">
        <v>206</v>
      </c>
      <c r="C24" s="400">
        <v>0</v>
      </c>
      <c r="D24" s="400">
        <v>0</v>
      </c>
      <c r="E24" s="402">
        <f t="shared" si="2"/>
        <v>0</v>
      </c>
      <c r="F24" s="407">
        <v>0</v>
      </c>
      <c r="G24" s="400">
        <v>0</v>
      </c>
      <c r="H24" s="411">
        <f t="shared" si="1"/>
        <v>0</v>
      </c>
    </row>
    <row r="25" spans="1:8" ht="15.75">
      <c r="A25" s="42">
        <v>16</v>
      </c>
      <c r="B25" s="46" t="s">
        <v>207</v>
      </c>
      <c r="C25" s="400">
        <v>201667.56</v>
      </c>
      <c r="D25" s="400">
        <v>30197101.290000003</v>
      </c>
      <c r="E25" s="402">
        <f t="shared" si="2"/>
        <v>30398768.850000001</v>
      </c>
      <c r="F25" s="407">
        <v>714124.83</v>
      </c>
      <c r="G25" s="400">
        <v>26793030.090000004</v>
      </c>
      <c r="H25" s="411">
        <f t="shared" si="1"/>
        <v>27507154.920000002</v>
      </c>
    </row>
    <row r="26" spans="1:8" ht="15.75">
      <c r="A26" s="42">
        <v>17</v>
      </c>
      <c r="B26" s="46" t="s">
        <v>208</v>
      </c>
      <c r="C26" s="403"/>
      <c r="D26" s="403"/>
      <c r="E26" s="402">
        <f t="shared" si="2"/>
        <v>0</v>
      </c>
      <c r="F26" s="409"/>
      <c r="G26" s="403"/>
      <c r="H26" s="411">
        <f t="shared" si="1"/>
        <v>0</v>
      </c>
    </row>
    <row r="27" spans="1:8" ht="15.75">
      <c r="A27" s="42">
        <v>18</v>
      </c>
      <c r="B27" s="46" t="s">
        <v>209</v>
      </c>
      <c r="C27" s="400">
        <v>0</v>
      </c>
      <c r="D27" s="400">
        <v>18387911.104543999</v>
      </c>
      <c r="E27" s="402">
        <f t="shared" si="2"/>
        <v>18387911.104543999</v>
      </c>
      <c r="F27" s="407">
        <v>8000000</v>
      </c>
      <c r="G27" s="400">
        <v>36043889.050973997</v>
      </c>
      <c r="H27" s="411">
        <f t="shared" si="1"/>
        <v>44043889.050973997</v>
      </c>
    </row>
    <row r="28" spans="1:8" ht="15.75">
      <c r="A28" s="42">
        <v>19</v>
      </c>
      <c r="B28" s="46" t="s">
        <v>210</v>
      </c>
      <c r="C28" s="400">
        <v>4541.16</v>
      </c>
      <c r="D28" s="400">
        <v>1775723.52</v>
      </c>
      <c r="E28" s="402">
        <f t="shared" si="2"/>
        <v>1780264.68</v>
      </c>
      <c r="F28" s="407">
        <v>39216.76999999999</v>
      </c>
      <c r="G28" s="400">
        <v>1418155.2300000002</v>
      </c>
      <c r="H28" s="411">
        <f t="shared" si="1"/>
        <v>1457372.0000000002</v>
      </c>
    </row>
    <row r="29" spans="1:8" ht="15.75">
      <c r="A29" s="42">
        <v>20</v>
      </c>
      <c r="B29" s="46" t="s">
        <v>132</v>
      </c>
      <c r="C29" s="400">
        <v>8984433.8735999987</v>
      </c>
      <c r="D29" s="400">
        <v>1461748.7291999999</v>
      </c>
      <c r="E29" s="402">
        <f t="shared" si="2"/>
        <v>10446182.602799999</v>
      </c>
      <c r="F29" s="407">
        <v>6201244.3099999996</v>
      </c>
      <c r="G29" s="400">
        <v>449582.9436</v>
      </c>
      <c r="H29" s="411">
        <f t="shared" si="1"/>
        <v>6650827.2535999995</v>
      </c>
    </row>
    <row r="30" spans="1:8" ht="15.75">
      <c r="A30" s="42">
        <v>21</v>
      </c>
      <c r="B30" s="46" t="s">
        <v>211</v>
      </c>
      <c r="C30" s="400">
        <v>0</v>
      </c>
      <c r="D30" s="400">
        <v>0</v>
      </c>
      <c r="E30" s="402">
        <f t="shared" si="2"/>
        <v>0</v>
      </c>
      <c r="F30" s="407">
        <v>0</v>
      </c>
      <c r="G30" s="400">
        <v>0</v>
      </c>
      <c r="H30" s="411">
        <f t="shared" si="1"/>
        <v>0</v>
      </c>
    </row>
    <row r="31" spans="1:8" ht="15.75">
      <c r="A31" s="42">
        <v>22</v>
      </c>
      <c r="B31" s="48" t="s">
        <v>212</v>
      </c>
      <c r="C31" s="402">
        <f>SUM(C22:C30)</f>
        <v>21567851.553600002</v>
      </c>
      <c r="D31" s="402">
        <f>SUM(D22:D30)</f>
        <v>180828264.793744</v>
      </c>
      <c r="E31" s="402">
        <f>C31+D31</f>
        <v>202396116.34734401</v>
      </c>
      <c r="F31" s="402">
        <f>SUM(F22:F30)</f>
        <v>18989031.289999999</v>
      </c>
      <c r="G31" s="402">
        <f>SUM(G22:G30)</f>
        <v>155591282.77457401</v>
      </c>
      <c r="H31" s="411">
        <f t="shared" si="1"/>
        <v>174580314.064574</v>
      </c>
    </row>
    <row r="32" spans="1:8" ht="15.75">
      <c r="A32" s="42"/>
      <c r="B32" s="43" t="s">
        <v>221</v>
      </c>
      <c r="C32" s="403"/>
      <c r="D32" s="403"/>
      <c r="E32" s="400"/>
      <c r="F32" s="409"/>
      <c r="G32" s="403"/>
      <c r="H32" s="413"/>
    </row>
    <row r="33" spans="1:8" ht="15.75">
      <c r="A33" s="42">
        <v>23</v>
      </c>
      <c r="B33" s="46" t="s">
        <v>213</v>
      </c>
      <c r="C33" s="400">
        <v>69161600</v>
      </c>
      <c r="D33" s="403"/>
      <c r="E33" s="402">
        <f t="shared" si="2"/>
        <v>69161600</v>
      </c>
      <c r="F33" s="407">
        <v>69161600</v>
      </c>
      <c r="G33" s="403"/>
      <c r="H33" s="411">
        <f t="shared" si="1"/>
        <v>69161600</v>
      </c>
    </row>
    <row r="34" spans="1:8" ht="15.75">
      <c r="A34" s="42">
        <v>24</v>
      </c>
      <c r="B34" s="46" t="s">
        <v>214</v>
      </c>
      <c r="C34" s="400">
        <v>0</v>
      </c>
      <c r="D34" s="403"/>
      <c r="E34" s="402">
        <f t="shared" si="2"/>
        <v>0</v>
      </c>
      <c r="F34" s="407">
        <v>0</v>
      </c>
      <c r="G34" s="403"/>
      <c r="H34" s="411">
        <f t="shared" si="1"/>
        <v>0</v>
      </c>
    </row>
    <row r="35" spans="1:8" ht="15.75">
      <c r="A35" s="42">
        <v>25</v>
      </c>
      <c r="B35" s="47" t="s">
        <v>215</v>
      </c>
      <c r="C35" s="400">
        <v>0</v>
      </c>
      <c r="D35" s="403"/>
      <c r="E35" s="402">
        <f t="shared" si="2"/>
        <v>0</v>
      </c>
      <c r="F35" s="407">
        <v>0</v>
      </c>
      <c r="G35" s="403"/>
      <c r="H35" s="411">
        <f t="shared" si="1"/>
        <v>0</v>
      </c>
    </row>
    <row r="36" spans="1:8" ht="15.75">
      <c r="A36" s="42">
        <v>26</v>
      </c>
      <c r="B36" s="46" t="s">
        <v>216</v>
      </c>
      <c r="C36" s="400">
        <v>0</v>
      </c>
      <c r="D36" s="403"/>
      <c r="E36" s="402">
        <f t="shared" si="2"/>
        <v>0</v>
      </c>
      <c r="F36" s="407">
        <v>0</v>
      </c>
      <c r="G36" s="403"/>
      <c r="H36" s="411">
        <f t="shared" si="1"/>
        <v>0</v>
      </c>
    </row>
    <row r="37" spans="1:8" ht="15.75">
      <c r="A37" s="42">
        <v>27</v>
      </c>
      <c r="B37" s="46" t="s">
        <v>217</v>
      </c>
      <c r="C37" s="400">
        <v>0</v>
      </c>
      <c r="D37" s="403"/>
      <c r="E37" s="402">
        <f t="shared" si="2"/>
        <v>0</v>
      </c>
      <c r="F37" s="407">
        <v>0</v>
      </c>
      <c r="G37" s="403"/>
      <c r="H37" s="411">
        <f t="shared" si="1"/>
        <v>0</v>
      </c>
    </row>
    <row r="38" spans="1:8" ht="15.75">
      <c r="A38" s="42">
        <v>28</v>
      </c>
      <c r="B38" s="46" t="s">
        <v>218</v>
      </c>
      <c r="C38" s="400">
        <v>10904413.057901558</v>
      </c>
      <c r="D38" s="403"/>
      <c r="E38" s="402">
        <f t="shared" si="2"/>
        <v>10904413.057901558</v>
      </c>
      <c r="F38" s="407">
        <v>4230903.5845228489</v>
      </c>
      <c r="G38" s="403"/>
      <c r="H38" s="411">
        <f t="shared" si="1"/>
        <v>4230903.5845228489</v>
      </c>
    </row>
    <row r="39" spans="1:8" ht="15.75">
      <c r="A39" s="42">
        <v>29</v>
      </c>
      <c r="B39" s="46" t="s">
        <v>234</v>
      </c>
      <c r="C39" s="400">
        <v>0</v>
      </c>
      <c r="D39" s="403"/>
      <c r="E39" s="402">
        <f t="shared" si="2"/>
        <v>0</v>
      </c>
      <c r="F39" s="407">
        <v>0</v>
      </c>
      <c r="G39" s="403"/>
      <c r="H39" s="411">
        <f t="shared" si="1"/>
        <v>0</v>
      </c>
    </row>
    <row r="40" spans="1:8" ht="15.75">
      <c r="A40" s="42">
        <v>30</v>
      </c>
      <c r="B40" s="48" t="s">
        <v>219</v>
      </c>
      <c r="C40" s="404">
        <f>SUM(C33:C39)</f>
        <v>80066013.057901561</v>
      </c>
      <c r="D40" s="403"/>
      <c r="E40" s="402">
        <f t="shared" si="2"/>
        <v>80066013.057901561</v>
      </c>
      <c r="F40" s="410">
        <f>SUM(F33:F39)</f>
        <v>73392503.584522843</v>
      </c>
      <c r="G40" s="403"/>
      <c r="H40" s="411">
        <f t="shared" si="1"/>
        <v>73392503.584522843</v>
      </c>
    </row>
    <row r="41" spans="1:8" ht="16.5" thickBot="1">
      <c r="A41" s="49">
        <v>31</v>
      </c>
      <c r="B41" s="50" t="s">
        <v>235</v>
      </c>
      <c r="C41" s="405">
        <f>C31+C40</f>
        <v>101633864.61150156</v>
      </c>
      <c r="D41" s="405">
        <f>D31+D40</f>
        <v>180828264.793744</v>
      </c>
      <c r="E41" s="405">
        <f>C41+D41</f>
        <v>282462129.40524554</v>
      </c>
      <c r="F41" s="405">
        <f>F31+F40</f>
        <v>92381534.874522835</v>
      </c>
      <c r="G41" s="405">
        <f>G31+G40</f>
        <v>155591282.77457401</v>
      </c>
      <c r="H41" s="414">
        <f>F41+G41</f>
        <v>247972817.64909685</v>
      </c>
    </row>
    <row r="43" spans="1:8">
      <c r="B43" s="51"/>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1" sqref="B1"/>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381" t="s">
        <v>226</v>
      </c>
      <c r="B1" s="382" t="s">
        <v>870</v>
      </c>
      <c r="C1" s="17"/>
    </row>
    <row r="2" spans="1:8" ht="15.75">
      <c r="A2" s="381" t="s">
        <v>227</v>
      </c>
      <c r="B2" s="383">
        <f>'2. RC'!B2</f>
        <v>43738</v>
      </c>
      <c r="C2" s="30"/>
      <c r="D2" s="19"/>
      <c r="E2" s="19"/>
      <c r="F2" s="19"/>
      <c r="G2" s="19"/>
      <c r="H2" s="19"/>
    </row>
    <row r="3" spans="1:8" ht="15.75">
      <c r="A3" s="18"/>
      <c r="B3" s="17"/>
      <c r="C3" s="30"/>
      <c r="D3" s="19"/>
      <c r="E3" s="19"/>
      <c r="F3" s="19"/>
      <c r="G3" s="19"/>
      <c r="H3" s="19"/>
    </row>
    <row r="4" spans="1:8" ht="16.5" thickBot="1">
      <c r="A4" s="52" t="s">
        <v>650</v>
      </c>
      <c r="B4" s="31" t="s">
        <v>260</v>
      </c>
      <c r="C4" s="38"/>
      <c r="D4" s="38"/>
      <c r="E4" s="38"/>
      <c r="F4" s="52"/>
      <c r="G4" s="52"/>
      <c r="H4" s="53" t="s">
        <v>130</v>
      </c>
    </row>
    <row r="5" spans="1:8" ht="15.75">
      <c r="A5" s="133"/>
      <c r="B5" s="134"/>
      <c r="C5" s="571" t="s">
        <v>232</v>
      </c>
      <c r="D5" s="572"/>
      <c r="E5" s="573"/>
      <c r="F5" s="571" t="s">
        <v>233</v>
      </c>
      <c r="G5" s="572"/>
      <c r="H5" s="574"/>
    </row>
    <row r="6" spans="1:8">
      <c r="A6" s="135" t="s">
        <v>27</v>
      </c>
      <c r="B6" s="54"/>
      <c r="C6" s="55" t="s">
        <v>28</v>
      </c>
      <c r="D6" s="55" t="s">
        <v>133</v>
      </c>
      <c r="E6" s="55" t="s">
        <v>69</v>
      </c>
      <c r="F6" s="55" t="s">
        <v>28</v>
      </c>
      <c r="G6" s="55" t="s">
        <v>133</v>
      </c>
      <c r="H6" s="136" t="s">
        <v>69</v>
      </c>
    </row>
    <row r="7" spans="1:8">
      <c r="A7" s="137"/>
      <c r="B7" s="57" t="s">
        <v>129</v>
      </c>
      <c r="C7" s="58"/>
      <c r="D7" s="58"/>
      <c r="E7" s="58"/>
      <c r="F7" s="58"/>
      <c r="G7" s="58"/>
      <c r="H7" s="138"/>
    </row>
    <row r="8" spans="1:8">
      <c r="A8" s="137">
        <v>1</v>
      </c>
      <c r="B8" s="59" t="s">
        <v>134</v>
      </c>
      <c r="C8" s="415">
        <v>564253.27999999991</v>
      </c>
      <c r="D8" s="415">
        <v>13010.19</v>
      </c>
      <c r="E8" s="406">
        <f t="shared" ref="E8:E22" si="0">C8+D8</f>
        <v>577263.46999999986</v>
      </c>
      <c r="F8" s="416">
        <v>482043.44</v>
      </c>
      <c r="G8" s="416">
        <v>11121.84</v>
      </c>
      <c r="H8" s="412">
        <f t="shared" ref="H8:H22" si="1">F8+G8</f>
        <v>493165.28</v>
      </c>
    </row>
    <row r="9" spans="1:8">
      <c r="A9" s="137">
        <v>2</v>
      </c>
      <c r="B9" s="59" t="s">
        <v>135</v>
      </c>
      <c r="C9" s="417">
        <f>C10+C11+C12+C13+C14+C15+C16+C17+C18</f>
        <v>9320736.0599999987</v>
      </c>
      <c r="D9" s="417">
        <f>D10+D11+D12+D13+D14+D15+D16+D17+D18</f>
        <v>544100.56999999995</v>
      </c>
      <c r="E9" s="406">
        <f t="shared" si="0"/>
        <v>9864836.629999999</v>
      </c>
      <c r="F9" s="417">
        <f>F10+F11+F12+F13+F14+F15+F16+F17+F18</f>
        <v>7874198.709999999</v>
      </c>
      <c r="G9" s="417">
        <f>G10+G11+G12+G13+G14+G15+G16+G17+G18</f>
        <v>643576.44999999995</v>
      </c>
      <c r="H9" s="412">
        <f t="shared" si="1"/>
        <v>8517775.1599999983</v>
      </c>
    </row>
    <row r="10" spans="1:8">
      <c r="A10" s="137">
        <v>2.1</v>
      </c>
      <c r="B10" s="60" t="s">
        <v>136</v>
      </c>
      <c r="C10" s="416">
        <v>0</v>
      </c>
      <c r="D10" s="416">
        <v>63102.35</v>
      </c>
      <c r="E10" s="406">
        <f t="shared" si="0"/>
        <v>63102.35</v>
      </c>
      <c r="F10" s="416">
        <v>0</v>
      </c>
      <c r="G10" s="416">
        <v>98529.63</v>
      </c>
      <c r="H10" s="412">
        <f t="shared" si="1"/>
        <v>98529.63</v>
      </c>
    </row>
    <row r="11" spans="1:8">
      <c r="A11" s="137">
        <v>2.2000000000000002</v>
      </c>
      <c r="B11" s="60" t="s">
        <v>137</v>
      </c>
      <c r="C11" s="416">
        <v>8399619.129999999</v>
      </c>
      <c r="D11" s="416">
        <v>0</v>
      </c>
      <c r="E11" s="406">
        <f t="shared" si="0"/>
        <v>8399619.129999999</v>
      </c>
      <c r="F11" s="416">
        <v>6516382.0799999991</v>
      </c>
      <c r="G11" s="416">
        <v>0</v>
      </c>
      <c r="H11" s="412">
        <f t="shared" si="1"/>
        <v>6516382.0799999991</v>
      </c>
    </row>
    <row r="12" spans="1:8">
      <c r="A12" s="137">
        <v>2.2999999999999998</v>
      </c>
      <c r="B12" s="60" t="s">
        <v>138</v>
      </c>
      <c r="C12" s="416"/>
      <c r="D12" s="416"/>
      <c r="E12" s="406">
        <f t="shared" si="0"/>
        <v>0</v>
      </c>
      <c r="F12" s="416"/>
      <c r="G12" s="416"/>
      <c r="H12" s="412">
        <f t="shared" si="1"/>
        <v>0</v>
      </c>
    </row>
    <row r="13" spans="1:8">
      <c r="A13" s="137">
        <v>2.4</v>
      </c>
      <c r="B13" s="60" t="s">
        <v>139</v>
      </c>
      <c r="C13" s="416"/>
      <c r="D13" s="416"/>
      <c r="E13" s="406">
        <f t="shared" si="0"/>
        <v>0</v>
      </c>
      <c r="F13" s="416"/>
      <c r="G13" s="416"/>
      <c r="H13" s="412">
        <f t="shared" si="1"/>
        <v>0</v>
      </c>
    </row>
    <row r="14" spans="1:8">
      <c r="A14" s="137">
        <v>2.5</v>
      </c>
      <c r="B14" s="60" t="s">
        <v>140</v>
      </c>
      <c r="C14" s="416"/>
      <c r="D14" s="416"/>
      <c r="E14" s="406">
        <f t="shared" si="0"/>
        <v>0</v>
      </c>
      <c r="F14" s="416"/>
      <c r="G14" s="416"/>
      <c r="H14" s="412">
        <f t="shared" si="1"/>
        <v>0</v>
      </c>
    </row>
    <row r="15" spans="1:8">
      <c r="A15" s="137">
        <v>2.6</v>
      </c>
      <c r="B15" s="60" t="s">
        <v>141</v>
      </c>
      <c r="C15" s="416"/>
      <c r="D15" s="416"/>
      <c r="E15" s="406">
        <f t="shared" si="0"/>
        <v>0</v>
      </c>
      <c r="F15" s="416"/>
      <c r="G15" s="416"/>
      <c r="H15" s="412">
        <f t="shared" si="1"/>
        <v>0</v>
      </c>
    </row>
    <row r="16" spans="1:8">
      <c r="A16" s="137">
        <v>2.7</v>
      </c>
      <c r="B16" s="60" t="s">
        <v>142</v>
      </c>
      <c r="C16" s="416"/>
      <c r="D16" s="416"/>
      <c r="E16" s="406">
        <f t="shared" si="0"/>
        <v>0</v>
      </c>
      <c r="F16" s="416"/>
      <c r="G16" s="416"/>
      <c r="H16" s="412">
        <f t="shared" si="1"/>
        <v>0</v>
      </c>
    </row>
    <row r="17" spans="1:8">
      <c r="A17" s="137">
        <v>2.8</v>
      </c>
      <c r="B17" s="60" t="s">
        <v>143</v>
      </c>
      <c r="C17" s="416">
        <v>921116.92999999993</v>
      </c>
      <c r="D17" s="416">
        <v>480998.22</v>
      </c>
      <c r="E17" s="406">
        <f t="shared" si="0"/>
        <v>1402115.15</v>
      </c>
      <c r="F17" s="416">
        <v>1357816.63</v>
      </c>
      <c r="G17" s="416">
        <v>545046.81999999995</v>
      </c>
      <c r="H17" s="412">
        <f t="shared" si="1"/>
        <v>1902863.4499999997</v>
      </c>
    </row>
    <row r="18" spans="1:8">
      <c r="A18" s="137">
        <v>2.9</v>
      </c>
      <c r="B18" s="60" t="s">
        <v>144</v>
      </c>
      <c r="C18" s="416">
        <v>0</v>
      </c>
      <c r="D18" s="416">
        <v>0</v>
      </c>
      <c r="E18" s="406">
        <f t="shared" si="0"/>
        <v>0</v>
      </c>
      <c r="F18" s="416">
        <v>0</v>
      </c>
      <c r="G18" s="416">
        <v>0</v>
      </c>
      <c r="H18" s="412">
        <f t="shared" si="1"/>
        <v>0</v>
      </c>
    </row>
    <row r="19" spans="1:8">
      <c r="A19" s="137">
        <v>3</v>
      </c>
      <c r="B19" s="59" t="s">
        <v>145</v>
      </c>
      <c r="C19" s="416">
        <v>0</v>
      </c>
      <c r="D19" s="416">
        <v>0</v>
      </c>
      <c r="E19" s="406">
        <f t="shared" si="0"/>
        <v>0</v>
      </c>
      <c r="F19" s="416">
        <v>0</v>
      </c>
      <c r="G19" s="416">
        <v>0</v>
      </c>
      <c r="H19" s="412">
        <f t="shared" si="1"/>
        <v>0</v>
      </c>
    </row>
    <row r="20" spans="1:8">
      <c r="A20" s="137">
        <v>4</v>
      </c>
      <c r="B20" s="59" t="s">
        <v>146</v>
      </c>
      <c r="C20" s="416">
        <v>1612361.0247331653</v>
      </c>
      <c r="D20" s="416">
        <v>410280.08336935128</v>
      </c>
      <c r="E20" s="406">
        <f t="shared" si="0"/>
        <v>2022641.1081025165</v>
      </c>
      <c r="F20" s="416">
        <v>960208.03332941642</v>
      </c>
      <c r="G20" s="416">
        <v>524085.73667058331</v>
      </c>
      <c r="H20" s="412">
        <f t="shared" si="1"/>
        <v>1484293.7699999998</v>
      </c>
    </row>
    <row r="21" spans="1:8">
      <c r="A21" s="137">
        <v>5</v>
      </c>
      <c r="B21" s="59" t="s">
        <v>147</v>
      </c>
      <c r="C21" s="416">
        <v>0</v>
      </c>
      <c r="D21" s="416"/>
      <c r="E21" s="406">
        <f t="shared" si="0"/>
        <v>0</v>
      </c>
      <c r="F21" s="416">
        <v>0</v>
      </c>
      <c r="G21" s="416"/>
      <c r="H21" s="412">
        <f t="shared" si="1"/>
        <v>0</v>
      </c>
    </row>
    <row r="22" spans="1:8">
      <c r="A22" s="137">
        <v>6</v>
      </c>
      <c r="B22" s="61" t="s">
        <v>148</v>
      </c>
      <c r="C22" s="417">
        <f>C8+C9+C19+C20+C21</f>
        <v>11497350.364733163</v>
      </c>
      <c r="D22" s="417">
        <f>D8+D9+D19+D20+D21</f>
        <v>967390.84336935123</v>
      </c>
      <c r="E22" s="406">
        <f t="shared" si="0"/>
        <v>12464741.208102515</v>
      </c>
      <c r="F22" s="417">
        <f>F8+F9+F19+F20+F21</f>
        <v>9316450.1833294164</v>
      </c>
      <c r="G22" s="417">
        <f>G8+G9+G19+G20+G21</f>
        <v>1178784.0266705833</v>
      </c>
      <c r="H22" s="412">
        <f t="shared" si="1"/>
        <v>10495234.209999999</v>
      </c>
    </row>
    <row r="23" spans="1:8">
      <c r="A23" s="137"/>
      <c r="B23" s="57" t="s">
        <v>127</v>
      </c>
      <c r="C23" s="416"/>
      <c r="D23" s="416"/>
      <c r="E23" s="401"/>
      <c r="F23" s="416"/>
      <c r="G23" s="416"/>
      <c r="H23" s="418"/>
    </row>
    <row r="24" spans="1:8">
      <c r="A24" s="137">
        <v>7</v>
      </c>
      <c r="B24" s="59" t="s">
        <v>149</v>
      </c>
      <c r="C24" s="416">
        <v>82632.05</v>
      </c>
      <c r="D24" s="416">
        <v>0</v>
      </c>
      <c r="E24" s="406">
        <f t="shared" ref="E24:E31" si="2">C24+D24</f>
        <v>82632.05</v>
      </c>
      <c r="F24" s="416">
        <v>88286.59</v>
      </c>
      <c r="G24" s="416">
        <v>0</v>
      </c>
      <c r="H24" s="412">
        <f t="shared" ref="H24:H31" si="3">F24+G24</f>
        <v>88286.59</v>
      </c>
    </row>
    <row r="25" spans="1:8">
      <c r="A25" s="137">
        <v>8</v>
      </c>
      <c r="B25" s="59" t="s">
        <v>150</v>
      </c>
      <c r="C25" s="416">
        <v>662970.22</v>
      </c>
      <c r="D25" s="416">
        <v>0</v>
      </c>
      <c r="E25" s="406">
        <f t="shared" si="2"/>
        <v>662970.22</v>
      </c>
      <c r="F25" s="416">
        <v>804358.5</v>
      </c>
      <c r="G25" s="416">
        <v>0</v>
      </c>
      <c r="H25" s="412">
        <f t="shared" si="3"/>
        <v>804358.5</v>
      </c>
    </row>
    <row r="26" spans="1:8">
      <c r="A26" s="137">
        <v>9</v>
      </c>
      <c r="B26" s="59" t="s">
        <v>151</v>
      </c>
      <c r="C26" s="416">
        <v>413440.83</v>
      </c>
      <c r="D26" s="416">
        <v>1400915.1499999997</v>
      </c>
      <c r="E26" s="406">
        <f t="shared" si="2"/>
        <v>1814355.9799999997</v>
      </c>
      <c r="F26" s="416">
        <v>263165.93</v>
      </c>
      <c r="G26" s="416">
        <v>977022.2699999999</v>
      </c>
      <c r="H26" s="412">
        <f t="shared" si="3"/>
        <v>1240188.2</v>
      </c>
    </row>
    <row r="27" spans="1:8">
      <c r="A27" s="137">
        <v>10</v>
      </c>
      <c r="B27" s="59" t="s">
        <v>152</v>
      </c>
      <c r="C27" s="416">
        <v>0</v>
      </c>
      <c r="D27" s="416">
        <v>0</v>
      </c>
      <c r="E27" s="406">
        <f t="shared" si="2"/>
        <v>0</v>
      </c>
      <c r="F27" s="416">
        <v>0</v>
      </c>
      <c r="G27" s="416">
        <v>0</v>
      </c>
      <c r="H27" s="412">
        <f t="shared" si="3"/>
        <v>0</v>
      </c>
    </row>
    <row r="28" spans="1:8">
      <c r="A28" s="137">
        <v>11</v>
      </c>
      <c r="B28" s="59" t="s">
        <v>153</v>
      </c>
      <c r="C28" s="416">
        <v>85725.69</v>
      </c>
      <c r="D28" s="416">
        <v>962904.39</v>
      </c>
      <c r="E28" s="406">
        <f t="shared" si="2"/>
        <v>1048630.08</v>
      </c>
      <c r="F28" s="416">
        <v>147976.78999999998</v>
      </c>
      <c r="G28" s="416">
        <v>2608484.63</v>
      </c>
      <c r="H28" s="412">
        <f t="shared" si="3"/>
        <v>2756461.42</v>
      </c>
    </row>
    <row r="29" spans="1:8">
      <c r="A29" s="137">
        <v>12</v>
      </c>
      <c r="B29" s="59" t="s">
        <v>154</v>
      </c>
      <c r="C29" s="416"/>
      <c r="D29" s="416"/>
      <c r="E29" s="406">
        <f t="shared" si="2"/>
        <v>0</v>
      </c>
      <c r="F29" s="416">
        <v>0</v>
      </c>
      <c r="G29" s="416"/>
      <c r="H29" s="412">
        <f t="shared" si="3"/>
        <v>0</v>
      </c>
    </row>
    <row r="30" spans="1:8">
      <c r="A30" s="137">
        <v>13</v>
      </c>
      <c r="B30" s="62" t="s">
        <v>155</v>
      </c>
      <c r="C30" s="417">
        <f>C24+C25+C26+C27+C28+C29</f>
        <v>1244768.79</v>
      </c>
      <c r="D30" s="417">
        <f>D24+D25+D26+D27+D28+D29</f>
        <v>2363819.5399999996</v>
      </c>
      <c r="E30" s="406">
        <f t="shared" si="2"/>
        <v>3608588.3299999996</v>
      </c>
      <c r="F30" s="417">
        <f>F24+F25+F26+F27+F28+F29</f>
        <v>1303787.81</v>
      </c>
      <c r="G30" s="417">
        <f>G24+G25+G26+G27+G28+G29</f>
        <v>3585506.9</v>
      </c>
      <c r="H30" s="412">
        <f t="shared" si="3"/>
        <v>4889294.71</v>
      </c>
    </row>
    <row r="31" spans="1:8">
      <c r="A31" s="137">
        <v>14</v>
      </c>
      <c r="B31" s="62" t="s">
        <v>156</v>
      </c>
      <c r="C31" s="417">
        <f>C22-C30</f>
        <v>10252581.574733164</v>
      </c>
      <c r="D31" s="417">
        <f>D22-D30</f>
        <v>-1396428.6966306483</v>
      </c>
      <c r="E31" s="406">
        <f t="shared" si="2"/>
        <v>8856152.8781025149</v>
      </c>
      <c r="F31" s="417">
        <f>F22-F30</f>
        <v>8012662.3733294159</v>
      </c>
      <c r="G31" s="417">
        <f>G22-G30</f>
        <v>-2406722.8733294168</v>
      </c>
      <c r="H31" s="412">
        <f t="shared" si="3"/>
        <v>5605939.4999999991</v>
      </c>
    </row>
    <row r="32" spans="1:8">
      <c r="A32" s="137"/>
      <c r="B32" s="57"/>
      <c r="C32" s="419"/>
      <c r="D32" s="419"/>
      <c r="E32" s="419"/>
      <c r="F32" s="419"/>
      <c r="G32" s="419"/>
      <c r="H32" s="420"/>
    </row>
    <row r="33" spans="1:8">
      <c r="A33" s="137"/>
      <c r="B33" s="57" t="s">
        <v>157</v>
      </c>
      <c r="C33" s="416"/>
      <c r="D33" s="416"/>
      <c r="E33" s="401"/>
      <c r="F33" s="416"/>
      <c r="G33" s="416"/>
      <c r="H33" s="418"/>
    </row>
    <row r="34" spans="1:8">
      <c r="A34" s="137">
        <v>15</v>
      </c>
      <c r="B34" s="56" t="s">
        <v>128</v>
      </c>
      <c r="C34" s="421">
        <f>C35-C36</f>
        <v>240378.70999999973</v>
      </c>
      <c r="D34" s="421">
        <f>D35-D36</f>
        <v>0</v>
      </c>
      <c r="E34" s="406">
        <f t="shared" ref="E34:E45" si="4">C34+D34</f>
        <v>240378.70999999973</v>
      </c>
      <c r="F34" s="421">
        <f>F35-F36</f>
        <v>-111172.96000000008</v>
      </c>
      <c r="G34" s="421">
        <f>G35-G36</f>
        <v>0</v>
      </c>
      <c r="H34" s="412">
        <f t="shared" ref="H34:H45" si="5">F34+G34</f>
        <v>-111172.96000000008</v>
      </c>
    </row>
    <row r="35" spans="1:8">
      <c r="A35" s="137">
        <v>15.1</v>
      </c>
      <c r="B35" s="60" t="s">
        <v>158</v>
      </c>
      <c r="C35" s="416">
        <v>1092592.0199999998</v>
      </c>
      <c r="D35" s="416"/>
      <c r="E35" s="406">
        <f t="shared" si="4"/>
        <v>1092592.0199999998</v>
      </c>
      <c r="F35" s="416">
        <v>925873.15000000014</v>
      </c>
      <c r="G35" s="416">
        <v>0</v>
      </c>
      <c r="H35" s="412">
        <f t="shared" si="5"/>
        <v>925873.15000000014</v>
      </c>
    </row>
    <row r="36" spans="1:8">
      <c r="A36" s="137">
        <v>15.2</v>
      </c>
      <c r="B36" s="60" t="s">
        <v>159</v>
      </c>
      <c r="C36" s="416">
        <v>852213.31</v>
      </c>
      <c r="D36" s="416"/>
      <c r="E36" s="406">
        <f t="shared" si="4"/>
        <v>852213.31</v>
      </c>
      <c r="F36" s="416">
        <v>1037046.1100000002</v>
      </c>
      <c r="G36" s="416">
        <v>0</v>
      </c>
      <c r="H36" s="412">
        <f t="shared" si="5"/>
        <v>1037046.1100000002</v>
      </c>
    </row>
    <row r="37" spans="1:8">
      <c r="A37" s="137">
        <v>16</v>
      </c>
      <c r="B37" s="59" t="s">
        <v>160</v>
      </c>
      <c r="C37" s="416">
        <v>0</v>
      </c>
      <c r="D37" s="416"/>
      <c r="E37" s="406">
        <f t="shared" si="4"/>
        <v>0</v>
      </c>
      <c r="F37" s="416">
        <v>0</v>
      </c>
      <c r="G37" s="416"/>
      <c r="H37" s="412">
        <f t="shared" si="5"/>
        <v>0</v>
      </c>
    </row>
    <row r="38" spans="1:8">
      <c r="A38" s="137">
        <v>17</v>
      </c>
      <c r="B38" s="59" t="s">
        <v>161</v>
      </c>
      <c r="C38" s="416">
        <v>0</v>
      </c>
      <c r="D38" s="416"/>
      <c r="E38" s="406">
        <f t="shared" si="4"/>
        <v>0</v>
      </c>
      <c r="F38" s="416">
        <v>0</v>
      </c>
      <c r="G38" s="416"/>
      <c r="H38" s="412">
        <f t="shared" si="5"/>
        <v>0</v>
      </c>
    </row>
    <row r="39" spans="1:8">
      <c r="A39" s="137">
        <v>18</v>
      </c>
      <c r="B39" s="59" t="s">
        <v>162</v>
      </c>
      <c r="C39" s="416">
        <v>0</v>
      </c>
      <c r="D39" s="416"/>
      <c r="E39" s="406">
        <f t="shared" si="4"/>
        <v>0</v>
      </c>
      <c r="F39" s="416">
        <v>0</v>
      </c>
      <c r="G39" s="416"/>
      <c r="H39" s="412">
        <f t="shared" si="5"/>
        <v>0</v>
      </c>
    </row>
    <row r="40" spans="1:8">
      <c r="A40" s="137">
        <v>19</v>
      </c>
      <c r="B40" s="59" t="s">
        <v>163</v>
      </c>
      <c r="C40" s="416">
        <v>659940.16000000015</v>
      </c>
      <c r="D40" s="416"/>
      <c r="E40" s="406">
        <f t="shared" si="4"/>
        <v>659940.16000000015</v>
      </c>
      <c r="F40" s="416">
        <v>615181.8600000001</v>
      </c>
      <c r="G40" s="416"/>
      <c r="H40" s="412">
        <f t="shared" si="5"/>
        <v>615181.8600000001</v>
      </c>
    </row>
    <row r="41" spans="1:8">
      <c r="A41" s="137">
        <v>20</v>
      </c>
      <c r="B41" s="59" t="s">
        <v>164</v>
      </c>
      <c r="C41" s="416">
        <v>71407.140000000596</v>
      </c>
      <c r="D41" s="416"/>
      <c r="E41" s="406">
        <f t="shared" si="4"/>
        <v>71407.140000000596</v>
      </c>
      <c r="F41" s="416">
        <v>661147.23999999987</v>
      </c>
      <c r="G41" s="416"/>
      <c r="H41" s="412">
        <f t="shared" si="5"/>
        <v>661147.23999999987</v>
      </c>
    </row>
    <row r="42" spans="1:8">
      <c r="A42" s="137">
        <v>21</v>
      </c>
      <c r="B42" s="59" t="s">
        <v>165</v>
      </c>
      <c r="C42" s="416">
        <v>0</v>
      </c>
      <c r="D42" s="416"/>
      <c r="E42" s="406">
        <f t="shared" si="4"/>
        <v>0</v>
      </c>
      <c r="F42" s="416">
        <v>0</v>
      </c>
      <c r="G42" s="416"/>
      <c r="H42" s="412">
        <f t="shared" si="5"/>
        <v>0</v>
      </c>
    </row>
    <row r="43" spans="1:8">
      <c r="A43" s="137">
        <v>22</v>
      </c>
      <c r="B43" s="59" t="s">
        <v>166</v>
      </c>
      <c r="C43" s="416">
        <v>1222014.0200000003</v>
      </c>
      <c r="D43" s="416"/>
      <c r="E43" s="406">
        <f t="shared" si="4"/>
        <v>1222014.0200000003</v>
      </c>
      <c r="F43" s="416">
        <v>205226.62</v>
      </c>
      <c r="G43" s="416">
        <v>0</v>
      </c>
      <c r="H43" s="412">
        <f t="shared" si="5"/>
        <v>205226.62</v>
      </c>
    </row>
    <row r="44" spans="1:8">
      <c r="A44" s="137">
        <v>23</v>
      </c>
      <c r="B44" s="59" t="s">
        <v>167</v>
      </c>
      <c r="C44" s="416">
        <v>0</v>
      </c>
      <c r="D44" s="416"/>
      <c r="E44" s="406">
        <f t="shared" si="4"/>
        <v>0</v>
      </c>
      <c r="F44" s="416">
        <v>0</v>
      </c>
      <c r="G44" s="416">
        <v>0</v>
      </c>
      <c r="H44" s="412">
        <f t="shared" si="5"/>
        <v>0</v>
      </c>
    </row>
    <row r="45" spans="1:8">
      <c r="A45" s="137">
        <v>24</v>
      </c>
      <c r="B45" s="62" t="s">
        <v>168</v>
      </c>
      <c r="C45" s="417">
        <f>C34+C37+C38+C39+C40+C41+C42+C43+C44</f>
        <v>2193740.0300000007</v>
      </c>
      <c r="D45" s="417">
        <f>D34+D37+D38+D39+D40+D41+D42+D43+D44</f>
        <v>0</v>
      </c>
      <c r="E45" s="406">
        <f t="shared" si="4"/>
        <v>2193740.0300000007</v>
      </c>
      <c r="F45" s="417">
        <f>F34+F37+F38+F39+F40+F41+F42+F43+F44</f>
        <v>1370382.7599999998</v>
      </c>
      <c r="G45" s="417">
        <f>G34+G37+G38+G39+G40+G41+G42+G43+G44</f>
        <v>0</v>
      </c>
      <c r="H45" s="412">
        <f t="shared" si="5"/>
        <v>1370382.7599999998</v>
      </c>
    </row>
    <row r="46" spans="1:8">
      <c r="A46" s="137"/>
      <c r="B46" s="57" t="s">
        <v>169</v>
      </c>
      <c r="C46" s="416"/>
      <c r="D46" s="416"/>
      <c r="E46" s="416"/>
      <c r="F46" s="416"/>
      <c r="G46" s="416"/>
      <c r="H46" s="422"/>
    </row>
    <row r="47" spans="1:8">
      <c r="A47" s="137">
        <v>25</v>
      </c>
      <c r="B47" s="59" t="s">
        <v>170</v>
      </c>
      <c r="C47" s="416">
        <v>0</v>
      </c>
      <c r="D47" s="416"/>
      <c r="E47" s="406">
        <f t="shared" ref="E47:E54" si="6">C47+D47</f>
        <v>0</v>
      </c>
      <c r="F47" s="416">
        <v>0</v>
      </c>
      <c r="G47" s="416"/>
      <c r="H47" s="412">
        <f t="shared" ref="H47:H54" si="7">F47+G47</f>
        <v>0</v>
      </c>
    </row>
    <row r="48" spans="1:8">
      <c r="A48" s="137">
        <v>26</v>
      </c>
      <c r="B48" s="59" t="s">
        <v>171</v>
      </c>
      <c r="C48" s="416">
        <v>104658.29</v>
      </c>
      <c r="D48" s="416"/>
      <c r="E48" s="406">
        <f t="shared" si="6"/>
        <v>104658.29</v>
      </c>
      <c r="F48" s="416">
        <v>129577.64000000001</v>
      </c>
      <c r="G48" s="416"/>
      <c r="H48" s="412">
        <f t="shared" si="7"/>
        <v>129577.64000000001</v>
      </c>
    </row>
    <row r="49" spans="1:9">
      <c r="A49" s="137">
        <v>27</v>
      </c>
      <c r="B49" s="59" t="s">
        <v>172</v>
      </c>
      <c r="C49" s="416">
        <v>3482717.0500000003</v>
      </c>
      <c r="D49" s="416"/>
      <c r="E49" s="406">
        <f t="shared" si="6"/>
        <v>3482717.0500000003</v>
      </c>
      <c r="F49" s="416">
        <v>3573816.13</v>
      </c>
      <c r="G49" s="416"/>
      <c r="H49" s="412">
        <f t="shared" si="7"/>
        <v>3573816.13</v>
      </c>
    </row>
    <row r="50" spans="1:9">
      <c r="A50" s="137">
        <v>28</v>
      </c>
      <c r="B50" s="59" t="s">
        <v>310</v>
      </c>
      <c r="C50" s="416">
        <v>12741.039999999999</v>
      </c>
      <c r="D50" s="416"/>
      <c r="E50" s="406">
        <f t="shared" si="6"/>
        <v>12741.039999999999</v>
      </c>
      <c r="F50" s="416">
        <v>11257.43</v>
      </c>
      <c r="G50" s="416"/>
      <c r="H50" s="412">
        <f t="shared" si="7"/>
        <v>11257.43</v>
      </c>
    </row>
    <row r="51" spans="1:9">
      <c r="A51" s="137">
        <v>29</v>
      </c>
      <c r="B51" s="59" t="s">
        <v>173</v>
      </c>
      <c r="C51" s="416">
        <v>548933.78</v>
      </c>
      <c r="D51" s="416"/>
      <c r="E51" s="406">
        <f t="shared" si="6"/>
        <v>548933.78</v>
      </c>
      <c r="F51" s="416">
        <v>536138.22</v>
      </c>
      <c r="G51" s="416"/>
      <c r="H51" s="412">
        <f t="shared" si="7"/>
        <v>536138.22</v>
      </c>
    </row>
    <row r="52" spans="1:9">
      <c r="A52" s="137">
        <v>30</v>
      </c>
      <c r="B52" s="59" t="s">
        <v>174</v>
      </c>
      <c r="C52" s="416">
        <v>1202811.26</v>
      </c>
      <c r="D52" s="416"/>
      <c r="E52" s="406">
        <f t="shared" si="6"/>
        <v>1202811.26</v>
      </c>
      <c r="F52" s="416">
        <v>1388436.1199999996</v>
      </c>
      <c r="G52" s="416"/>
      <c r="H52" s="412">
        <f t="shared" si="7"/>
        <v>1388436.1199999996</v>
      </c>
    </row>
    <row r="53" spans="1:9">
      <c r="A53" s="137">
        <v>31</v>
      </c>
      <c r="B53" s="62" t="s">
        <v>175</v>
      </c>
      <c r="C53" s="417">
        <f>C47+C48+C49+C50+C51+C52</f>
        <v>5351861.42</v>
      </c>
      <c r="D53" s="417">
        <f>D47+D48+D49+D50+D51+D52</f>
        <v>0</v>
      </c>
      <c r="E53" s="406">
        <f t="shared" si="6"/>
        <v>5351861.42</v>
      </c>
      <c r="F53" s="417">
        <f>F47+F48+F49+F50+F51+F52</f>
        <v>5639225.5399999991</v>
      </c>
      <c r="G53" s="417">
        <f>G47+G48+G49+G50+G51+G52</f>
        <v>0</v>
      </c>
      <c r="H53" s="412">
        <f t="shared" si="7"/>
        <v>5639225.5399999991</v>
      </c>
    </row>
    <row r="54" spans="1:9">
      <c r="A54" s="137">
        <v>32</v>
      </c>
      <c r="B54" s="62" t="s">
        <v>176</v>
      </c>
      <c r="C54" s="417">
        <f>C45-C53</f>
        <v>-3158121.3899999992</v>
      </c>
      <c r="D54" s="417">
        <f>D45-D53</f>
        <v>0</v>
      </c>
      <c r="E54" s="406">
        <f t="shared" si="6"/>
        <v>-3158121.3899999992</v>
      </c>
      <c r="F54" s="417">
        <f>F45-F53</f>
        <v>-4268842.7799999993</v>
      </c>
      <c r="G54" s="417">
        <f>G45-G53</f>
        <v>0</v>
      </c>
      <c r="H54" s="412">
        <f t="shared" si="7"/>
        <v>-4268842.7799999993</v>
      </c>
    </row>
    <row r="55" spans="1:9">
      <c r="A55" s="137"/>
      <c r="B55" s="57"/>
      <c r="C55" s="419"/>
      <c r="D55" s="419"/>
      <c r="E55" s="419"/>
      <c r="F55" s="419"/>
      <c r="G55" s="419"/>
      <c r="H55" s="420"/>
    </row>
    <row r="56" spans="1:9">
      <c r="A56" s="137">
        <v>33</v>
      </c>
      <c r="B56" s="62" t="s">
        <v>177</v>
      </c>
      <c r="C56" s="417">
        <f>C31+C54</f>
        <v>7094460.1847331654</v>
      </c>
      <c r="D56" s="417">
        <f>D31+D54</f>
        <v>-1396428.6966306483</v>
      </c>
      <c r="E56" s="406">
        <f>C56+D56</f>
        <v>5698031.4881025171</v>
      </c>
      <c r="F56" s="417">
        <f>F31+F54</f>
        <v>3743819.5933294166</v>
      </c>
      <c r="G56" s="417">
        <f>G31+G54</f>
        <v>-2406722.8733294168</v>
      </c>
      <c r="H56" s="412">
        <f>F56+G56</f>
        <v>1337096.7199999997</v>
      </c>
    </row>
    <row r="57" spans="1:9">
      <c r="A57" s="137"/>
      <c r="B57" s="57"/>
      <c r="C57" s="419"/>
      <c r="D57" s="419"/>
      <c r="E57" s="419"/>
      <c r="F57" s="419"/>
      <c r="G57" s="419"/>
      <c r="H57" s="420"/>
    </row>
    <row r="58" spans="1:9">
      <c r="A58" s="137">
        <v>34</v>
      </c>
      <c r="B58" s="59" t="s">
        <v>178</v>
      </c>
      <c r="C58" s="416">
        <v>-77676.964851299883</v>
      </c>
      <c r="D58" s="416"/>
      <c r="E58" s="406">
        <f>C58+D58</f>
        <v>-77676.964851299883</v>
      </c>
      <c r="F58" s="416">
        <v>406065.20273790607</v>
      </c>
      <c r="G58" s="416"/>
      <c r="H58" s="412">
        <f>F58+G58</f>
        <v>406065.20273790607</v>
      </c>
    </row>
    <row r="59" spans="1:9" s="216" customFormat="1">
      <c r="A59" s="137">
        <v>35</v>
      </c>
      <c r="B59" s="56" t="s">
        <v>179</v>
      </c>
      <c r="C59" s="416">
        <v>81732.13809540699</v>
      </c>
      <c r="D59" s="416"/>
      <c r="E59" s="423">
        <f>C59+D59</f>
        <v>81732.13809540699</v>
      </c>
      <c r="F59" s="424">
        <v>43262.753742000001</v>
      </c>
      <c r="G59" s="424"/>
      <c r="H59" s="425">
        <f>F59+G59</f>
        <v>43262.753742000001</v>
      </c>
      <c r="I59" s="215"/>
    </row>
    <row r="60" spans="1:9">
      <c r="A60" s="137">
        <v>36</v>
      </c>
      <c r="B60" s="59" t="s">
        <v>180</v>
      </c>
      <c r="C60" s="416">
        <v>181905.32190459303</v>
      </c>
      <c r="D60" s="416"/>
      <c r="E60" s="406">
        <f>C60+D60</f>
        <v>181905.32190459303</v>
      </c>
      <c r="F60" s="416">
        <v>192459.76569098001</v>
      </c>
      <c r="G60" s="416"/>
      <c r="H60" s="412">
        <f>F60+G60</f>
        <v>192459.76569098001</v>
      </c>
    </row>
    <row r="61" spans="1:9">
      <c r="A61" s="137">
        <v>37</v>
      </c>
      <c r="B61" s="62" t="s">
        <v>181</v>
      </c>
      <c r="C61" s="417">
        <f>C58+C59+C60</f>
        <v>185960.49514870014</v>
      </c>
      <c r="D61" s="417">
        <f>D58+D59+D60</f>
        <v>0</v>
      </c>
      <c r="E61" s="406">
        <f>C61+D61</f>
        <v>185960.49514870014</v>
      </c>
      <c r="F61" s="417">
        <f>F58+F59+F60</f>
        <v>641787.72217088612</v>
      </c>
      <c r="G61" s="417">
        <f>G58+G59+G60</f>
        <v>0</v>
      </c>
      <c r="H61" s="412">
        <f>F61+G61</f>
        <v>641787.72217088612</v>
      </c>
    </row>
    <row r="62" spans="1:9">
      <c r="A62" s="137"/>
      <c r="B62" s="63"/>
      <c r="C62" s="416"/>
      <c r="D62" s="416"/>
      <c r="E62" s="416"/>
      <c r="F62" s="416"/>
      <c r="G62" s="416"/>
      <c r="H62" s="422"/>
    </row>
    <row r="63" spans="1:9">
      <c r="A63" s="137">
        <v>38</v>
      </c>
      <c r="B63" s="64" t="s">
        <v>311</v>
      </c>
      <c r="C63" s="417">
        <f>C56-C61</f>
        <v>6908499.6895844657</v>
      </c>
      <c r="D63" s="417">
        <f>D56-D61</f>
        <v>-1396428.6966306483</v>
      </c>
      <c r="E63" s="406">
        <f>C63+D63</f>
        <v>5512070.9929538174</v>
      </c>
      <c r="F63" s="417">
        <f>F56-F61</f>
        <v>3102031.8711585305</v>
      </c>
      <c r="G63" s="417">
        <f>G56-G61</f>
        <v>-2406722.8733294168</v>
      </c>
      <c r="H63" s="412">
        <f>F63+G63</f>
        <v>695308.99782911362</v>
      </c>
    </row>
    <row r="64" spans="1:9">
      <c r="A64" s="135">
        <v>39</v>
      </c>
      <c r="B64" s="59" t="s">
        <v>182</v>
      </c>
      <c r="C64" s="426">
        <v>156569</v>
      </c>
      <c r="D64" s="426"/>
      <c r="E64" s="406">
        <f>C64+D64</f>
        <v>156569</v>
      </c>
      <c r="F64" s="426">
        <v>593122.01</v>
      </c>
      <c r="G64" s="426"/>
      <c r="H64" s="412">
        <f>F64+G64</f>
        <v>593122.01</v>
      </c>
    </row>
    <row r="65" spans="1:8">
      <c r="A65" s="137">
        <v>40</v>
      </c>
      <c r="B65" s="62" t="s">
        <v>183</v>
      </c>
      <c r="C65" s="417">
        <f>C63-C64</f>
        <v>6751930.6895844657</v>
      </c>
      <c r="D65" s="417">
        <f>D63-D64</f>
        <v>-1396428.6966306483</v>
      </c>
      <c r="E65" s="406">
        <f>C65+D65</f>
        <v>5355501.9929538174</v>
      </c>
      <c r="F65" s="417">
        <f>F63-F64</f>
        <v>2508909.8611585302</v>
      </c>
      <c r="G65" s="417">
        <f>G63-G64</f>
        <v>-2406722.8733294168</v>
      </c>
      <c r="H65" s="412">
        <f>F65+G65</f>
        <v>102186.98782911338</v>
      </c>
    </row>
    <row r="66" spans="1:8">
      <c r="A66" s="135">
        <v>41</v>
      </c>
      <c r="B66" s="59" t="s">
        <v>184</v>
      </c>
      <c r="C66" s="426"/>
      <c r="D66" s="426"/>
      <c r="E66" s="406">
        <f>C66+D66</f>
        <v>0</v>
      </c>
      <c r="F66" s="426"/>
      <c r="G66" s="426"/>
      <c r="H66" s="412">
        <f>F66+G66</f>
        <v>0</v>
      </c>
    </row>
    <row r="67" spans="1:8" ht="15.75" thickBot="1">
      <c r="A67" s="139">
        <v>42</v>
      </c>
      <c r="B67" s="140" t="s">
        <v>185</v>
      </c>
      <c r="C67" s="427">
        <f>C65+C66</f>
        <v>6751930.6895844657</v>
      </c>
      <c r="D67" s="427">
        <f>D65+D66</f>
        <v>-1396428.6966306483</v>
      </c>
      <c r="E67" s="428">
        <f>C67+D67</f>
        <v>5355501.9929538174</v>
      </c>
      <c r="F67" s="427">
        <f>F65+F66</f>
        <v>2508909.8611585302</v>
      </c>
      <c r="G67" s="427">
        <f>G65+G66</f>
        <v>-2406722.8733294168</v>
      </c>
      <c r="H67" s="429">
        <f>F67+G67</f>
        <v>102186.98782911338</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1" sqref="B1"/>
    </sheetView>
  </sheetViews>
  <sheetFormatPr defaultRowHeight="15"/>
  <cols>
    <col min="1" max="1" width="9.5703125" bestFit="1" customWidth="1"/>
    <col min="2" max="2" width="72.28515625" customWidth="1"/>
    <col min="3" max="8" width="12.7109375" customWidth="1"/>
  </cols>
  <sheetData>
    <row r="1" spans="1:8" ht="15.75">
      <c r="A1" s="381" t="s">
        <v>226</v>
      </c>
      <c r="B1" s="382" t="s">
        <v>870</v>
      </c>
    </row>
    <row r="2" spans="1:8" ht="15.75">
      <c r="A2" s="381" t="s">
        <v>227</v>
      </c>
      <c r="B2" s="383">
        <f>'3. PL'!B2</f>
        <v>43738</v>
      </c>
    </row>
    <row r="3" spans="1:8">
      <c r="A3" s="2"/>
    </row>
    <row r="4" spans="1:8" ht="16.5" thickBot="1">
      <c r="A4" s="2" t="s">
        <v>651</v>
      </c>
      <c r="B4" s="2"/>
      <c r="C4" s="225"/>
      <c r="D4" s="225"/>
      <c r="E4" s="225"/>
      <c r="F4" s="226"/>
      <c r="G4" s="226"/>
      <c r="H4" s="227" t="s">
        <v>130</v>
      </c>
    </row>
    <row r="5" spans="1:8" ht="15.75">
      <c r="A5" s="575" t="s">
        <v>27</v>
      </c>
      <c r="B5" s="577" t="s">
        <v>283</v>
      </c>
      <c r="C5" s="579" t="s">
        <v>232</v>
      </c>
      <c r="D5" s="579"/>
      <c r="E5" s="579"/>
      <c r="F5" s="579" t="s">
        <v>233</v>
      </c>
      <c r="G5" s="579"/>
      <c r="H5" s="580"/>
    </row>
    <row r="6" spans="1:8">
      <c r="A6" s="576"/>
      <c r="B6" s="578"/>
      <c r="C6" s="44" t="s">
        <v>28</v>
      </c>
      <c r="D6" s="44" t="s">
        <v>131</v>
      </c>
      <c r="E6" s="44" t="s">
        <v>69</v>
      </c>
      <c r="F6" s="44" t="s">
        <v>28</v>
      </c>
      <c r="G6" s="44" t="s">
        <v>131</v>
      </c>
      <c r="H6" s="45" t="s">
        <v>69</v>
      </c>
    </row>
    <row r="7" spans="1:8" s="3" customFormat="1">
      <c r="A7" s="228">
        <v>1</v>
      </c>
      <c r="B7" s="229" t="s">
        <v>791</v>
      </c>
      <c r="C7" s="421">
        <f>SUM(C8:C11)</f>
        <v>27589659.609999999</v>
      </c>
      <c r="D7" s="421">
        <f>SUM(D8:D11)</f>
        <v>25004699</v>
      </c>
      <c r="E7" s="421">
        <f>C7+D7</f>
        <v>52594358.609999999</v>
      </c>
      <c r="F7" s="421">
        <f>SUM(F8:F11)</f>
        <v>11654899.300000001</v>
      </c>
      <c r="G7" s="421">
        <f>SUM(G8:G11)</f>
        <v>18274212.68</v>
      </c>
      <c r="H7" s="412">
        <f t="shared" ref="H7:H53" si="0">F7+G7</f>
        <v>29929111.98</v>
      </c>
    </row>
    <row r="8" spans="1:8" s="3" customFormat="1">
      <c r="A8" s="228">
        <v>1.1000000000000001</v>
      </c>
      <c r="B8" s="230" t="s">
        <v>315</v>
      </c>
      <c r="C8" s="430">
        <v>27521138.829999998</v>
      </c>
      <c r="D8" s="430">
        <v>24989923</v>
      </c>
      <c r="E8" s="421">
        <f t="shared" ref="E8:E53" si="1">C8+D8</f>
        <v>52511061.829999998</v>
      </c>
      <c r="F8" s="430">
        <v>11552500</v>
      </c>
      <c r="G8" s="430">
        <v>18261137.18</v>
      </c>
      <c r="H8" s="412">
        <f t="shared" si="0"/>
        <v>29813637.18</v>
      </c>
    </row>
    <row r="9" spans="1:8" s="3" customFormat="1">
      <c r="A9" s="228">
        <v>1.2</v>
      </c>
      <c r="B9" s="230" t="s">
        <v>316</v>
      </c>
      <c r="C9" s="430"/>
      <c r="D9" s="430"/>
      <c r="E9" s="421">
        <f t="shared" si="1"/>
        <v>0</v>
      </c>
      <c r="F9" s="430"/>
      <c r="G9" s="430"/>
      <c r="H9" s="412">
        <f t="shared" si="0"/>
        <v>0</v>
      </c>
    </row>
    <row r="10" spans="1:8" s="3" customFormat="1">
      <c r="A10" s="228">
        <v>1.3</v>
      </c>
      <c r="B10" s="230" t="s">
        <v>317</v>
      </c>
      <c r="C10" s="430">
        <v>68520.77999999997</v>
      </c>
      <c r="D10" s="430">
        <v>14776</v>
      </c>
      <c r="E10" s="421">
        <f t="shared" si="1"/>
        <v>83296.77999999997</v>
      </c>
      <c r="F10" s="430">
        <v>102399.30000000005</v>
      </c>
      <c r="G10" s="430">
        <v>13075.5</v>
      </c>
      <c r="H10" s="412">
        <f t="shared" si="0"/>
        <v>115474.80000000005</v>
      </c>
    </row>
    <row r="11" spans="1:8" s="3" customFormat="1">
      <c r="A11" s="228">
        <v>1.4</v>
      </c>
      <c r="B11" s="230" t="s">
        <v>318</v>
      </c>
      <c r="C11" s="430"/>
      <c r="D11" s="430"/>
      <c r="E11" s="421">
        <f t="shared" si="1"/>
        <v>0</v>
      </c>
      <c r="F11" s="430"/>
      <c r="G11" s="430"/>
      <c r="H11" s="412">
        <f t="shared" si="0"/>
        <v>0</v>
      </c>
    </row>
    <row r="12" spans="1:8" s="3" customFormat="1" ht="29.25" customHeight="1">
      <c r="A12" s="228">
        <v>2</v>
      </c>
      <c r="B12" s="229" t="s">
        <v>319</v>
      </c>
      <c r="C12" s="421"/>
      <c r="D12" s="421"/>
      <c r="E12" s="421">
        <f t="shared" si="1"/>
        <v>0</v>
      </c>
      <c r="F12" s="421"/>
      <c r="G12" s="421"/>
      <c r="H12" s="412">
        <f t="shared" si="0"/>
        <v>0</v>
      </c>
    </row>
    <row r="13" spans="1:8" s="3" customFormat="1" ht="25.5">
      <c r="A13" s="228">
        <v>3</v>
      </c>
      <c r="B13" s="229" t="s">
        <v>320</v>
      </c>
      <c r="C13" s="421">
        <f>C14+C15</f>
        <v>0</v>
      </c>
      <c r="D13" s="421">
        <f>D14+D15</f>
        <v>0</v>
      </c>
      <c r="E13" s="421">
        <f t="shared" si="1"/>
        <v>0</v>
      </c>
      <c r="F13" s="421">
        <f>F14+F15</f>
        <v>0</v>
      </c>
      <c r="G13" s="421">
        <f>G14+G15</f>
        <v>0</v>
      </c>
      <c r="H13" s="412">
        <f t="shared" si="0"/>
        <v>0</v>
      </c>
    </row>
    <row r="14" spans="1:8" s="3" customFormat="1">
      <c r="A14" s="228">
        <v>3.1</v>
      </c>
      <c r="B14" s="230" t="s">
        <v>321</v>
      </c>
      <c r="C14" s="430"/>
      <c r="D14" s="430"/>
      <c r="E14" s="421">
        <f t="shared" si="1"/>
        <v>0</v>
      </c>
      <c r="F14" s="430"/>
      <c r="G14" s="430"/>
      <c r="H14" s="412">
        <f t="shared" si="0"/>
        <v>0</v>
      </c>
    </row>
    <row r="15" spans="1:8" s="3" customFormat="1">
      <c r="A15" s="228">
        <v>3.2</v>
      </c>
      <c r="B15" s="230" t="s">
        <v>322</v>
      </c>
      <c r="C15" s="430"/>
      <c r="D15" s="430"/>
      <c r="E15" s="421">
        <f t="shared" si="1"/>
        <v>0</v>
      </c>
      <c r="F15" s="430"/>
      <c r="G15" s="430"/>
      <c r="H15" s="412">
        <f t="shared" si="0"/>
        <v>0</v>
      </c>
    </row>
    <row r="16" spans="1:8" s="3" customFormat="1">
      <c r="A16" s="228">
        <v>4</v>
      </c>
      <c r="B16" s="229" t="s">
        <v>323</v>
      </c>
      <c r="C16" s="421">
        <f>C17+C18</f>
        <v>22872162</v>
      </c>
      <c r="D16" s="421">
        <f>D17+D18</f>
        <v>74921944.633564129</v>
      </c>
      <c r="E16" s="421">
        <f t="shared" si="1"/>
        <v>97794106.633564129</v>
      </c>
      <c r="F16" s="421">
        <f>F17+F18</f>
        <v>0</v>
      </c>
      <c r="G16" s="421">
        <f>G17+G18</f>
        <v>116429285.9263725</v>
      </c>
      <c r="H16" s="412">
        <f t="shared" si="0"/>
        <v>116429285.9263725</v>
      </c>
    </row>
    <row r="17" spans="1:8" s="3" customFormat="1">
      <c r="A17" s="228">
        <v>4.0999999999999996</v>
      </c>
      <c r="B17" s="230" t="s">
        <v>324</v>
      </c>
      <c r="C17" s="430"/>
      <c r="D17" s="430">
        <v>73842078.588780135</v>
      </c>
      <c r="E17" s="421">
        <f t="shared" si="1"/>
        <v>73842078.588780135</v>
      </c>
      <c r="F17" s="430"/>
      <c r="G17" s="430">
        <v>105475722.0262035</v>
      </c>
      <c r="H17" s="412">
        <f t="shared" si="0"/>
        <v>105475722.0262035</v>
      </c>
    </row>
    <row r="18" spans="1:8" s="3" customFormat="1">
      <c r="A18" s="228">
        <v>4.2</v>
      </c>
      <c r="B18" s="230" t="s">
        <v>325</v>
      </c>
      <c r="C18" s="430">
        <v>22872162</v>
      </c>
      <c r="D18" s="430">
        <v>1079866.0447839999</v>
      </c>
      <c r="E18" s="421">
        <f t="shared" si="1"/>
        <v>23952028.044783998</v>
      </c>
      <c r="F18" s="430"/>
      <c r="G18" s="430">
        <v>10953563.900169</v>
      </c>
      <c r="H18" s="412">
        <f t="shared" si="0"/>
        <v>10953563.900169</v>
      </c>
    </row>
    <row r="19" spans="1:8" s="3" customFormat="1" ht="25.5">
      <c r="A19" s="228">
        <v>5</v>
      </c>
      <c r="B19" s="229" t="s">
        <v>326</v>
      </c>
      <c r="C19" s="421">
        <f>C20+C21+C22+SUM(C28:C31)</f>
        <v>193843.65</v>
      </c>
      <c r="D19" s="421">
        <f>D20+D21+D22+SUM(D28:D31)</f>
        <v>262540138.69827464</v>
      </c>
      <c r="E19" s="421">
        <f t="shared" si="1"/>
        <v>262733982.34827465</v>
      </c>
      <c r="F19" s="421">
        <f>F20+F21+F22+SUM(F28:F31)</f>
        <v>10000</v>
      </c>
      <c r="G19" s="421">
        <f>G20+G21+G22+SUM(G28:G31)</f>
        <v>479472178.15933156</v>
      </c>
      <c r="H19" s="412">
        <f t="shared" si="0"/>
        <v>479482178.15933156</v>
      </c>
    </row>
    <row r="20" spans="1:8" s="3" customFormat="1">
      <c r="A20" s="228">
        <v>5.0999999999999996</v>
      </c>
      <c r="B20" s="230" t="s">
        <v>327</v>
      </c>
      <c r="C20" s="430">
        <v>193843.65</v>
      </c>
      <c r="D20" s="430">
        <v>1344208.1824</v>
      </c>
      <c r="E20" s="421">
        <f t="shared" si="1"/>
        <v>1538051.8324</v>
      </c>
      <c r="F20" s="430">
        <v>10000</v>
      </c>
      <c r="G20" s="430">
        <v>9120938.8661249988</v>
      </c>
      <c r="H20" s="412">
        <f t="shared" si="0"/>
        <v>9130938.8661249988</v>
      </c>
    </row>
    <row r="21" spans="1:8" s="3" customFormat="1">
      <c r="A21" s="228">
        <v>5.2</v>
      </c>
      <c r="B21" s="230" t="s">
        <v>328</v>
      </c>
      <c r="C21" s="430"/>
      <c r="D21" s="430"/>
      <c r="E21" s="421">
        <f t="shared" si="1"/>
        <v>0</v>
      </c>
      <c r="F21" s="430"/>
      <c r="G21" s="430"/>
      <c r="H21" s="412">
        <f t="shared" si="0"/>
        <v>0</v>
      </c>
    </row>
    <row r="22" spans="1:8" s="3" customFormat="1">
      <c r="A22" s="228">
        <v>5.3</v>
      </c>
      <c r="B22" s="230" t="s">
        <v>329</v>
      </c>
      <c r="C22" s="431">
        <f>SUM(C23:C27)</f>
        <v>0</v>
      </c>
      <c r="D22" s="431">
        <f>SUM(D23:D27)</f>
        <v>217959919.31951028</v>
      </c>
      <c r="E22" s="421">
        <f t="shared" si="1"/>
        <v>217959919.31951028</v>
      </c>
      <c r="F22" s="431">
        <f>SUM(F23:F27)</f>
        <v>0</v>
      </c>
      <c r="G22" s="431">
        <f>SUM(G23:G27)</f>
        <v>223048331.60817623</v>
      </c>
      <c r="H22" s="412">
        <f t="shared" si="0"/>
        <v>223048331.60817623</v>
      </c>
    </row>
    <row r="23" spans="1:8" s="3" customFormat="1">
      <c r="A23" s="228" t="s">
        <v>330</v>
      </c>
      <c r="B23" s="231" t="s">
        <v>331</v>
      </c>
      <c r="C23" s="430"/>
      <c r="D23" s="430">
        <v>32220350.734272663</v>
      </c>
      <c r="E23" s="421">
        <f t="shared" si="1"/>
        <v>32220350.734272663</v>
      </c>
      <c r="F23" s="430"/>
      <c r="G23" s="430">
        <v>17852766.802384626</v>
      </c>
      <c r="H23" s="412">
        <f t="shared" si="0"/>
        <v>17852766.802384626</v>
      </c>
    </row>
    <row r="24" spans="1:8" s="3" customFormat="1">
      <c r="A24" s="228" t="s">
        <v>332</v>
      </c>
      <c r="B24" s="231" t="s">
        <v>333</v>
      </c>
      <c r="C24" s="430"/>
      <c r="D24" s="430">
        <v>152573845.83322158</v>
      </c>
      <c r="E24" s="421">
        <f t="shared" si="1"/>
        <v>152573845.83322158</v>
      </c>
      <c r="F24" s="430"/>
      <c r="G24" s="430">
        <v>177233814.12698737</v>
      </c>
      <c r="H24" s="412">
        <f t="shared" si="0"/>
        <v>177233814.12698737</v>
      </c>
    </row>
    <row r="25" spans="1:8" s="3" customFormat="1">
      <c r="A25" s="228" t="s">
        <v>334</v>
      </c>
      <c r="B25" s="232" t="s">
        <v>335</v>
      </c>
      <c r="C25" s="430"/>
      <c r="D25" s="430">
        <v>1540965.1747702865</v>
      </c>
      <c r="E25" s="421">
        <f t="shared" si="1"/>
        <v>1540965.1747702865</v>
      </c>
      <c r="F25" s="430"/>
      <c r="G25" s="430">
        <v>1457670.7094402302</v>
      </c>
      <c r="H25" s="412">
        <f t="shared" si="0"/>
        <v>1457670.7094402302</v>
      </c>
    </row>
    <row r="26" spans="1:8" s="3" customFormat="1">
      <c r="A26" s="228" t="s">
        <v>336</v>
      </c>
      <c r="B26" s="231" t="s">
        <v>337</v>
      </c>
      <c r="C26" s="430"/>
      <c r="D26" s="430">
        <v>31510424.679205097</v>
      </c>
      <c r="E26" s="421">
        <f t="shared" si="1"/>
        <v>31510424.679205097</v>
      </c>
      <c r="F26" s="430"/>
      <c r="G26" s="430">
        <v>26395897.556425888</v>
      </c>
      <c r="H26" s="412">
        <f t="shared" si="0"/>
        <v>26395897.556425888</v>
      </c>
    </row>
    <row r="27" spans="1:8" s="3" customFormat="1">
      <c r="A27" s="228" t="s">
        <v>338</v>
      </c>
      <c r="B27" s="231" t="s">
        <v>339</v>
      </c>
      <c r="C27" s="430"/>
      <c r="D27" s="430">
        <v>114332.89804065187</v>
      </c>
      <c r="E27" s="421">
        <f t="shared" si="1"/>
        <v>114332.89804065187</v>
      </c>
      <c r="F27" s="430"/>
      <c r="G27" s="430">
        <v>108182.41293810497</v>
      </c>
      <c r="H27" s="412">
        <f t="shared" si="0"/>
        <v>108182.41293810497</v>
      </c>
    </row>
    <row r="28" spans="1:8" s="3" customFormat="1">
      <c r="A28" s="228">
        <v>5.4</v>
      </c>
      <c r="B28" s="230" t="s">
        <v>340</v>
      </c>
      <c r="C28" s="430"/>
      <c r="D28" s="430">
        <v>796372.19636436854</v>
      </c>
      <c r="E28" s="421">
        <f t="shared" si="1"/>
        <v>796372.19636436854</v>
      </c>
      <c r="F28" s="430"/>
      <c r="G28" s="430">
        <v>2835014.9006335619</v>
      </c>
      <c r="H28" s="412">
        <f t="shared" si="0"/>
        <v>2835014.9006335619</v>
      </c>
    </row>
    <row r="29" spans="1:8" s="3" customFormat="1">
      <c r="A29" s="228">
        <v>5.5</v>
      </c>
      <c r="B29" s="230" t="s">
        <v>341</v>
      </c>
      <c r="C29" s="430"/>
      <c r="D29" s="430">
        <v>0</v>
      </c>
      <c r="E29" s="421">
        <f t="shared" si="1"/>
        <v>0</v>
      </c>
      <c r="F29" s="430"/>
      <c r="G29" s="430">
        <v>15407234.784396781</v>
      </c>
      <c r="H29" s="412">
        <f t="shared" si="0"/>
        <v>15407234.784396781</v>
      </c>
    </row>
    <row r="30" spans="1:8" s="3" customFormat="1">
      <c r="A30" s="228">
        <v>5.6</v>
      </c>
      <c r="B30" s="230" t="s">
        <v>342</v>
      </c>
      <c r="C30" s="430"/>
      <c r="D30" s="430">
        <v>0</v>
      </c>
      <c r="E30" s="421">
        <f t="shared" si="1"/>
        <v>0</v>
      </c>
      <c r="F30" s="430"/>
      <c r="G30" s="430">
        <v>0</v>
      </c>
      <c r="H30" s="412">
        <f t="shared" si="0"/>
        <v>0</v>
      </c>
    </row>
    <row r="31" spans="1:8" s="3" customFormat="1">
      <c r="A31" s="228">
        <v>5.7</v>
      </c>
      <c r="B31" s="230" t="s">
        <v>343</v>
      </c>
      <c r="C31" s="430"/>
      <c r="D31" s="430">
        <v>42439639</v>
      </c>
      <c r="E31" s="421">
        <f t="shared" si="1"/>
        <v>42439639</v>
      </c>
      <c r="F31" s="430"/>
      <c r="G31" s="430">
        <v>229060658</v>
      </c>
      <c r="H31" s="412">
        <f t="shared" si="0"/>
        <v>229060658</v>
      </c>
    </row>
    <row r="32" spans="1:8" s="3" customFormat="1">
      <c r="A32" s="228">
        <v>6</v>
      </c>
      <c r="B32" s="229" t="s">
        <v>344</v>
      </c>
      <c r="C32" s="421">
        <f>SUM(C33:C39)</f>
        <v>0</v>
      </c>
      <c r="D32" s="421">
        <f>SUM(D33:D39)</f>
        <v>0</v>
      </c>
      <c r="E32" s="421">
        <f t="shared" si="1"/>
        <v>0</v>
      </c>
      <c r="F32" s="421">
        <f>SUM(F33:F39)</f>
        <v>0</v>
      </c>
      <c r="G32" s="421">
        <f>SUM(G33:G39)</f>
        <v>0</v>
      </c>
      <c r="H32" s="412">
        <f t="shared" si="0"/>
        <v>0</v>
      </c>
    </row>
    <row r="33" spans="1:8" s="3" customFormat="1" ht="25.5">
      <c r="A33" s="228">
        <v>6.1</v>
      </c>
      <c r="B33" s="230" t="s">
        <v>792</v>
      </c>
      <c r="C33" s="430"/>
      <c r="D33" s="430"/>
      <c r="E33" s="421">
        <f t="shared" si="1"/>
        <v>0</v>
      </c>
      <c r="F33" s="430"/>
      <c r="G33" s="430"/>
      <c r="H33" s="412">
        <f t="shared" si="0"/>
        <v>0</v>
      </c>
    </row>
    <row r="34" spans="1:8" s="3" customFormat="1" ht="25.5">
      <c r="A34" s="228">
        <v>6.2</v>
      </c>
      <c r="B34" s="230" t="s">
        <v>345</v>
      </c>
      <c r="C34" s="430"/>
      <c r="D34" s="430"/>
      <c r="E34" s="421">
        <f t="shared" si="1"/>
        <v>0</v>
      </c>
      <c r="F34" s="430"/>
      <c r="G34" s="430"/>
      <c r="H34" s="412">
        <f t="shared" si="0"/>
        <v>0</v>
      </c>
    </row>
    <row r="35" spans="1:8" s="3" customFormat="1" ht="25.5">
      <c r="A35" s="228">
        <v>6.3</v>
      </c>
      <c r="B35" s="230" t="s">
        <v>346</v>
      </c>
      <c r="C35" s="430"/>
      <c r="D35" s="430"/>
      <c r="E35" s="421">
        <f t="shared" si="1"/>
        <v>0</v>
      </c>
      <c r="F35" s="430"/>
      <c r="G35" s="430"/>
      <c r="H35" s="412">
        <f t="shared" si="0"/>
        <v>0</v>
      </c>
    </row>
    <row r="36" spans="1:8" s="3" customFormat="1">
      <c r="A36" s="228">
        <v>6.4</v>
      </c>
      <c r="B36" s="230" t="s">
        <v>347</v>
      </c>
      <c r="C36" s="430"/>
      <c r="D36" s="430"/>
      <c r="E36" s="421">
        <f t="shared" si="1"/>
        <v>0</v>
      </c>
      <c r="F36" s="430"/>
      <c r="G36" s="430"/>
      <c r="H36" s="412">
        <f t="shared" si="0"/>
        <v>0</v>
      </c>
    </row>
    <row r="37" spans="1:8" s="3" customFormat="1">
      <c r="A37" s="228">
        <v>6.5</v>
      </c>
      <c r="B37" s="230" t="s">
        <v>348</v>
      </c>
      <c r="C37" s="430"/>
      <c r="D37" s="430"/>
      <c r="E37" s="421">
        <f t="shared" si="1"/>
        <v>0</v>
      </c>
      <c r="F37" s="430"/>
      <c r="G37" s="430"/>
      <c r="H37" s="412">
        <f t="shared" si="0"/>
        <v>0</v>
      </c>
    </row>
    <row r="38" spans="1:8" s="3" customFormat="1" ht="25.5">
      <c r="A38" s="228">
        <v>6.6</v>
      </c>
      <c r="B38" s="230" t="s">
        <v>349</v>
      </c>
      <c r="C38" s="430"/>
      <c r="D38" s="430"/>
      <c r="E38" s="421">
        <f t="shared" si="1"/>
        <v>0</v>
      </c>
      <c r="F38" s="430"/>
      <c r="G38" s="430"/>
      <c r="H38" s="412">
        <f t="shared" si="0"/>
        <v>0</v>
      </c>
    </row>
    <row r="39" spans="1:8" s="3" customFormat="1" ht="25.5">
      <c r="A39" s="228">
        <v>6.7</v>
      </c>
      <c r="B39" s="230" t="s">
        <v>350</v>
      </c>
      <c r="C39" s="430"/>
      <c r="D39" s="430"/>
      <c r="E39" s="421">
        <f t="shared" si="1"/>
        <v>0</v>
      </c>
      <c r="F39" s="430"/>
      <c r="G39" s="430"/>
      <c r="H39" s="412">
        <f t="shared" si="0"/>
        <v>0</v>
      </c>
    </row>
    <row r="40" spans="1:8" s="3" customFormat="1">
      <c r="A40" s="228">
        <v>7</v>
      </c>
      <c r="B40" s="229" t="s">
        <v>351</v>
      </c>
      <c r="C40" s="421">
        <f>SUM(C41:C44)</f>
        <v>65439.429999999964</v>
      </c>
      <c r="D40" s="421">
        <f>SUM(D41:D44)</f>
        <v>4344.28</v>
      </c>
      <c r="E40" s="421">
        <f t="shared" si="1"/>
        <v>69783.709999999963</v>
      </c>
      <c r="F40" s="421">
        <f>SUM(F41:F44)</f>
        <v>40135.130000000063</v>
      </c>
      <c r="G40" s="421">
        <f>SUM(G41:G44)</f>
        <v>19314.27</v>
      </c>
      <c r="H40" s="412">
        <f t="shared" si="0"/>
        <v>59449.400000000067</v>
      </c>
    </row>
    <row r="41" spans="1:8" s="3" customFormat="1" ht="25.5">
      <c r="A41" s="228">
        <v>7.1</v>
      </c>
      <c r="B41" s="230" t="s">
        <v>352</v>
      </c>
      <c r="C41" s="430"/>
      <c r="D41" s="430"/>
      <c r="E41" s="421">
        <f t="shared" si="1"/>
        <v>0</v>
      </c>
      <c r="F41" s="430"/>
      <c r="G41" s="430"/>
      <c r="H41" s="412">
        <f t="shared" si="0"/>
        <v>0</v>
      </c>
    </row>
    <row r="42" spans="1:8" s="3" customFormat="1" ht="25.5">
      <c r="A42" s="228">
        <v>7.2</v>
      </c>
      <c r="B42" s="230" t="s">
        <v>353</v>
      </c>
      <c r="C42" s="430"/>
      <c r="D42" s="430"/>
      <c r="E42" s="421">
        <f t="shared" si="1"/>
        <v>0</v>
      </c>
      <c r="F42" s="430"/>
      <c r="G42" s="430"/>
      <c r="H42" s="412">
        <f t="shared" si="0"/>
        <v>0</v>
      </c>
    </row>
    <row r="43" spans="1:8" s="3" customFormat="1" ht="25.5">
      <c r="A43" s="228">
        <v>7.3</v>
      </c>
      <c r="B43" s="230" t="s">
        <v>354</v>
      </c>
      <c r="C43" s="430"/>
      <c r="D43" s="430"/>
      <c r="E43" s="421">
        <f t="shared" si="1"/>
        <v>0</v>
      </c>
      <c r="F43" s="430"/>
      <c r="G43" s="430"/>
      <c r="H43" s="412">
        <f t="shared" si="0"/>
        <v>0</v>
      </c>
    </row>
    <row r="44" spans="1:8" s="3" customFormat="1" ht="25.5">
      <c r="A44" s="228">
        <v>7.4</v>
      </c>
      <c r="B44" s="230" t="s">
        <v>355</v>
      </c>
      <c r="C44" s="430">
        <v>65439.429999999964</v>
      </c>
      <c r="D44" s="430">
        <v>4344.28</v>
      </c>
      <c r="E44" s="421">
        <f t="shared" si="1"/>
        <v>69783.709999999963</v>
      </c>
      <c r="F44" s="430">
        <v>40135.130000000063</v>
      </c>
      <c r="G44" s="430">
        <v>19314.27</v>
      </c>
      <c r="H44" s="412">
        <f t="shared" si="0"/>
        <v>59449.400000000067</v>
      </c>
    </row>
    <row r="45" spans="1:8" s="3" customFormat="1">
      <c r="A45" s="228">
        <v>8</v>
      </c>
      <c r="B45" s="229" t="s">
        <v>356</v>
      </c>
      <c r="C45" s="421">
        <f>SUM(C46:C52)</f>
        <v>1781923.2000000002</v>
      </c>
      <c r="D45" s="421">
        <f>SUM(D46:D52)</f>
        <v>540584.55000000005</v>
      </c>
      <c r="E45" s="421">
        <f t="shared" si="1"/>
        <v>2322507.75</v>
      </c>
      <c r="F45" s="421">
        <f>SUM(F46:F52)</f>
        <v>8150</v>
      </c>
      <c r="G45" s="421">
        <f>SUM(G46:G52)</f>
        <v>1387362.82784484</v>
      </c>
      <c r="H45" s="412">
        <f t="shared" si="0"/>
        <v>1395512.82784484</v>
      </c>
    </row>
    <row r="46" spans="1:8" s="3" customFormat="1">
      <c r="A46" s="228">
        <v>8.1</v>
      </c>
      <c r="B46" s="230" t="s">
        <v>357</v>
      </c>
      <c r="C46" s="430"/>
      <c r="D46" s="430"/>
      <c r="E46" s="421">
        <f t="shared" si="1"/>
        <v>0</v>
      </c>
      <c r="F46" s="430"/>
      <c r="G46" s="430"/>
      <c r="H46" s="412">
        <f t="shared" si="0"/>
        <v>0</v>
      </c>
    </row>
    <row r="47" spans="1:8" s="3" customFormat="1">
      <c r="A47" s="228">
        <v>8.1999999999999993</v>
      </c>
      <c r="B47" s="230" t="s">
        <v>358</v>
      </c>
      <c r="C47" s="430">
        <v>796699.20000000007</v>
      </c>
      <c r="D47" s="430">
        <v>196576.2</v>
      </c>
      <c r="E47" s="421">
        <f t="shared" si="1"/>
        <v>993275.40000000014</v>
      </c>
      <c r="F47" s="430">
        <v>6050</v>
      </c>
      <c r="G47" s="430">
        <v>722578.38267384004</v>
      </c>
      <c r="H47" s="412">
        <f t="shared" si="0"/>
        <v>728628.38267384004</v>
      </c>
    </row>
    <row r="48" spans="1:8" s="3" customFormat="1">
      <c r="A48" s="228">
        <v>8.3000000000000007</v>
      </c>
      <c r="B48" s="230" t="s">
        <v>359</v>
      </c>
      <c r="C48" s="430">
        <v>788899.20000000007</v>
      </c>
      <c r="D48" s="430">
        <v>196576.2</v>
      </c>
      <c r="E48" s="421">
        <f t="shared" si="1"/>
        <v>985475.40000000014</v>
      </c>
      <c r="F48" s="430">
        <v>1500</v>
      </c>
      <c r="G48" s="430">
        <v>356632.75517100003</v>
      </c>
      <c r="H48" s="412">
        <f t="shared" si="0"/>
        <v>358132.75517100003</v>
      </c>
    </row>
    <row r="49" spans="1:8" s="3" customFormat="1">
      <c r="A49" s="228">
        <v>8.4</v>
      </c>
      <c r="B49" s="230" t="s">
        <v>360</v>
      </c>
      <c r="C49" s="430">
        <v>196324.8</v>
      </c>
      <c r="D49" s="430">
        <v>147432.15</v>
      </c>
      <c r="E49" s="421">
        <f t="shared" si="1"/>
        <v>343756.94999999995</v>
      </c>
      <c r="F49" s="430">
        <v>600</v>
      </c>
      <c r="G49" s="430">
        <v>176086.68</v>
      </c>
      <c r="H49" s="412">
        <f t="shared" si="0"/>
        <v>176686.68</v>
      </c>
    </row>
    <row r="50" spans="1:8" s="3" customFormat="1">
      <c r="A50" s="228">
        <v>8.5</v>
      </c>
      <c r="B50" s="230" t="s">
        <v>361</v>
      </c>
      <c r="C50" s="430"/>
      <c r="D50" s="430"/>
      <c r="E50" s="421">
        <f t="shared" si="1"/>
        <v>0</v>
      </c>
      <c r="F50" s="430"/>
      <c r="G50" s="430">
        <v>132065.00999999998</v>
      </c>
      <c r="H50" s="412">
        <f t="shared" si="0"/>
        <v>132065.00999999998</v>
      </c>
    </row>
    <row r="51" spans="1:8" s="3" customFormat="1">
      <c r="A51" s="228">
        <v>8.6</v>
      </c>
      <c r="B51" s="230" t="s">
        <v>362</v>
      </c>
      <c r="C51" s="430"/>
      <c r="D51" s="430"/>
      <c r="E51" s="421">
        <f t="shared" si="1"/>
        <v>0</v>
      </c>
      <c r="F51" s="430"/>
      <c r="G51" s="430"/>
      <c r="H51" s="412">
        <f t="shared" si="0"/>
        <v>0</v>
      </c>
    </row>
    <row r="52" spans="1:8" s="3" customFormat="1">
      <c r="A52" s="228">
        <v>8.6999999999999993</v>
      </c>
      <c r="B52" s="230" t="s">
        <v>363</v>
      </c>
      <c r="C52" s="430"/>
      <c r="D52" s="430"/>
      <c r="E52" s="421">
        <f t="shared" si="1"/>
        <v>0</v>
      </c>
      <c r="F52" s="430"/>
      <c r="G52" s="430"/>
      <c r="H52" s="412">
        <f t="shared" si="0"/>
        <v>0</v>
      </c>
    </row>
    <row r="53" spans="1:8" s="3" customFormat="1" ht="26.25" thickBot="1">
      <c r="A53" s="233">
        <v>9</v>
      </c>
      <c r="B53" s="234" t="s">
        <v>364</v>
      </c>
      <c r="C53" s="432"/>
      <c r="D53" s="432"/>
      <c r="E53" s="432">
        <f t="shared" si="1"/>
        <v>0</v>
      </c>
      <c r="F53" s="432"/>
      <c r="G53" s="432"/>
      <c r="H53" s="429">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1" sqref="B1"/>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381" t="s">
        <v>226</v>
      </c>
      <c r="B1" s="382" t="s">
        <v>870</v>
      </c>
      <c r="C1" s="17"/>
      <c r="D1" s="321"/>
    </row>
    <row r="2" spans="1:8" ht="15">
      <c r="A2" s="381" t="s">
        <v>227</v>
      </c>
      <c r="B2" s="383">
        <f>'4. Off-Balance'!B2</f>
        <v>43738</v>
      </c>
      <c r="C2" s="30"/>
      <c r="D2" s="19"/>
      <c r="E2" s="12"/>
      <c r="F2" s="12"/>
      <c r="G2" s="12"/>
      <c r="H2" s="12"/>
    </row>
    <row r="3" spans="1:8" ht="15">
      <c r="A3" s="18"/>
      <c r="B3" s="17"/>
      <c r="C3" s="30"/>
      <c r="D3" s="19"/>
      <c r="E3" s="12"/>
      <c r="F3" s="12"/>
      <c r="G3" s="12"/>
      <c r="H3" s="12"/>
    </row>
    <row r="4" spans="1:8" ht="15" customHeight="1" thickBot="1">
      <c r="A4" s="222" t="s">
        <v>652</v>
      </c>
      <c r="B4" s="223" t="s">
        <v>225</v>
      </c>
      <c r="C4" s="222"/>
      <c r="D4" s="224" t="s">
        <v>130</v>
      </c>
    </row>
    <row r="5" spans="1:8" ht="15" customHeight="1">
      <c r="A5" s="220" t="s">
        <v>27</v>
      </c>
      <c r="B5" s="221"/>
      <c r="C5" s="433" t="str">
        <f>'1. key ratios'!C5</f>
        <v xml:space="preserve"> 3Q 2019</v>
      </c>
      <c r="D5" s="434" t="str">
        <f>'1. key ratios'!D5</f>
        <v xml:space="preserve"> 2Q 2019</v>
      </c>
    </row>
    <row r="6" spans="1:8" ht="15" customHeight="1">
      <c r="A6" s="362">
        <v>1</v>
      </c>
      <c r="B6" s="363" t="s">
        <v>230</v>
      </c>
      <c r="C6" s="435">
        <f>C7+C9+C10</f>
        <v>273059853.75849521</v>
      </c>
      <c r="D6" s="436">
        <f>D7+D9+D10</f>
        <v>281933529.6171481</v>
      </c>
    </row>
    <row r="7" spans="1:8" ht="15" customHeight="1">
      <c r="A7" s="362">
        <v>1.1000000000000001</v>
      </c>
      <c r="B7" s="364" t="s">
        <v>22</v>
      </c>
      <c r="C7" s="437">
        <v>233442839.88088718</v>
      </c>
      <c r="D7" s="438">
        <v>241239204.48214811</v>
      </c>
    </row>
    <row r="8" spans="1:8" ht="25.5">
      <c r="A8" s="362" t="s">
        <v>290</v>
      </c>
      <c r="B8" s="365" t="s">
        <v>646</v>
      </c>
      <c r="C8" s="437"/>
      <c r="D8" s="438"/>
    </row>
    <row r="9" spans="1:8" ht="15" customHeight="1">
      <c r="A9" s="362">
        <v>1.2</v>
      </c>
      <c r="B9" s="364" t="s">
        <v>23</v>
      </c>
      <c r="C9" s="437">
        <v>39617013.877608001</v>
      </c>
      <c r="D9" s="438">
        <v>40694325.134999998</v>
      </c>
    </row>
    <row r="10" spans="1:8" ht="15" customHeight="1">
      <c r="A10" s="362">
        <v>1.3</v>
      </c>
      <c r="B10" s="366" t="s">
        <v>78</v>
      </c>
      <c r="C10" s="437"/>
      <c r="D10" s="438"/>
    </row>
    <row r="11" spans="1:8" ht="15" customHeight="1">
      <c r="A11" s="362">
        <v>2</v>
      </c>
      <c r="B11" s="363" t="s">
        <v>231</v>
      </c>
      <c r="C11" s="439">
        <v>1005490.2441514061</v>
      </c>
      <c r="D11" s="438">
        <v>492003.52899300196</v>
      </c>
    </row>
    <row r="12" spans="1:8" ht="15" customHeight="1">
      <c r="A12" s="377">
        <v>3</v>
      </c>
      <c r="B12" s="378" t="s">
        <v>229</v>
      </c>
      <c r="C12" s="437">
        <v>18304008.276357383</v>
      </c>
      <c r="D12" s="438">
        <v>18304008.276357383</v>
      </c>
    </row>
    <row r="13" spans="1:8" ht="15" customHeight="1" thickBot="1">
      <c r="A13" s="142">
        <v>4</v>
      </c>
      <c r="B13" s="143" t="s">
        <v>291</v>
      </c>
      <c r="C13" s="440">
        <f>C6+C11+C12</f>
        <v>292369352.27900398</v>
      </c>
      <c r="D13" s="441">
        <f>D6+D11+D12</f>
        <v>300729541.42249846</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B1" sqref="B1"/>
    </sheetView>
  </sheetViews>
  <sheetFormatPr defaultRowHeight="15"/>
  <cols>
    <col min="1" max="1" width="9.5703125" style="2" bestFit="1" customWidth="1"/>
    <col min="2" max="2" width="90.42578125" style="2" bestFit="1" customWidth="1"/>
    <col min="3" max="3" width="9.140625" style="2"/>
  </cols>
  <sheetData>
    <row r="1" spans="1:8" ht="15.75">
      <c r="A1" s="381" t="s">
        <v>226</v>
      </c>
      <c r="B1" s="382" t="s">
        <v>870</v>
      </c>
    </row>
    <row r="2" spans="1:8" ht="15.75">
      <c r="A2" s="381" t="s">
        <v>227</v>
      </c>
      <c r="B2" s="383">
        <f>'5. RWA'!B2</f>
        <v>43738</v>
      </c>
    </row>
    <row r="4" spans="1:8" ht="16.5" customHeight="1" thickBot="1">
      <c r="A4" s="258" t="s">
        <v>653</v>
      </c>
      <c r="B4" s="66" t="s">
        <v>186</v>
      </c>
      <c r="C4" s="14"/>
    </row>
    <row r="5" spans="1:8" ht="15.75">
      <c r="A5" s="11"/>
      <c r="B5" s="581" t="s">
        <v>187</v>
      </c>
      <c r="C5" s="582"/>
    </row>
    <row r="6" spans="1:8">
      <c r="A6" s="15">
        <v>1</v>
      </c>
      <c r="B6" s="442" t="s">
        <v>871</v>
      </c>
      <c r="C6" s="69"/>
    </row>
    <row r="7" spans="1:8">
      <c r="A7" s="15">
        <v>2</v>
      </c>
      <c r="B7" s="442" t="s">
        <v>885</v>
      </c>
      <c r="C7" s="69"/>
    </row>
    <row r="8" spans="1:8">
      <c r="A8" s="15">
        <v>3</v>
      </c>
      <c r="B8" s="442" t="s">
        <v>875</v>
      </c>
      <c r="C8" s="69"/>
    </row>
    <row r="9" spans="1:8">
      <c r="A9" s="15">
        <v>4</v>
      </c>
      <c r="B9" s="442" t="s">
        <v>886</v>
      </c>
      <c r="C9" s="69"/>
    </row>
    <row r="10" spans="1:8">
      <c r="A10" s="15">
        <v>5</v>
      </c>
      <c r="B10" s="442" t="s">
        <v>887</v>
      </c>
      <c r="C10" s="69"/>
    </row>
    <row r="11" spans="1:8">
      <c r="A11" s="15">
        <v>6</v>
      </c>
      <c r="B11" s="442" t="s">
        <v>890</v>
      </c>
      <c r="C11" s="69"/>
    </row>
    <row r="12" spans="1:8">
      <c r="A12" s="15">
        <v>7</v>
      </c>
      <c r="B12" s="442" t="s">
        <v>874</v>
      </c>
      <c r="C12" s="69"/>
      <c r="H12" s="4"/>
    </row>
    <row r="13" spans="1:8">
      <c r="A13" s="15">
        <v>8</v>
      </c>
      <c r="B13" s="68"/>
      <c r="C13" s="69"/>
    </row>
    <row r="14" spans="1:8">
      <c r="A14" s="15">
        <v>9</v>
      </c>
      <c r="B14" s="68"/>
      <c r="C14" s="69"/>
    </row>
    <row r="15" spans="1:8">
      <c r="A15" s="15">
        <v>10</v>
      </c>
      <c r="B15" s="68"/>
      <c r="C15" s="69"/>
    </row>
    <row r="16" spans="1:8">
      <c r="A16" s="15"/>
      <c r="B16" s="583"/>
      <c r="C16" s="584"/>
    </row>
    <row r="17" spans="1:3" ht="15.75">
      <c r="A17" s="15"/>
      <c r="B17" s="585" t="s">
        <v>188</v>
      </c>
      <c r="C17" s="586"/>
    </row>
    <row r="18" spans="1:3" ht="15.75">
      <c r="A18" s="15">
        <v>1</v>
      </c>
      <c r="B18" s="443" t="s">
        <v>876</v>
      </c>
      <c r="C18" s="67"/>
    </row>
    <row r="19" spans="1:3" ht="15.75">
      <c r="A19" s="15">
        <v>2</v>
      </c>
      <c r="B19" s="443" t="s">
        <v>877</v>
      </c>
      <c r="C19" s="67"/>
    </row>
    <row r="20" spans="1:3" ht="15.75">
      <c r="A20" s="15">
        <v>3</v>
      </c>
      <c r="B20" s="443" t="s">
        <v>878</v>
      </c>
      <c r="C20" s="67"/>
    </row>
    <row r="21" spans="1:3" ht="15.75">
      <c r="A21" s="15">
        <v>4</v>
      </c>
      <c r="B21" s="28"/>
      <c r="C21" s="67"/>
    </row>
    <row r="22" spans="1:3" ht="15.75">
      <c r="A22" s="15">
        <v>5</v>
      </c>
      <c r="B22" s="28"/>
      <c r="C22" s="67"/>
    </row>
    <row r="23" spans="1:3" ht="15.75">
      <c r="A23" s="15">
        <v>6</v>
      </c>
      <c r="B23" s="28"/>
      <c r="C23" s="67"/>
    </row>
    <row r="24" spans="1:3" ht="15.75">
      <c r="A24" s="15">
        <v>7</v>
      </c>
      <c r="B24" s="28"/>
      <c r="C24" s="67"/>
    </row>
    <row r="25" spans="1:3" ht="15.75">
      <c r="A25" s="15">
        <v>8</v>
      </c>
      <c r="B25" s="28"/>
      <c r="C25" s="67"/>
    </row>
    <row r="26" spans="1:3" ht="15.75">
      <c r="A26" s="15">
        <v>9</v>
      </c>
      <c r="B26" s="28"/>
      <c r="C26" s="67"/>
    </row>
    <row r="27" spans="1:3" ht="15.75" customHeight="1">
      <c r="A27" s="15">
        <v>10</v>
      </c>
      <c r="B27" s="28"/>
      <c r="C27" s="29"/>
    </row>
    <row r="28" spans="1:3" ht="15.75" customHeight="1">
      <c r="A28" s="15"/>
      <c r="B28" s="28"/>
      <c r="C28" s="29"/>
    </row>
    <row r="29" spans="1:3" ht="30" customHeight="1">
      <c r="A29" s="15"/>
      <c r="B29" s="587" t="s">
        <v>189</v>
      </c>
      <c r="C29" s="588"/>
    </row>
    <row r="30" spans="1:3">
      <c r="A30" s="15">
        <v>1</v>
      </c>
      <c r="B30" s="442" t="s">
        <v>879</v>
      </c>
      <c r="C30" s="444">
        <v>1</v>
      </c>
    </row>
    <row r="31" spans="1:3" ht="15.75" customHeight="1">
      <c r="A31" s="15"/>
      <c r="B31" s="68"/>
      <c r="C31" s="69"/>
    </row>
    <row r="32" spans="1:3" ht="29.25" customHeight="1">
      <c r="A32" s="15"/>
      <c r="B32" s="587" t="s">
        <v>312</v>
      </c>
      <c r="C32" s="588"/>
    </row>
    <row r="33" spans="1:3">
      <c r="A33" s="445">
        <v>1</v>
      </c>
      <c r="B33" s="442" t="s">
        <v>880</v>
      </c>
      <c r="C33" s="446">
        <v>0.39989999999999998</v>
      </c>
    </row>
    <row r="34" spans="1:3" ht="16.5" thickBot="1">
      <c r="A34" s="16">
        <v>2</v>
      </c>
      <c r="B34" s="70" t="s">
        <v>881</v>
      </c>
      <c r="C34" s="447">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D19" sqref="D19"/>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381" t="s">
        <v>226</v>
      </c>
      <c r="B1" s="382" t="s">
        <v>870</v>
      </c>
    </row>
    <row r="2" spans="1:7" s="22" customFormat="1" ht="15.75" customHeight="1">
      <c r="A2" s="381" t="s">
        <v>227</v>
      </c>
      <c r="B2" s="383">
        <f>'6. Administrators-shareholders'!B2</f>
        <v>43738</v>
      </c>
    </row>
    <row r="3" spans="1:7" s="22" customFormat="1" ht="15.75" customHeight="1"/>
    <row r="4" spans="1:7" s="22" customFormat="1" ht="15.75" customHeight="1" thickBot="1">
      <c r="A4" s="259" t="s">
        <v>654</v>
      </c>
      <c r="B4" s="260" t="s">
        <v>301</v>
      </c>
      <c r="C4" s="199"/>
      <c r="D4" s="199"/>
      <c r="E4" s="200" t="s">
        <v>130</v>
      </c>
    </row>
    <row r="5" spans="1:7" s="126" customFormat="1" ht="17.45" customHeight="1">
      <c r="A5" s="334"/>
      <c r="B5" s="335"/>
      <c r="C5" s="198" t="s">
        <v>0</v>
      </c>
      <c r="D5" s="198" t="s">
        <v>1</v>
      </c>
      <c r="E5" s="336" t="s">
        <v>2</v>
      </c>
    </row>
    <row r="6" spans="1:7" s="165" customFormat="1" ht="14.45" customHeight="1">
      <c r="A6" s="337"/>
      <c r="B6" s="589" t="s">
        <v>269</v>
      </c>
      <c r="C6" s="589" t="s">
        <v>268</v>
      </c>
      <c r="D6" s="590" t="s">
        <v>267</v>
      </c>
      <c r="E6" s="591"/>
      <c r="G6"/>
    </row>
    <row r="7" spans="1:7" s="165" customFormat="1" ht="99.6" customHeight="1">
      <c r="A7" s="337"/>
      <c r="B7" s="589"/>
      <c r="C7" s="589"/>
      <c r="D7" s="332" t="s">
        <v>266</v>
      </c>
      <c r="E7" s="333" t="s">
        <v>830</v>
      </c>
      <c r="G7"/>
    </row>
    <row r="8" spans="1:7">
      <c r="A8" s="338">
        <v>1</v>
      </c>
      <c r="B8" s="339" t="s">
        <v>191</v>
      </c>
      <c r="C8" s="448">
        <f>'2. RC'!E7</f>
        <v>5139043.87</v>
      </c>
      <c r="D8" s="448"/>
      <c r="E8" s="449">
        <f>C8-D8</f>
        <v>5139043.87</v>
      </c>
    </row>
    <row r="9" spans="1:7">
      <c r="A9" s="338">
        <v>2</v>
      </c>
      <c r="B9" s="339" t="s">
        <v>192</v>
      </c>
      <c r="C9" s="448">
        <f>'2. RC'!E8</f>
        <v>43212889.505398005</v>
      </c>
      <c r="D9" s="448"/>
      <c r="E9" s="449">
        <f t="shared" ref="E9:E20" si="0">C9-D9</f>
        <v>43212889.505398005</v>
      </c>
    </row>
    <row r="10" spans="1:7">
      <c r="A10" s="338">
        <v>3</v>
      </c>
      <c r="B10" s="339" t="s">
        <v>265</v>
      </c>
      <c r="C10" s="448">
        <f>'2. RC'!E9</f>
        <v>65131388.936292</v>
      </c>
      <c r="D10" s="448"/>
      <c r="E10" s="449">
        <f t="shared" si="0"/>
        <v>65131388.936292</v>
      </c>
    </row>
    <row r="11" spans="1:7" ht="25.5">
      <c r="A11" s="338">
        <v>4</v>
      </c>
      <c r="B11" s="339" t="s">
        <v>222</v>
      </c>
      <c r="C11" s="448">
        <f>'2. RC'!E10</f>
        <v>0</v>
      </c>
      <c r="D11" s="448"/>
      <c r="E11" s="449">
        <f t="shared" si="0"/>
        <v>0</v>
      </c>
    </row>
    <row r="12" spans="1:7">
      <c r="A12" s="338">
        <v>5</v>
      </c>
      <c r="B12" s="339" t="s">
        <v>194</v>
      </c>
      <c r="C12" s="448">
        <f>'2. RC'!E11</f>
        <v>34154388.425368205</v>
      </c>
      <c r="D12" s="448"/>
      <c r="E12" s="449">
        <f t="shared" si="0"/>
        <v>34154388.425368205</v>
      </c>
    </row>
    <row r="13" spans="1:7">
      <c r="A13" s="338">
        <v>6.1</v>
      </c>
      <c r="B13" s="339" t="s">
        <v>195</v>
      </c>
      <c r="C13" s="450">
        <f>'2. RC'!E12</f>
        <v>127538157.33</v>
      </c>
      <c r="D13" s="448"/>
      <c r="E13" s="449">
        <f t="shared" si="0"/>
        <v>127538157.33</v>
      </c>
    </row>
    <row r="14" spans="1:7">
      <c r="A14" s="338">
        <v>6.2</v>
      </c>
      <c r="B14" s="340" t="s">
        <v>196</v>
      </c>
      <c r="C14" s="450">
        <f>'2. RC'!E13</f>
        <v>-5509575.0537999999</v>
      </c>
      <c r="D14" s="448"/>
      <c r="E14" s="449">
        <f t="shared" si="0"/>
        <v>-5509575.0537999999</v>
      </c>
    </row>
    <row r="15" spans="1:7">
      <c r="A15" s="338">
        <v>6</v>
      </c>
      <c r="B15" s="339" t="s">
        <v>264</v>
      </c>
      <c r="C15" s="448">
        <f>'2. RC'!E14</f>
        <v>122028582.2762</v>
      </c>
      <c r="D15" s="448"/>
      <c r="E15" s="449">
        <f t="shared" si="0"/>
        <v>122028582.2762</v>
      </c>
    </row>
    <row r="16" spans="1:7" ht="25.5">
      <c r="A16" s="338">
        <v>7</v>
      </c>
      <c r="B16" s="339" t="s">
        <v>198</v>
      </c>
      <c r="C16" s="448">
        <f>'2. RC'!E15</f>
        <v>1760728.3928640005</v>
      </c>
      <c r="D16" s="448"/>
      <c r="E16" s="449">
        <f t="shared" si="0"/>
        <v>1760728.3928640005</v>
      </c>
    </row>
    <row r="17" spans="1:7">
      <c r="A17" s="338">
        <v>8</v>
      </c>
      <c r="B17" s="339" t="s">
        <v>199</v>
      </c>
      <c r="C17" s="448">
        <f>'2. RC'!E16</f>
        <v>0</v>
      </c>
      <c r="D17" s="448"/>
      <c r="E17" s="449">
        <f t="shared" si="0"/>
        <v>0</v>
      </c>
      <c r="F17" s="6"/>
      <c r="G17" s="6"/>
    </row>
    <row r="18" spans="1:7">
      <c r="A18" s="338">
        <v>9</v>
      </c>
      <c r="B18" s="339" t="s">
        <v>200</v>
      </c>
      <c r="C18" s="448">
        <f>'2. RC'!E17</f>
        <v>0</v>
      </c>
      <c r="D18" s="448"/>
      <c r="E18" s="449">
        <f t="shared" si="0"/>
        <v>0</v>
      </c>
      <c r="G18" s="6"/>
    </row>
    <row r="19" spans="1:7" ht="25.5">
      <c r="A19" s="338">
        <v>10</v>
      </c>
      <c r="B19" s="339" t="s">
        <v>201</v>
      </c>
      <c r="C19" s="448">
        <f>'2. RC'!E18</f>
        <v>883749.16000000015</v>
      </c>
      <c r="D19" s="448">
        <v>138603.8899999999</v>
      </c>
      <c r="E19" s="449">
        <f t="shared" si="0"/>
        <v>745145.27000000025</v>
      </c>
      <c r="G19" s="6"/>
    </row>
    <row r="20" spans="1:7">
      <c r="A20" s="338">
        <v>11</v>
      </c>
      <c r="B20" s="339" t="s">
        <v>202</v>
      </c>
      <c r="C20" s="448">
        <f>'2. RC'!E19</f>
        <v>10151358.996920707</v>
      </c>
      <c r="D20" s="448"/>
      <c r="E20" s="449">
        <f t="shared" si="0"/>
        <v>10151358.996920707</v>
      </c>
    </row>
    <row r="21" spans="1:7" ht="51.75" thickBot="1">
      <c r="A21" s="341"/>
      <c r="B21" s="342" t="s">
        <v>793</v>
      </c>
      <c r="C21" s="451">
        <f>SUM(C8:C12, C15:C20)</f>
        <v>282462129.56304294</v>
      </c>
      <c r="D21" s="451">
        <f>SUM(D8:D12, D15:D20)</f>
        <v>138603.8899999999</v>
      </c>
      <c r="E21" s="452">
        <f>SUM(E8:E12, E15:E20)</f>
        <v>282323525.67304289</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1" sqref="B1"/>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381" t="s">
        <v>226</v>
      </c>
      <c r="B1" s="382" t="s">
        <v>870</v>
      </c>
    </row>
    <row r="2" spans="1:6" s="22" customFormat="1" ht="15.75" customHeight="1">
      <c r="A2" s="381" t="s">
        <v>227</v>
      </c>
      <c r="B2" s="383">
        <f>'7. LI1'!B2</f>
        <v>43738</v>
      </c>
      <c r="C2"/>
      <c r="D2"/>
      <c r="E2"/>
      <c r="F2"/>
    </row>
    <row r="3" spans="1:6" s="22" customFormat="1" ht="15.75" customHeight="1">
      <c r="C3"/>
      <c r="D3"/>
      <c r="E3"/>
      <c r="F3"/>
    </row>
    <row r="4" spans="1:6" s="22" customFormat="1" ht="26.25" thickBot="1">
      <c r="A4" s="22" t="s">
        <v>655</v>
      </c>
      <c r="B4" s="206" t="s">
        <v>305</v>
      </c>
      <c r="C4" s="200" t="s">
        <v>130</v>
      </c>
      <c r="D4"/>
      <c r="E4"/>
      <c r="F4"/>
    </row>
    <row r="5" spans="1:6" ht="26.25">
      <c r="A5" s="201">
        <v>1</v>
      </c>
      <c r="B5" s="202" t="s">
        <v>691</v>
      </c>
      <c r="C5" s="453">
        <f>'7. LI1'!E21</f>
        <v>282323525.67304289</v>
      </c>
    </row>
    <row r="6" spans="1:6" s="191" customFormat="1">
      <c r="A6" s="125">
        <v>2.1</v>
      </c>
      <c r="B6" s="208" t="s">
        <v>306</v>
      </c>
      <c r="C6" s="454">
        <f>'4. Off-Balance'!E8+'4. Off-Balance'!E10</f>
        <v>52594358.609999999</v>
      </c>
    </row>
    <row r="7" spans="1:6" s="4" customFormat="1" ht="25.5" outlineLevel="1">
      <c r="A7" s="207">
        <v>2.2000000000000002</v>
      </c>
      <c r="B7" s="203" t="s">
        <v>307</v>
      </c>
      <c r="C7" s="455"/>
    </row>
    <row r="8" spans="1:6" s="4" customFormat="1" ht="26.25">
      <c r="A8" s="207">
        <v>3</v>
      </c>
      <c r="B8" s="204" t="s">
        <v>692</v>
      </c>
      <c r="C8" s="456">
        <f>SUM(C5:C7)</f>
        <v>334917884.28304291</v>
      </c>
    </row>
    <row r="9" spans="1:6" s="191" customFormat="1">
      <c r="A9" s="125">
        <v>4</v>
      </c>
      <c r="B9" s="211" t="s">
        <v>302</v>
      </c>
      <c r="C9" s="454">
        <v>3406089.558036929</v>
      </c>
    </row>
    <row r="10" spans="1:6" s="4" customFormat="1" ht="25.5" outlineLevel="1">
      <c r="A10" s="207">
        <v>5.0999999999999996</v>
      </c>
      <c r="B10" s="203" t="s">
        <v>313</v>
      </c>
      <c r="C10" s="457">
        <v>-12017662.412391998</v>
      </c>
    </row>
    <row r="11" spans="1:6" s="4" customFormat="1" ht="25.5" outlineLevel="1">
      <c r="A11" s="207">
        <v>5.2</v>
      </c>
      <c r="B11" s="203" t="s">
        <v>314</v>
      </c>
      <c r="C11" s="455"/>
    </row>
    <row r="12" spans="1:6" s="4" customFormat="1">
      <c r="A12" s="207">
        <v>6</v>
      </c>
      <c r="B12" s="209" t="s">
        <v>303</v>
      </c>
      <c r="C12" s="455"/>
    </row>
    <row r="13" spans="1:6" s="4" customFormat="1" ht="15.75" thickBot="1">
      <c r="A13" s="210">
        <v>7</v>
      </c>
      <c r="B13" s="205" t="s">
        <v>304</v>
      </c>
      <c r="C13" s="458">
        <f>SUM(C8:C12)</f>
        <v>326306311.42868781</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Rk4ABFMq53gQrzCt6GLsOMZoa0X9AlGbIycRjRydLrk=</DigestValue>
    </Reference>
    <Reference Type="http://www.w3.org/2000/09/xmldsig#Object" URI="#idOfficeObject">
      <DigestMethod Algorithm="http://www.w3.org/2001/04/xmlenc#sha256"/>
      <DigestValue>uA9tDED2FCzy/4318sp/gpE/g3uyJsWM+WN4jcaP1YQ=</DigestValue>
    </Reference>
    <Reference Type="http://uri.etsi.org/01903#SignedProperties" URI="#idSignedProperties">
      <Transforms>
        <Transform Algorithm="http://www.w3.org/TR/2001/REC-xml-c14n-20010315"/>
      </Transforms>
      <DigestMethod Algorithm="http://www.w3.org/2001/04/xmlenc#sha256"/>
      <DigestValue>W4cERHSAqXC/T2EgmBRwhntYgrdnLNoFvgvincifyFw=</DigestValue>
    </Reference>
  </SignedInfo>
  <SignatureValue>yjSJ6m/sY9I0PvR8kIKqB7gzjAEFZ9QpN+kU0GY/RL/qBcmKPiQrcxgGx94YB7vXzdoVxVEl20gy
fKj3f1IoyvWQlRq8auruCip4EgS1V+qhWnpx//T/Yy441bTIbYqXjkygpi708xiJrrYFnuJ96eAq
VyK/kxZzVyzIj2ZLgeorRYaEHuEUtoHqg+Yo6FV9tV9fR8dqnmCPH8dbc0xF4Z8K+St/lljHBekX
jJjPckwuzoT3mCshw0MejADGEEHCPP7YyAs72VoXdDIGZ2XMOAxsQj4/91Ks232w1Cm3rtYselnp
m1KF9fzypp1cKEq96X5i7vUbWZWhEWqDeY9SDg==</SignatureValue>
  <KeyInfo>
    <X509Data>
      <X509Certificate>MIIGODCCBSCgAwIBAgIKfHQE7wACAAERezANBgkqhkiG9w0BAQsFADBKMRIwEAYKCZImiZPyLGQBGRYCZ2UxEzARBgoJkiaJk/IsZAEZFgNuYmcxHzAdBgNVBAMTFk5CRyBDbGFzcyAyIElOVCBTdWIgQ0EwHhcNMTkwMjI4MTM0MjE1WhcNMjEwMjI3MTM0MjE1WjA2MRswGQYDVQQKExJKU0MgSXNiYW5rIEdlb3JnaWExFzAVBgNVBAMTDkJJUyAtIE96YW4gR3VyMIIBIjANBgkqhkiG9w0BAQEFAAOCAQ8AMIIBCgKCAQEA4Cemm0wH9P7U50foRteBhLVpjwJWzCgjtJqz8/+6PJJLoZH6bCMlKwtSzHUCK8tc0df7v1iqKxIetPmlxHXq4dd6xCCDSucm4MpVEgm0AMgqHrGDmKnMnl5Wcdm4dquvVFuwQrZhv9YSUfUZlQP5WswcIR5uGr9ArtZ36kCTJZ7W1ChkDYkR6UjUstyOnILbOoouUT/BlBawKCXsUq2N95Eenud5010FlP4HRf4DmSd4E1ohCXEH2CdFCViwPHwftwo85PRVwo4/d94xmcuFAjWY++b0jnzlRbQbr50g2xjpYKSseh/uX9ey8/nJRoalzN7fIBMGoKw2RQe1+GikJQIDAQABo4IDMjCCAy4wPAYJKwYBBAGCNxUHBC8wLQYlKwYBBAGCNxUI5rJgg431RIaBmQmDuKFKg76EcQSDxJEzhIOIXQIBZAIBIzAdBgNVHSUEFjAUBggrBgEFBQcDAgYIKwYBBQUHAwQwCwYDVR0PBAQDAgeAMCcGCSsGAQQBgjcVCgQaMBgwCgYIKwYBBQUHAwIwCgYIKwYBBQUHAwQwHQYDVR0OBBYEFKUSPIUfoVLJEo3UmBplNogAfk2B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B0mo0Zs053gMwW8yCdRcfu1ODhVvCgZgAtkbbPFlUH5aTa/s2ac6GM0Ep2zitgUathslAElAHUQ2EXJF03T3IG8JDxULA3RJH6QE6JjA9ehmHwo07cNnnCwHYUyPukuywq4g8/0mP5VwVEZ7zvFFfbnhfsTgvvcecexw2eG51rIisRwXGr3An87dvjzt37hK2o+DKEX5UnfnJ/s+3F8kz8CW7yHwiwcXmE/qBGTEPhpnTRDmDT3QuAjkhKaLvUMgGojwOoXsclBFQoZCD2OWExIhZbWXYb4m4ssQ6m06HGOUB+KZt6xhwqyt4kokFmSMwTyYc4xuQNalEbgqpNwwr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LnHUSC91yi5Dxi3ZjwcB9aoby88j3tS3fMVk8kUrejE=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ZPBHj1B2hk+888xrW4mv4Ocf+j5AbkfiMOjYCX5LlW8=</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S8Mcf12NCyLf0Qv6FsIEj7WxxPh1tVO0ZNMQ0+Ils/8=</DigestValue>
      </Reference>
      <Reference URI="/xl/styles.xml?ContentType=application/vnd.openxmlformats-officedocument.spreadsheetml.styles+xml">
        <DigestMethod Algorithm="http://www.w3.org/2001/04/xmlenc#sha256"/>
        <DigestValue>WVkF6zAQwlSIl4X9AFahYS8k07xvjt19nuD445Ts90Q=</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EB5pyGc55Li4F/hBXqiFKvj+mRS/5CdsXLz57Z4ZCj0=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kB0X44wTpZAA12efLlTGITFfzUuby7n+GBk5riWBuyI=</DigestValue>
      </Reference>
      <Reference URI="/xl/worksheets/sheet10.xml?ContentType=application/vnd.openxmlformats-officedocument.spreadsheetml.worksheet+xml">
        <DigestMethod Algorithm="http://www.w3.org/2001/04/xmlenc#sha256"/>
        <DigestValue>Y7FJcland6fyzxaZcz5Lo273EoYA91cF87kEwYQcO14=</DigestValue>
      </Reference>
      <Reference URI="/xl/worksheets/sheet11.xml?ContentType=application/vnd.openxmlformats-officedocument.spreadsheetml.worksheet+xml">
        <DigestMethod Algorithm="http://www.w3.org/2001/04/xmlenc#sha256"/>
        <DigestValue>U2XYBB5/YXcfwPK3TCtId8QHYqzEKqOHGj6bsDmcY/w=</DigestValue>
      </Reference>
      <Reference URI="/xl/worksheets/sheet12.xml?ContentType=application/vnd.openxmlformats-officedocument.spreadsheetml.worksheet+xml">
        <DigestMethod Algorithm="http://www.w3.org/2001/04/xmlenc#sha256"/>
        <DigestValue>6YgLxrDrD0tge6xlFqfpkpP3rDpX6V0ff8fu8DAq6GQ=</DigestValue>
      </Reference>
      <Reference URI="/xl/worksheets/sheet13.xml?ContentType=application/vnd.openxmlformats-officedocument.spreadsheetml.worksheet+xml">
        <DigestMethod Algorithm="http://www.w3.org/2001/04/xmlenc#sha256"/>
        <DigestValue>6oP9JpGMXRzrPGDP4QxOQB2Edz/t5kXNhM6eaXL8uvk=</DigestValue>
      </Reference>
      <Reference URI="/xl/worksheets/sheet14.xml?ContentType=application/vnd.openxmlformats-officedocument.spreadsheetml.worksheet+xml">
        <DigestMethod Algorithm="http://www.w3.org/2001/04/xmlenc#sha256"/>
        <DigestValue>pImnPEDrQPoN+aTjCCuWydVr3GuEyulZYs0ENXfLg2I=</DigestValue>
      </Reference>
      <Reference URI="/xl/worksheets/sheet15.xml?ContentType=application/vnd.openxmlformats-officedocument.spreadsheetml.worksheet+xml">
        <DigestMethod Algorithm="http://www.w3.org/2001/04/xmlenc#sha256"/>
        <DigestValue>y8o07/VHW6VO1nrTWnNmaUwhPyvQa6WB1KRzqltlEqo=</DigestValue>
      </Reference>
      <Reference URI="/xl/worksheets/sheet16.xml?ContentType=application/vnd.openxmlformats-officedocument.spreadsheetml.worksheet+xml">
        <DigestMethod Algorithm="http://www.w3.org/2001/04/xmlenc#sha256"/>
        <DigestValue>eHc7Rtuy1RnNHH8TkxTyoptszfb6z6Ve8+Hlplx3jw0=</DigestValue>
      </Reference>
      <Reference URI="/xl/worksheets/sheet17.xml?ContentType=application/vnd.openxmlformats-officedocument.spreadsheetml.worksheet+xml">
        <DigestMethod Algorithm="http://www.w3.org/2001/04/xmlenc#sha256"/>
        <DigestValue>Na6zto9sC2MYeGWamcdwEf7Bd3aihmGVkX2y4XapTBM=</DigestValue>
      </Reference>
      <Reference URI="/xl/worksheets/sheet18.xml?ContentType=application/vnd.openxmlformats-officedocument.spreadsheetml.worksheet+xml">
        <DigestMethod Algorithm="http://www.w3.org/2001/04/xmlenc#sha256"/>
        <DigestValue>dZa9haK2lP+sEmExqJYoI8UtuyaKGLLHGeIZueAAcm4=</DigestValue>
      </Reference>
      <Reference URI="/xl/worksheets/sheet19.xml?ContentType=application/vnd.openxmlformats-officedocument.spreadsheetml.worksheet+xml">
        <DigestMethod Algorithm="http://www.w3.org/2001/04/xmlenc#sha256"/>
        <DigestValue>YKLbJZE6mdh3LL5uge8P1cHQzFPUY0T1JDcMEb4CEI4=</DigestValue>
      </Reference>
      <Reference URI="/xl/worksheets/sheet2.xml?ContentType=application/vnd.openxmlformats-officedocument.spreadsheetml.worksheet+xml">
        <DigestMethod Algorithm="http://www.w3.org/2001/04/xmlenc#sha256"/>
        <DigestValue>Qrp+nCAs23Kcjb2jYgS3oureUxt+q+mruvKIvsru2R4=</DigestValue>
      </Reference>
      <Reference URI="/xl/worksheets/sheet3.xml?ContentType=application/vnd.openxmlformats-officedocument.spreadsheetml.worksheet+xml">
        <DigestMethod Algorithm="http://www.w3.org/2001/04/xmlenc#sha256"/>
        <DigestValue>T6qvFTGaZ8XH8+V8bHX3YhBwpW9JcwPAYHXnqyJYsj8=</DigestValue>
      </Reference>
      <Reference URI="/xl/worksheets/sheet4.xml?ContentType=application/vnd.openxmlformats-officedocument.spreadsheetml.worksheet+xml">
        <DigestMethod Algorithm="http://www.w3.org/2001/04/xmlenc#sha256"/>
        <DigestValue>wMvDDACVfRF5z3lcAuJ/i1sAA1V0gUYibsJrg3EU8yI=</DigestValue>
      </Reference>
      <Reference URI="/xl/worksheets/sheet5.xml?ContentType=application/vnd.openxmlformats-officedocument.spreadsheetml.worksheet+xml">
        <DigestMethod Algorithm="http://www.w3.org/2001/04/xmlenc#sha256"/>
        <DigestValue>jPTaEuSfSYVunW8KEkG0ElG/b3kx0mEdfvgAvR1YFKk=</DigestValue>
      </Reference>
      <Reference URI="/xl/worksheets/sheet6.xml?ContentType=application/vnd.openxmlformats-officedocument.spreadsheetml.worksheet+xml">
        <DigestMethod Algorithm="http://www.w3.org/2001/04/xmlenc#sha256"/>
        <DigestValue>8OBDqM+MGHV4sehy2ocmCaCUhkMTPYhYrkbQYpy+se4=</DigestValue>
      </Reference>
      <Reference URI="/xl/worksheets/sheet7.xml?ContentType=application/vnd.openxmlformats-officedocument.spreadsheetml.worksheet+xml">
        <DigestMethod Algorithm="http://www.w3.org/2001/04/xmlenc#sha256"/>
        <DigestValue>eLTSNFuzkYz+1+GcrNJD0o0QHg+cEOmSFDVQ/sTx9hM=</DigestValue>
      </Reference>
      <Reference URI="/xl/worksheets/sheet8.xml?ContentType=application/vnd.openxmlformats-officedocument.spreadsheetml.worksheet+xml">
        <DigestMethod Algorithm="http://www.w3.org/2001/04/xmlenc#sha256"/>
        <DigestValue>7IbfTXo4vYcMqJ2pMKsSgD27JR2NbQ35/vu080rWTjI=</DigestValue>
      </Reference>
      <Reference URI="/xl/worksheets/sheet9.xml?ContentType=application/vnd.openxmlformats-officedocument.spreadsheetml.worksheet+xml">
        <DigestMethod Algorithm="http://www.w3.org/2001/04/xmlenc#sha256"/>
        <DigestValue>f58eROT0i7mE9kJV6/fN9E9ANATcvk8ko5dGYtmRjsQ=</DigestValue>
      </Reference>
    </Manifest>
    <SignatureProperties>
      <SignatureProperty Id="idSignatureTime" Target="#idPackageSignature">
        <mdssi:SignatureTime xmlns:mdssi="http://schemas.openxmlformats.org/package/2006/digital-signature">
          <mdssi:Format>YYYY-MM-DDThh:mm:ssTZD</mdssi:Format>
          <mdssi:Value>2019-10-22T06:34:04Z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2019-10-22T06:34:04Z</xd:SigningTime>
          <xd:SigningCertificate>
            <xd:Cert>
              <xd:CertDigest>
                <DigestMethod Algorithm="http://www.w3.org/2001/04/xmlenc#sha256"/>
                <DigestValue>aUkd6OYd1KqD45mTxfi3hAkqp8c/CaNa5/kjD2a3MjA=</DigestValue>
              </xd:CertDigest>
              <xd:IssuerSerial>
                <X509IssuerName>CN=NBG Class 2 INT Sub CA, DC=nbg, DC=ge</X509IssuerName>
                <X509SerialNumber>587713621691290490048891</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CEO</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BNmLCeA+NfGqZaVBg92eBJE2Bm0GDDuN0yqZJK38Otc=</DigestValue>
    </Reference>
    <Reference Type="http://www.w3.org/2000/09/xmldsig#Object" URI="#idOfficeObject">
      <DigestMethod Algorithm="http://www.w3.org/2001/04/xmlenc#sha256"/>
      <DigestValue>uA9tDED2FCzy/4318sp/gpE/g3uyJsWM+WN4jcaP1YQ=</DigestValue>
    </Reference>
    <Reference Type="http://uri.etsi.org/01903#SignedProperties" URI="#idSignedProperties">
      <Transforms>
        <Transform Algorithm="http://www.w3.org/TR/2001/REC-xml-c14n-20010315"/>
      </Transforms>
      <DigestMethod Algorithm="http://www.w3.org/2001/04/xmlenc#sha256"/>
      <DigestValue>KXl3+ghFFB8SIf/JaVEpxs3jUA8bOqVqvkB9c2LTNZQ=</DigestValue>
    </Reference>
  </SignedInfo>
  <SignatureValue>yiIxmAUUWnrAC6GZwrZCZNk1gSvYK6TYUcR/Ru7oBsT7w5dCO6ykj4eMlJXWwTzCLnq7VNkHms+X
GGm7gBtGDc2WmZ8CyzXUmn6al4UQtRnbNXjesUanZa3zXYC5UC9jyQx7Iq8lrXZ7yIK6Q1+S30dy
QnWthH/HzB43jTQDyVTYD/b+7AmssjNQ2N4GhXufOnphDL0H9IQitVjjnnTNq+/Y/i4g4IxNemNm
1SvULECkTSstG5TeIgqw5NGuoc7WqU8O8/vZo5NtpGZprI2lG0rb5H1uFigH/nA2AKfHUMKrLCsf
zuKsL/hjccqR5PGceSOnSYQWiuhRLd8I/M4NBw==</SignatureValue>
  <KeyInfo>
    <X509Data>
      <X509Certificate>MIIGPjCCBSagAwIBAgIKfIKsZAACAAERgzANBgkqhkiG9w0BAQsFADBKMRIwEAYKCZImiZPyLGQBGRYCZ2UxEzARBgoJkiaJk/IsZAEZFgNuYmcxHzAdBgNVBAMTFk5CRyBDbGFzcyAyIElOVCBTdWIgQ0EwHhcNMTkwMjI4MTM1ODE2WhcNMjEwMjI3MTM1ODE2WjA8MRswGQYDVQQKExJKU0MgSXNiYW5rIEdlb3JnaWExHTAbBgNVBAMTFEJJUyAtIFVjaGEgU2FyYWxpZHplMIIBIjANBgkqhkiG9w0BAQEFAAOCAQ8AMIIBCgKCAQEA5XqvG0GcuA0yT4Q+BUTZwpiKfVhl0Q/rhhtJLjC9pxhQPMcdlqH81F8OOBvvVz/Wv8QWsS6uy2MrMS/hW9qn7fI36oscmYisO1RTX2+NBdt6fVIkASYbmyewyJcQn39r4uUxPWoEW/MzAS6bu3PVd1a8eAeX+JfYOxLERNp1CBXcXnvkY/82XH3Nbn+IyyuefItwmTIEtBfd8r2FzfKaJ0eG1/N+XXUXSe1dUKxusm+8xe7bDQlBCl3rfsUHcVFd9jM/ityQPG2rw/tnCu3ipKwG8GaWqVTCHKJTUZpeyrLTuZFB3EtvHptFib/0RUx7bH45Cf0YuvBqpWcRk0/gZwIDAQABo4IDMjCCAy4wPAYJKwYBBAGCNxUHBC8wLQYlKwYBBAGCNxUI5rJgg431RIaBmQmDuKFKg76EcQSDxJEzhIOIXQIBZAIBIzAdBgNVHSUEFjAUBggrBgEFBQcDAgYIKwYBBQUHAwQwCwYDVR0PBAQDAgeAMCcGCSsGAQQBgjcVCgQaMBgwCgYIKwYBBQUHAwIwCgYIKwYBBQUHAwQwHQYDVR0OBBYEFCXZvSVzVsGMqFqHRWJW/ROIkwwS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AvXMXHqr2jwgkTBHw/VIOvXVNNbTzrl1xezUjBzR70IxG/GcbEckaqfi4t7aaGXM643ELJu9VDHTkFe1nKK9PR5sy5CLXu7NZ0Kyuxlp7Yx8YrMlfTP7PqDXim/5xYM/kXI3QfdlSGqg/WyWHtJr8SsBiVp1p0yTssWTSpjqbQj1gn6T2NpPoIljKiTmx+i807nuczz1dqAWMt5ukWLM7dIoKNf6/SsoIvdz3AXX9L8qRjCr5Y2fMiqWY9JAdVtdFJHCDNjW7be33kA1A/jYUrXFTly+llaTFGtVqATRid4CfIfncBgHmHbGdxFmWvSHvGaPFCJ87P03dPlMbxp7R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LnHUSC91yi5Dxi3ZjwcB9aoby88j3tS3fMVk8kUrejE=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ZPBHj1B2hk+888xrW4mv4Ocf+j5AbkfiMOjYCX5LlW8=</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S8Mcf12NCyLf0Qv6FsIEj7WxxPh1tVO0ZNMQ0+Ils/8=</DigestValue>
      </Reference>
      <Reference URI="/xl/styles.xml?ContentType=application/vnd.openxmlformats-officedocument.spreadsheetml.styles+xml">
        <DigestMethod Algorithm="http://www.w3.org/2001/04/xmlenc#sha256"/>
        <DigestValue>WVkF6zAQwlSIl4X9AFahYS8k07xvjt19nuD445Ts90Q=</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EB5pyGc55Li4F/hBXqiFKvj+mRS/5CdsXLz57Z4ZCj0=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kB0X44wTpZAA12efLlTGITFfzUuby7n+GBk5riWBuyI=</DigestValue>
      </Reference>
      <Reference URI="/xl/worksheets/sheet10.xml?ContentType=application/vnd.openxmlformats-officedocument.spreadsheetml.worksheet+xml">
        <DigestMethod Algorithm="http://www.w3.org/2001/04/xmlenc#sha256"/>
        <DigestValue>Y7FJcland6fyzxaZcz5Lo273EoYA91cF87kEwYQcO14=</DigestValue>
      </Reference>
      <Reference URI="/xl/worksheets/sheet11.xml?ContentType=application/vnd.openxmlformats-officedocument.spreadsheetml.worksheet+xml">
        <DigestMethod Algorithm="http://www.w3.org/2001/04/xmlenc#sha256"/>
        <DigestValue>U2XYBB5/YXcfwPK3TCtId8QHYqzEKqOHGj6bsDmcY/w=</DigestValue>
      </Reference>
      <Reference URI="/xl/worksheets/sheet12.xml?ContentType=application/vnd.openxmlformats-officedocument.spreadsheetml.worksheet+xml">
        <DigestMethod Algorithm="http://www.w3.org/2001/04/xmlenc#sha256"/>
        <DigestValue>6YgLxrDrD0tge6xlFqfpkpP3rDpX6V0ff8fu8DAq6GQ=</DigestValue>
      </Reference>
      <Reference URI="/xl/worksheets/sheet13.xml?ContentType=application/vnd.openxmlformats-officedocument.spreadsheetml.worksheet+xml">
        <DigestMethod Algorithm="http://www.w3.org/2001/04/xmlenc#sha256"/>
        <DigestValue>6oP9JpGMXRzrPGDP4QxOQB2Edz/t5kXNhM6eaXL8uvk=</DigestValue>
      </Reference>
      <Reference URI="/xl/worksheets/sheet14.xml?ContentType=application/vnd.openxmlformats-officedocument.spreadsheetml.worksheet+xml">
        <DigestMethod Algorithm="http://www.w3.org/2001/04/xmlenc#sha256"/>
        <DigestValue>pImnPEDrQPoN+aTjCCuWydVr3GuEyulZYs0ENXfLg2I=</DigestValue>
      </Reference>
      <Reference URI="/xl/worksheets/sheet15.xml?ContentType=application/vnd.openxmlformats-officedocument.spreadsheetml.worksheet+xml">
        <DigestMethod Algorithm="http://www.w3.org/2001/04/xmlenc#sha256"/>
        <DigestValue>y8o07/VHW6VO1nrTWnNmaUwhPyvQa6WB1KRzqltlEqo=</DigestValue>
      </Reference>
      <Reference URI="/xl/worksheets/sheet16.xml?ContentType=application/vnd.openxmlformats-officedocument.spreadsheetml.worksheet+xml">
        <DigestMethod Algorithm="http://www.w3.org/2001/04/xmlenc#sha256"/>
        <DigestValue>eHc7Rtuy1RnNHH8TkxTyoptszfb6z6Ve8+Hlplx3jw0=</DigestValue>
      </Reference>
      <Reference URI="/xl/worksheets/sheet17.xml?ContentType=application/vnd.openxmlformats-officedocument.spreadsheetml.worksheet+xml">
        <DigestMethod Algorithm="http://www.w3.org/2001/04/xmlenc#sha256"/>
        <DigestValue>Na6zto9sC2MYeGWamcdwEf7Bd3aihmGVkX2y4XapTBM=</DigestValue>
      </Reference>
      <Reference URI="/xl/worksheets/sheet18.xml?ContentType=application/vnd.openxmlformats-officedocument.spreadsheetml.worksheet+xml">
        <DigestMethod Algorithm="http://www.w3.org/2001/04/xmlenc#sha256"/>
        <DigestValue>dZa9haK2lP+sEmExqJYoI8UtuyaKGLLHGeIZueAAcm4=</DigestValue>
      </Reference>
      <Reference URI="/xl/worksheets/sheet19.xml?ContentType=application/vnd.openxmlformats-officedocument.spreadsheetml.worksheet+xml">
        <DigestMethod Algorithm="http://www.w3.org/2001/04/xmlenc#sha256"/>
        <DigestValue>YKLbJZE6mdh3LL5uge8P1cHQzFPUY0T1JDcMEb4CEI4=</DigestValue>
      </Reference>
      <Reference URI="/xl/worksheets/sheet2.xml?ContentType=application/vnd.openxmlformats-officedocument.spreadsheetml.worksheet+xml">
        <DigestMethod Algorithm="http://www.w3.org/2001/04/xmlenc#sha256"/>
        <DigestValue>Qrp+nCAs23Kcjb2jYgS3oureUxt+q+mruvKIvsru2R4=</DigestValue>
      </Reference>
      <Reference URI="/xl/worksheets/sheet3.xml?ContentType=application/vnd.openxmlformats-officedocument.spreadsheetml.worksheet+xml">
        <DigestMethod Algorithm="http://www.w3.org/2001/04/xmlenc#sha256"/>
        <DigestValue>T6qvFTGaZ8XH8+V8bHX3YhBwpW9JcwPAYHXnqyJYsj8=</DigestValue>
      </Reference>
      <Reference URI="/xl/worksheets/sheet4.xml?ContentType=application/vnd.openxmlformats-officedocument.spreadsheetml.worksheet+xml">
        <DigestMethod Algorithm="http://www.w3.org/2001/04/xmlenc#sha256"/>
        <DigestValue>wMvDDACVfRF5z3lcAuJ/i1sAA1V0gUYibsJrg3EU8yI=</DigestValue>
      </Reference>
      <Reference URI="/xl/worksheets/sheet5.xml?ContentType=application/vnd.openxmlformats-officedocument.spreadsheetml.worksheet+xml">
        <DigestMethod Algorithm="http://www.w3.org/2001/04/xmlenc#sha256"/>
        <DigestValue>jPTaEuSfSYVunW8KEkG0ElG/b3kx0mEdfvgAvR1YFKk=</DigestValue>
      </Reference>
      <Reference URI="/xl/worksheets/sheet6.xml?ContentType=application/vnd.openxmlformats-officedocument.spreadsheetml.worksheet+xml">
        <DigestMethod Algorithm="http://www.w3.org/2001/04/xmlenc#sha256"/>
        <DigestValue>8OBDqM+MGHV4sehy2ocmCaCUhkMTPYhYrkbQYpy+se4=</DigestValue>
      </Reference>
      <Reference URI="/xl/worksheets/sheet7.xml?ContentType=application/vnd.openxmlformats-officedocument.spreadsheetml.worksheet+xml">
        <DigestMethod Algorithm="http://www.w3.org/2001/04/xmlenc#sha256"/>
        <DigestValue>eLTSNFuzkYz+1+GcrNJD0o0QHg+cEOmSFDVQ/sTx9hM=</DigestValue>
      </Reference>
      <Reference URI="/xl/worksheets/sheet8.xml?ContentType=application/vnd.openxmlformats-officedocument.spreadsheetml.worksheet+xml">
        <DigestMethod Algorithm="http://www.w3.org/2001/04/xmlenc#sha256"/>
        <DigestValue>7IbfTXo4vYcMqJ2pMKsSgD27JR2NbQ35/vu080rWTjI=</DigestValue>
      </Reference>
      <Reference URI="/xl/worksheets/sheet9.xml?ContentType=application/vnd.openxmlformats-officedocument.spreadsheetml.worksheet+xml">
        <DigestMethod Algorithm="http://www.w3.org/2001/04/xmlenc#sha256"/>
        <DigestValue>f58eROT0i7mE9kJV6/fN9E9ANATcvk8ko5dGYtmRjsQ=</DigestValue>
      </Reference>
    </Manifest>
    <SignatureProperties>
      <SignatureProperty Id="idSignatureTime" Target="#idPackageSignature">
        <mdssi:SignatureTime xmlns:mdssi="http://schemas.openxmlformats.org/package/2006/digital-signature">
          <mdssi:Format>YYYY-MM-DDThh:mm:ssTZD</mdssi:Format>
          <mdssi:Value>2019-10-22T06:35:08Z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2019-10-22T06:35:08Z</xd:SigningTime>
          <xd:SigningCertificate>
            <xd:Cert>
              <xd:CertDigest>
                <DigestMethod Algorithm="http://www.w3.org/2001/04/xmlenc#sha256"/>
                <DigestValue>17XkmpXT/J+cR02kr9wDZ1Gy4CqPXAQp/fSriMUtklI=</DigestValue>
              </xd:CertDigest>
              <xd:IssuerSerial>
                <X509IssuerName>CN=NBG Class 2 INT Sub CA, DC=nbg, DC=ge</X509IssuerName>
                <X509SerialNumber>587983942659099032883587</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CFO</xd:ClaimedRole>
            </xd:ClaimedRoles>
          </xd:SignerRole>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2019-10-22T06:29:48Z</dcterms:modified>
</cp:coreProperties>
</file>