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worksheets/sheet1.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styles.xml" ContentType="application/vnd.openxmlformats-officedocument.spreadsheetml.styl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3040" windowHeight="7752" tabRatio="864" activeTab="1"/>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8" r:id="rId18"/>
    <sheet name="Instruction" sheetId="76" state="hidden" r:id="rId19"/>
  </sheets>
  <externalReferences>
    <externalReference r:id="rId20"/>
    <externalReference r:id="rId21"/>
    <externalReference r:id="rId22"/>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Instruction!$A$108:$C$266</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calcOnSave="0"/>
</workbook>
</file>

<file path=xl/calcChain.xml><?xml version="1.0" encoding="utf-8"?>
<calcChain xmlns="http://schemas.openxmlformats.org/spreadsheetml/2006/main">
  <c r="C14" i="69" l="1"/>
  <c r="C12" i="78"/>
  <c r="C46" i="28" l="1"/>
  <c r="D13" i="74" l="1"/>
  <c r="C29" i="78" l="1"/>
  <c r="C26" i="78"/>
  <c r="C18" i="78"/>
  <c r="C21" i="77" l="1"/>
  <c r="B17" i="6" s="1"/>
  <c r="C20" i="77"/>
  <c r="B16" i="6" s="1"/>
  <c r="C19" i="77"/>
  <c r="B15" i="6" s="1"/>
  <c r="F40" i="62" l="1"/>
  <c r="C40" i="62"/>
  <c r="C15" i="28" l="1"/>
  <c r="C7" i="78" s="1"/>
  <c r="B2" i="62"/>
  <c r="B2" i="53" s="1"/>
  <c r="B2" i="75" s="1"/>
  <c r="B2" i="71" s="1"/>
  <c r="B2" i="52" s="1"/>
  <c r="B2" i="72" s="1"/>
  <c r="B2" i="73" s="1"/>
  <c r="B2" i="28" s="1"/>
  <c r="B2" i="77" s="1"/>
  <c r="B2" i="69" s="1"/>
  <c r="B2" i="35" s="1"/>
  <c r="B2" i="64" s="1"/>
  <c r="B2" i="74" s="1"/>
  <c r="B2" i="36" s="1"/>
  <c r="B2" i="37" l="1"/>
  <c r="B2" i="78"/>
  <c r="J23" i="36"/>
  <c r="I23" i="36"/>
  <c r="G23" i="36"/>
  <c r="F23" i="36"/>
  <c r="J21" i="36"/>
  <c r="I21" i="36"/>
  <c r="K21" i="36" s="1"/>
  <c r="G21" i="36"/>
  <c r="F21" i="36"/>
  <c r="D21" i="36"/>
  <c r="C21" i="36"/>
  <c r="K20" i="36"/>
  <c r="H20" i="36"/>
  <c r="E20" i="36"/>
  <c r="K19" i="36"/>
  <c r="H19" i="36"/>
  <c r="E19" i="36"/>
  <c r="K18" i="36"/>
  <c r="H18" i="36"/>
  <c r="E18" i="36"/>
  <c r="J16" i="36"/>
  <c r="I16" i="36"/>
  <c r="G16" i="36"/>
  <c r="F16" i="36"/>
  <c r="D16" i="36"/>
  <c r="C16" i="36"/>
  <c r="K15" i="36"/>
  <c r="H15" i="36"/>
  <c r="E15" i="36"/>
  <c r="K13" i="36"/>
  <c r="H13" i="36"/>
  <c r="E13" i="36"/>
  <c r="K11" i="36"/>
  <c r="H11" i="36"/>
  <c r="E11" i="36"/>
  <c r="K10" i="36"/>
  <c r="H10" i="36"/>
  <c r="E10" i="36"/>
  <c r="K8" i="36"/>
  <c r="H8" i="36"/>
  <c r="I24" i="36" l="1"/>
  <c r="J24" i="36"/>
  <c r="H21" i="36"/>
  <c r="E16" i="36"/>
  <c r="H16" i="36"/>
  <c r="J25" i="36"/>
  <c r="K23" i="36"/>
  <c r="K16" i="36"/>
  <c r="G24" i="36"/>
  <c r="G25" i="36" s="1"/>
  <c r="H23" i="36"/>
  <c r="F24" i="36"/>
  <c r="E21" i="36"/>
  <c r="E21" i="74"/>
  <c r="E20" i="74"/>
  <c r="E19" i="74"/>
  <c r="E18" i="74"/>
  <c r="E17" i="74"/>
  <c r="E16" i="74"/>
  <c r="E15" i="74"/>
  <c r="E14" i="74"/>
  <c r="E13" i="74"/>
  <c r="E12" i="74"/>
  <c r="E11" i="74"/>
  <c r="E10" i="74"/>
  <c r="E9" i="74"/>
  <c r="E8" i="74"/>
  <c r="E22" i="74" s="1"/>
  <c r="C21" i="74"/>
  <c r="C20" i="74"/>
  <c r="C19" i="74"/>
  <c r="C18" i="74"/>
  <c r="C17" i="74"/>
  <c r="C16" i="74"/>
  <c r="C15" i="74"/>
  <c r="C14" i="74"/>
  <c r="C13" i="74"/>
  <c r="C12" i="74"/>
  <c r="C11" i="74"/>
  <c r="C10" i="74"/>
  <c r="C9" i="74"/>
  <c r="C8" i="74"/>
  <c r="F21" i="64"/>
  <c r="E21" i="64"/>
  <c r="D21" i="64"/>
  <c r="C21" i="64"/>
  <c r="U21" i="64"/>
  <c r="T21" i="64"/>
  <c r="S21" i="64"/>
  <c r="R21" i="64"/>
  <c r="Q21" i="64"/>
  <c r="P21" i="64"/>
  <c r="O21" i="64"/>
  <c r="N21" i="64"/>
  <c r="M21" i="64"/>
  <c r="L21" i="64"/>
  <c r="K21" i="64"/>
  <c r="J21" i="64"/>
  <c r="I21" i="64"/>
  <c r="H21" i="64"/>
  <c r="G21" i="64"/>
  <c r="V20" i="64"/>
  <c r="V19" i="64"/>
  <c r="V18" i="64"/>
  <c r="V17" i="64"/>
  <c r="V16" i="64"/>
  <c r="V15" i="64"/>
  <c r="V14" i="64"/>
  <c r="V13" i="64"/>
  <c r="V12" i="64"/>
  <c r="V11" i="64"/>
  <c r="V10" i="64"/>
  <c r="V9" i="64"/>
  <c r="V8" i="64"/>
  <c r="V7" i="64"/>
  <c r="R22" i="35"/>
  <c r="Q22" i="35"/>
  <c r="P22" i="35"/>
  <c r="O22" i="35"/>
  <c r="N22" i="35"/>
  <c r="M22" i="35"/>
  <c r="L22" i="35"/>
  <c r="K22" i="35"/>
  <c r="J22" i="35"/>
  <c r="I22" i="35"/>
  <c r="H22" i="35"/>
  <c r="G22" i="35"/>
  <c r="F22" i="35"/>
  <c r="E22" i="35"/>
  <c r="D22" i="35"/>
  <c r="C22" i="35"/>
  <c r="S21" i="35"/>
  <c r="F21" i="74" s="1"/>
  <c r="S20" i="35"/>
  <c r="F20" i="74" s="1"/>
  <c r="S19" i="35"/>
  <c r="F19" i="74" s="1"/>
  <c r="G19" i="74" s="1"/>
  <c r="S18" i="35"/>
  <c r="F18" i="74" s="1"/>
  <c r="G18" i="74" s="1"/>
  <c r="S17" i="35"/>
  <c r="F17" i="74" s="1"/>
  <c r="S16" i="35"/>
  <c r="F16" i="74" s="1"/>
  <c r="S15" i="35"/>
  <c r="F15" i="74" s="1"/>
  <c r="S14" i="35"/>
  <c r="F14" i="74" s="1"/>
  <c r="S13" i="35"/>
  <c r="F13" i="74" s="1"/>
  <c r="S12" i="35"/>
  <c r="F12" i="74" s="1"/>
  <c r="G12" i="74" s="1"/>
  <c r="S11" i="35"/>
  <c r="F11" i="74" s="1"/>
  <c r="G11" i="74" s="1"/>
  <c r="S10" i="35"/>
  <c r="F10" i="74" s="1"/>
  <c r="G10" i="74" s="1"/>
  <c r="S9" i="35"/>
  <c r="F9" i="74" s="1"/>
  <c r="S8" i="35"/>
  <c r="G13" i="74" l="1"/>
  <c r="H13" i="74" s="1"/>
  <c r="G17" i="74"/>
  <c r="H17" i="74" s="1"/>
  <c r="G21" i="74"/>
  <c r="K24" i="36"/>
  <c r="K25" i="36" s="1"/>
  <c r="G14" i="74"/>
  <c r="H24" i="36"/>
  <c r="H25" i="36" s="1"/>
  <c r="V21" i="64"/>
  <c r="G15" i="74"/>
  <c r="H15" i="74" s="1"/>
  <c r="G9" i="74"/>
  <c r="H9" i="74" s="1"/>
  <c r="S22" i="35"/>
  <c r="I25" i="36"/>
  <c r="F25" i="36"/>
  <c r="G16" i="74"/>
  <c r="H16" i="74" s="1"/>
  <c r="G20" i="74"/>
  <c r="H20" i="74" s="1"/>
  <c r="F8" i="74"/>
  <c r="G8" i="74" s="1"/>
  <c r="H8" i="74" s="1"/>
  <c r="H12" i="74"/>
  <c r="H18" i="74"/>
  <c r="H10" i="74"/>
  <c r="H14" i="74"/>
  <c r="H19" i="74"/>
  <c r="H11" i="74"/>
  <c r="H21" i="74"/>
  <c r="C22" i="74"/>
  <c r="C23" i="69"/>
  <c r="C47" i="28"/>
  <c r="C35" i="28"/>
  <c r="C31" i="28"/>
  <c r="C30" i="28" s="1"/>
  <c r="C41" i="28" s="1"/>
  <c r="C12" i="28"/>
  <c r="D21" i="72"/>
  <c r="F22" i="74" l="1"/>
  <c r="G22" i="74"/>
  <c r="D6" i="71"/>
  <c r="D13" i="71" s="1"/>
  <c r="C6" i="71"/>
  <c r="C13" i="71" s="1"/>
  <c r="D5" i="71"/>
  <c r="C5" i="71"/>
  <c r="D7" i="77" l="1"/>
  <c r="D12" i="77"/>
  <c r="D17" i="77"/>
  <c r="D8" i="77"/>
  <c r="D13" i="77"/>
  <c r="D21" i="77"/>
  <c r="D9" i="77"/>
  <c r="D15" i="77"/>
  <c r="D20" i="77"/>
  <c r="D11" i="77"/>
  <c r="D16" i="77"/>
  <c r="D19" i="77"/>
  <c r="H53" i="75"/>
  <c r="E53" i="75"/>
  <c r="H52" i="75"/>
  <c r="E52" i="75"/>
  <c r="H51" i="75"/>
  <c r="E51" i="75"/>
  <c r="H50" i="75"/>
  <c r="E50" i="75"/>
  <c r="H49" i="75"/>
  <c r="E49" i="75"/>
  <c r="H48" i="75"/>
  <c r="E48" i="75"/>
  <c r="H47" i="75"/>
  <c r="E47" i="75"/>
  <c r="H46" i="75"/>
  <c r="E46" i="75"/>
  <c r="G45" i="75"/>
  <c r="F45" i="75"/>
  <c r="D45" i="75"/>
  <c r="C45" i="75"/>
  <c r="H44" i="75"/>
  <c r="E44" i="75"/>
  <c r="H43" i="75"/>
  <c r="E43" i="75"/>
  <c r="H42" i="75"/>
  <c r="E42" i="75"/>
  <c r="H41" i="75"/>
  <c r="E41" i="75"/>
  <c r="G40" i="75"/>
  <c r="F40" i="75"/>
  <c r="D40" i="75"/>
  <c r="C40" i="75"/>
  <c r="H39" i="75"/>
  <c r="E39" i="75"/>
  <c r="H38" i="75"/>
  <c r="E38" i="75"/>
  <c r="H37" i="75"/>
  <c r="E37" i="75"/>
  <c r="H36" i="75"/>
  <c r="E36" i="75"/>
  <c r="H35" i="75"/>
  <c r="E35" i="75"/>
  <c r="H34" i="75"/>
  <c r="E34" i="75"/>
  <c r="H33" i="75"/>
  <c r="E33" i="75"/>
  <c r="G32" i="75"/>
  <c r="F32" i="75"/>
  <c r="D32" i="75"/>
  <c r="C32" i="75"/>
  <c r="H31" i="75"/>
  <c r="E31" i="75"/>
  <c r="H30" i="75"/>
  <c r="E30" i="75"/>
  <c r="H29" i="75"/>
  <c r="E29" i="75"/>
  <c r="H28" i="75"/>
  <c r="E28" i="75"/>
  <c r="H27" i="75"/>
  <c r="E27" i="75"/>
  <c r="H26" i="75"/>
  <c r="E26" i="75"/>
  <c r="H25" i="75"/>
  <c r="E25" i="75"/>
  <c r="H24" i="75"/>
  <c r="E24" i="75"/>
  <c r="H23" i="75"/>
  <c r="E23" i="75"/>
  <c r="G22" i="75"/>
  <c r="G19" i="75" s="1"/>
  <c r="F22" i="75"/>
  <c r="D22" i="75"/>
  <c r="D19" i="75" s="1"/>
  <c r="C22" i="75"/>
  <c r="H21" i="75"/>
  <c r="E21" i="75"/>
  <c r="H20" i="75"/>
  <c r="E20" i="75"/>
  <c r="F19" i="75"/>
  <c r="H19" i="75" s="1"/>
  <c r="H18" i="75"/>
  <c r="E18" i="75"/>
  <c r="H17" i="75"/>
  <c r="E17" i="75"/>
  <c r="G16" i="75"/>
  <c r="F16" i="75"/>
  <c r="D16" i="75"/>
  <c r="C16" i="75"/>
  <c r="H15" i="75"/>
  <c r="E15" i="75"/>
  <c r="H14" i="75"/>
  <c r="E14" i="75"/>
  <c r="G13" i="75"/>
  <c r="F13" i="75"/>
  <c r="H13" i="75" s="1"/>
  <c r="E13" i="75"/>
  <c r="D13" i="75"/>
  <c r="C13" i="75"/>
  <c r="H12" i="75"/>
  <c r="E12" i="75"/>
  <c r="H11" i="75"/>
  <c r="E11" i="75"/>
  <c r="H10" i="75"/>
  <c r="E10" i="75"/>
  <c r="H9" i="75"/>
  <c r="E9" i="75"/>
  <c r="H8" i="75"/>
  <c r="E8" i="75"/>
  <c r="C6" i="73" s="1"/>
  <c r="C28" i="78" s="1"/>
  <c r="C30" i="78" s="1"/>
  <c r="G7" i="75"/>
  <c r="F7" i="75"/>
  <c r="D7" i="75"/>
  <c r="C7" i="75"/>
  <c r="H66" i="53"/>
  <c r="E66" i="53"/>
  <c r="H64" i="53"/>
  <c r="E64" i="53"/>
  <c r="G61" i="53"/>
  <c r="F61" i="53"/>
  <c r="D61" i="53"/>
  <c r="C61" i="53"/>
  <c r="H60" i="53"/>
  <c r="E60" i="53"/>
  <c r="H59" i="53"/>
  <c r="E59" i="53"/>
  <c r="H58" i="53"/>
  <c r="E58" i="53"/>
  <c r="G53" i="53"/>
  <c r="F53" i="53"/>
  <c r="H53" i="53" s="1"/>
  <c r="D53" i="53"/>
  <c r="C53" i="53"/>
  <c r="H52" i="53"/>
  <c r="E52" i="53"/>
  <c r="H51" i="53"/>
  <c r="E51" i="53"/>
  <c r="H50" i="53"/>
  <c r="E50" i="53"/>
  <c r="H49" i="53"/>
  <c r="E49" i="53"/>
  <c r="H48" i="53"/>
  <c r="E48" i="53"/>
  <c r="H47" i="53"/>
  <c r="E47" i="53"/>
  <c r="H44" i="53"/>
  <c r="E44" i="53"/>
  <c r="H43" i="53"/>
  <c r="E43" i="53"/>
  <c r="H42" i="53"/>
  <c r="E42" i="53"/>
  <c r="H41" i="53"/>
  <c r="E41" i="53"/>
  <c r="H40" i="53"/>
  <c r="E40" i="53"/>
  <c r="H39" i="53"/>
  <c r="E39" i="53"/>
  <c r="H38" i="53"/>
  <c r="E38" i="53"/>
  <c r="H37" i="53"/>
  <c r="E37" i="53"/>
  <c r="H36" i="53"/>
  <c r="E36" i="53"/>
  <c r="H35" i="53"/>
  <c r="E35" i="53"/>
  <c r="G34" i="53"/>
  <c r="G45" i="53" s="1"/>
  <c r="G54" i="53" s="1"/>
  <c r="F34" i="53"/>
  <c r="F45" i="53" s="1"/>
  <c r="D34" i="53"/>
  <c r="D45" i="53" s="1"/>
  <c r="D54" i="53" s="1"/>
  <c r="C34" i="53"/>
  <c r="C45" i="53" s="1"/>
  <c r="C54" i="53" s="1"/>
  <c r="G30" i="53"/>
  <c r="F30" i="53"/>
  <c r="D30" i="53"/>
  <c r="C30" i="53"/>
  <c r="H29" i="53"/>
  <c r="E29" i="53"/>
  <c r="H28" i="53"/>
  <c r="E28" i="53"/>
  <c r="H27" i="53"/>
  <c r="E27" i="53"/>
  <c r="H26" i="53"/>
  <c r="E26" i="53"/>
  <c r="H25" i="53"/>
  <c r="E25" i="53"/>
  <c r="H24" i="53"/>
  <c r="E24" i="53"/>
  <c r="H21" i="53"/>
  <c r="E21" i="53"/>
  <c r="H20" i="53"/>
  <c r="E20" i="53"/>
  <c r="H19" i="53"/>
  <c r="E19" i="53"/>
  <c r="H18" i="53"/>
  <c r="E18" i="53"/>
  <c r="H17" i="53"/>
  <c r="E17" i="53"/>
  <c r="H16" i="53"/>
  <c r="E16" i="53"/>
  <c r="H15" i="53"/>
  <c r="E15" i="53"/>
  <c r="H14" i="53"/>
  <c r="E14" i="53"/>
  <c r="H13" i="53"/>
  <c r="E13" i="53"/>
  <c r="H12" i="53"/>
  <c r="E12" i="53"/>
  <c r="H11" i="53"/>
  <c r="E11" i="53"/>
  <c r="H10" i="53"/>
  <c r="E10" i="53"/>
  <c r="G9" i="53"/>
  <c r="G22" i="53" s="1"/>
  <c r="G31" i="53" s="1"/>
  <c r="F9" i="53"/>
  <c r="D9" i="53"/>
  <c r="D22" i="53" s="1"/>
  <c r="C9" i="53"/>
  <c r="C22" i="53" s="1"/>
  <c r="C31" i="53" s="1"/>
  <c r="H8" i="53"/>
  <c r="E8" i="53"/>
  <c r="H40" i="62"/>
  <c r="E40" i="62"/>
  <c r="H39" i="62"/>
  <c r="E39" i="62"/>
  <c r="H38" i="62"/>
  <c r="E38" i="62"/>
  <c r="C11" i="28" s="1"/>
  <c r="C43" i="69" s="1"/>
  <c r="H37" i="62"/>
  <c r="E37" i="62"/>
  <c r="H36" i="62"/>
  <c r="E36" i="62"/>
  <c r="H35" i="62"/>
  <c r="E35" i="62"/>
  <c r="H34" i="62"/>
  <c r="E34" i="62"/>
  <c r="H33" i="62"/>
  <c r="E33" i="62"/>
  <c r="C7" i="28" s="1"/>
  <c r="G31" i="62"/>
  <c r="G41" i="62" s="1"/>
  <c r="F31" i="62"/>
  <c r="F41" i="62" s="1"/>
  <c r="D31" i="62"/>
  <c r="D41" i="62" s="1"/>
  <c r="C31" i="62"/>
  <c r="C41" i="62" s="1"/>
  <c r="H30" i="62"/>
  <c r="E30" i="62"/>
  <c r="H29" i="62"/>
  <c r="E29" i="62"/>
  <c r="C33" i="69" s="1"/>
  <c r="H28" i="62"/>
  <c r="E28" i="62"/>
  <c r="C32" i="69" s="1"/>
  <c r="H27" i="62"/>
  <c r="E27" i="62"/>
  <c r="C31" i="69" s="1"/>
  <c r="H26" i="62"/>
  <c r="E26" i="62"/>
  <c r="C30" i="69" s="1"/>
  <c r="H25" i="62"/>
  <c r="E25" i="62"/>
  <c r="C29" i="69" s="1"/>
  <c r="H24" i="62"/>
  <c r="E24" i="62"/>
  <c r="C28" i="69" s="1"/>
  <c r="H23" i="62"/>
  <c r="E23" i="62"/>
  <c r="C27" i="69" s="1"/>
  <c r="H22" i="62"/>
  <c r="E22" i="62"/>
  <c r="C26" i="69" s="1"/>
  <c r="H19" i="62"/>
  <c r="E19" i="62"/>
  <c r="H18" i="62"/>
  <c r="E18" i="62"/>
  <c r="H17" i="62"/>
  <c r="E17" i="62"/>
  <c r="H16" i="62"/>
  <c r="E16" i="62"/>
  <c r="H15" i="62"/>
  <c r="E15" i="62"/>
  <c r="G14" i="62"/>
  <c r="G20" i="62" s="1"/>
  <c r="F14" i="62"/>
  <c r="F20" i="62" s="1"/>
  <c r="D14" i="62"/>
  <c r="D20" i="62" s="1"/>
  <c r="C14" i="62"/>
  <c r="H13" i="62"/>
  <c r="E13" i="62"/>
  <c r="H12" i="62"/>
  <c r="E12" i="62"/>
  <c r="H11" i="62"/>
  <c r="E11" i="62"/>
  <c r="H10" i="62"/>
  <c r="E10" i="62"/>
  <c r="H9" i="62"/>
  <c r="E9" i="62"/>
  <c r="H8" i="62"/>
  <c r="E8" i="62"/>
  <c r="H7" i="62"/>
  <c r="E7" i="62"/>
  <c r="E30" i="53" l="1"/>
  <c r="H32" i="75"/>
  <c r="H61" i="53"/>
  <c r="E32" i="75"/>
  <c r="E16" i="75"/>
  <c r="H40" i="75"/>
  <c r="E7" i="75"/>
  <c r="D31" i="53"/>
  <c r="D56" i="53" s="1"/>
  <c r="D63" i="53" s="1"/>
  <c r="D65" i="53" s="1"/>
  <c r="D67" i="53" s="1"/>
  <c r="E14" i="62"/>
  <c r="C15" i="72" s="1"/>
  <c r="E15" i="72" s="1"/>
  <c r="E40" i="75"/>
  <c r="E22" i="75"/>
  <c r="H34" i="53"/>
  <c r="H45" i="53"/>
  <c r="H30" i="53"/>
  <c r="H9" i="53"/>
  <c r="H45" i="75"/>
  <c r="E45" i="75"/>
  <c r="H16" i="75"/>
  <c r="H7" i="75"/>
  <c r="E61" i="53"/>
  <c r="E53" i="53"/>
  <c r="F22" i="53"/>
  <c r="H22" i="53" s="1"/>
  <c r="H41" i="62"/>
  <c r="C38" i="69"/>
  <c r="C45" i="69" s="1"/>
  <c r="C6" i="28"/>
  <c r="C28" i="28" s="1"/>
  <c r="C35" i="78" s="1"/>
  <c r="E41" i="62"/>
  <c r="C35" i="69"/>
  <c r="C37" i="69" s="1"/>
  <c r="C44" i="28"/>
  <c r="H20" i="62"/>
  <c r="C16" i="72"/>
  <c r="E16" i="72" s="1"/>
  <c r="C16" i="69"/>
  <c r="C18" i="69"/>
  <c r="C18" i="72"/>
  <c r="E18" i="72" s="1"/>
  <c r="C20" i="72"/>
  <c r="E20" i="72" s="1"/>
  <c r="C24" i="69"/>
  <c r="C17" i="69"/>
  <c r="C17" i="72"/>
  <c r="E17" i="72" s="1"/>
  <c r="C22" i="69"/>
  <c r="C19" i="72"/>
  <c r="E19" i="72" s="1"/>
  <c r="C9" i="72"/>
  <c r="C7" i="69"/>
  <c r="C13" i="72"/>
  <c r="E13" i="72" s="1"/>
  <c r="C11" i="69"/>
  <c r="C8" i="72"/>
  <c r="E8" i="72" s="1"/>
  <c r="C6" i="69"/>
  <c r="C8" i="69"/>
  <c r="C10" i="72"/>
  <c r="E10" i="72" s="1"/>
  <c r="C12" i="72"/>
  <c r="E12" i="72" s="1"/>
  <c r="C10" i="69"/>
  <c r="C12" i="69"/>
  <c r="C14" i="72"/>
  <c r="E14" i="72" s="1"/>
  <c r="C11" i="72"/>
  <c r="E11" i="72" s="1"/>
  <c r="C9" i="69"/>
  <c r="H22" i="75"/>
  <c r="C19" i="75"/>
  <c r="E19" i="75" s="1"/>
  <c r="C56" i="53"/>
  <c r="E54" i="53"/>
  <c r="G56" i="53"/>
  <c r="G63" i="53" s="1"/>
  <c r="G65" i="53" s="1"/>
  <c r="G67" i="53" s="1"/>
  <c r="F54" i="53"/>
  <c r="H54" i="53" s="1"/>
  <c r="E9" i="53"/>
  <c r="E22" i="53"/>
  <c r="E45" i="53"/>
  <c r="E34" i="53"/>
  <c r="C20" i="62"/>
  <c r="E20" i="62" s="1"/>
  <c r="H14" i="62"/>
  <c r="H31" i="62"/>
  <c r="E31" i="62"/>
  <c r="D14" i="74" l="1"/>
  <c r="D22" i="74" s="1"/>
  <c r="E31" i="53"/>
  <c r="F31" i="53"/>
  <c r="F56" i="53" s="1"/>
  <c r="C43" i="28"/>
  <c r="C52" i="28" s="1"/>
  <c r="C36" i="69"/>
  <c r="C15" i="69"/>
  <c r="C25" i="69" s="1"/>
  <c r="C21" i="72"/>
  <c r="E9" i="72"/>
  <c r="E21" i="72" s="1"/>
  <c r="C63" i="53"/>
  <c r="E56" i="53"/>
  <c r="C8" i="78" l="1"/>
  <c r="C36" i="78" s="1"/>
  <c r="C38" i="78" s="1"/>
  <c r="H31" i="53"/>
  <c r="F63" i="53"/>
  <c r="H56" i="53"/>
  <c r="C65" i="53"/>
  <c r="E63" i="53"/>
  <c r="C67" i="53" l="1"/>
  <c r="E67" i="53" s="1"/>
  <c r="E65" i="53"/>
  <c r="H63" i="53"/>
  <c r="F65" i="53"/>
  <c r="H65" i="53" l="1"/>
  <c r="F67" i="53"/>
  <c r="H67" i="53" s="1"/>
  <c r="E8" i="37" l="1"/>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M21" i="37" s="1"/>
  <c r="L7" i="37"/>
  <c r="L21" i="37" s="1"/>
  <c r="J7" i="37"/>
  <c r="J21" i="37" s="1"/>
  <c r="I7" i="37"/>
  <c r="I21" i="37" s="1"/>
  <c r="H7" i="37"/>
  <c r="H21" i="37" s="1"/>
  <c r="G7" i="37"/>
  <c r="G21" i="37" s="1"/>
  <c r="F7" i="37"/>
  <c r="F21" i="37" s="1"/>
  <c r="C7" i="37"/>
  <c r="N14" i="37" l="1"/>
  <c r="E14" i="37"/>
  <c r="E7" i="37"/>
  <c r="C21" i="37"/>
  <c r="N8" i="37"/>
  <c r="E21" i="37" l="1"/>
  <c r="N7" i="37"/>
  <c r="N21" i="37" s="1"/>
  <c r="K7" i="37"/>
  <c r="K21" i="37" s="1"/>
  <c r="C5" i="73" l="1"/>
  <c r="C8" i="73" l="1"/>
  <c r="C13" i="73" s="1"/>
</calcChain>
</file>

<file path=xl/sharedStrings.xml><?xml version="1.0" encoding="utf-8"?>
<sst xmlns="http://schemas.openxmlformats.org/spreadsheetml/2006/main" count="1239" uniqueCount="943">
  <si>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</si>
  <si>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</si>
  <si>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</si>
  <si>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</si>
  <si>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</si>
  <si>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</si>
  <si>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</si>
  <si>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</si>
  <si>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</si>
  <si>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</si>
  <si>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</si>
  <si>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</si>
  <si>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</si>
  <si>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</si>
  <si>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</si>
  <si>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</si>
  <si>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</si>
  <si>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</si>
  <si>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</si>
  <si>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</si>
  <si>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</si>
  <si>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</si>
  <si>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</si>
  <si>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</si>
  <si>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</si>
  <si>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</si>
  <si>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</si>
  <si>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</si>
  <si>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</si>
  <si>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</si>
  <si>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</si>
  <si>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</si>
  <si>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</si>
  <si>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</si>
  <si>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</si>
  <si>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</si>
  <si>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</si>
  <si>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</si>
  <si>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</si>
  <si>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</si>
  <si>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</si>
  <si>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</si>
  <si>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</si>
  <si>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</si>
  <si>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</si>
  <si>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</si>
  <si>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</si>
  <si>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</si>
  <si>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</si>
  <si>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</si>
  <si>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</si>
  <si>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</si>
  <si>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</si>
  <si>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</si>
  <si>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</si>
  <si>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</si>
  <si>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</si>
  <si>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</si>
  <si>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</si>
  <si>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</si>
  <si>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</si>
  <si>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</si>
  <si>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</si>
  <si>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</si>
  <si>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</si>
  <si>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</si>
  <si>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</si>
  <si>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</si>
  <si>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</si>
  <si>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</si>
  <si>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</si>
  <si>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</si>
  <si>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</si>
  <si>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</si>
  <si>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</si>
  <si>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</si>
  <si>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</si>
  <si>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</si>
  <si>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</si>
  <si>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</si>
  <si>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</si>
  <si>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</si>
  <si>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</si>
  <si>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</si>
  <si>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</si>
  <si>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</si>
  <si>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</si>
  <si>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</si>
  <si>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</si>
  <si>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ბანკთაშორისი სესხები</t>
  </si>
  <si>
    <t>რეპო ოპერაციების ფარგლებში გაცემული სესხები</t>
  </si>
  <si>
    <t>სახელმწიფო ორგანიზაციები</t>
  </si>
  <si>
    <t xml:space="preserve">საფინანსო ინსტიტუტები </t>
  </si>
  <si>
    <t>ლომბარდული სესხები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</si>
  <si>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</si>
  <si>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</si>
  <si>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</si>
  <si>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</si>
  <si>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საქონლის წარმოება</t>
  </si>
  <si>
    <t>ხანგრძლივი მოხმარების სამომხმარებლო პროდუქციის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</si>
  <si>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</si>
  <si>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</si>
  <si>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</si>
  <si>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</si>
  <si>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</si>
  <si>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</si>
  <si>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</si>
  <si>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</si>
  <si>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</si>
  <si>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</si>
  <si>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</si>
  <si>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</si>
  <si>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საცალო პროდუქტები</t>
  </si>
  <si>
    <t>ავტო–სესხები</t>
  </si>
  <si>
    <t>მომენტალური განვადება</t>
  </si>
  <si>
    <t>ოვერდრაფტები</t>
  </si>
  <si>
    <t>საკრედიტო ბარათები</t>
  </si>
  <si>
    <t>სესხები ბინის რემონტისათვის</t>
  </si>
  <si>
    <t>ექსპორტიორები</t>
  </si>
  <si>
    <t>საკრედიტო პორტფელი (ბანკთაშორისი სესხების გარეშე)</t>
  </si>
  <si>
    <t>კორპორატიული სესხები</t>
  </si>
  <si>
    <t>სესხები მცირე და საშუალო ბიზნესზე</t>
  </si>
  <si>
    <t>საცალო სესხები</t>
  </si>
  <si>
    <t>იპოთეკური სესხები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</si>
  <si>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</si>
  <si>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</si>
  <si>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</si>
  <si>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</si>
  <si>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</si>
  <si>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</si>
  <si>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</si>
  <si>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</si>
  <si>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</si>
  <si>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</si>
  <si>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</si>
  <si>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</si>
  <si>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</si>
  <si>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</si>
  <si>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</si>
  <si>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</si>
  <si>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</si>
  <si>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</si>
  <si>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</si>
  <si>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</si>
  <si>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</si>
  <si>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</si>
  <si>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</si>
  <si>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</si>
  <si>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</si>
  <si>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</si>
  <si>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</si>
  <si>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</si>
  <si>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</si>
  <si>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</si>
  <si>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</si>
  <si>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</si>
  <si>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</si>
  <si>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</si>
  <si>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</si>
  <si>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</si>
  <si>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</si>
  <si>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</si>
  <si>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</si>
  <si>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</si>
  <si>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</si>
  <si>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</si>
  <si>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</si>
  <si>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</si>
  <si>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</si>
  <si>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</si>
  <si>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</si>
  <si>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</si>
  <si>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</si>
  <si>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</si>
  <si>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</si>
  <si>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</si>
  <si>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</si>
  <si>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</si>
  <si>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</si>
  <si>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</si>
  <si>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</si>
  <si>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</si>
  <si>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</si>
  <si>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</si>
  <si>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</si>
  <si>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</si>
  <si>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</si>
  <si>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</si>
  <si>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</si>
  <si>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</si>
  <si>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</si>
  <si>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</si>
  <si>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</si>
  <si>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</si>
  <si>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</si>
  <si>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</si>
  <si>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</si>
  <si>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</si>
  <si>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</si>
  <si>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</si>
  <si>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</si>
  <si>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</si>
  <si>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</si>
  <si>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</si>
  <si>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</si>
  <si>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</si>
  <si>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</si>
  <si>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</si>
  <si>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</si>
  <si>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</si>
  <si>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</si>
  <si>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</si>
  <si>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</si>
  <si>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</si>
  <si>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</si>
  <si>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</si>
  <si>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</si>
  <si>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</si>
  <si>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</si>
  <si>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</si>
  <si>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</si>
  <si>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</si>
  <si>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</si>
  <si>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</si>
  <si>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</si>
  <si>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</si>
  <si>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</si>
  <si>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</si>
  <si>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</si>
  <si>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</si>
  <si>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</si>
  <si>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</si>
  <si>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</si>
  <si>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</si>
  <si>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</si>
  <si>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</si>
  <si>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</si>
  <si>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</si>
  <si>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</si>
  <si>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</si>
  <si>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</si>
  <si>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</si>
  <si>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</si>
  <si>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</si>
  <si>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</si>
  <si>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</si>
  <si>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</si>
  <si>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</si>
  <si>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</si>
  <si>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</si>
  <si>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</si>
  <si>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</si>
  <si>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</si>
  <si>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</si>
  <si>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</si>
  <si>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</si>
  <si>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</si>
  <si>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</si>
  <si>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</si>
  <si>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</si>
  <si>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</si>
  <si>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</si>
  <si>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</si>
  <si>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</si>
  <si>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</si>
  <si>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</si>
  <si>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</si>
  <si>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</si>
  <si>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</si>
  <si>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</si>
  <si>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</si>
  <si>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</si>
  <si>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</si>
  <si>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</si>
  <si>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</si>
  <si>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</si>
  <si>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</si>
  <si>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</si>
  <si>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</si>
  <si>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</si>
  <si>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</si>
  <si>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</si>
  <si>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</si>
  <si>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</si>
  <si>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</si>
  <si>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</si>
  <si>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</si>
  <si>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</si>
  <si>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</si>
  <si>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</si>
  <si>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</si>
  <si>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</si>
  <si>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</si>
  <si>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</si>
  <si>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</si>
  <si>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</si>
  <si>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</si>
  <si>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</si>
  <si>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</si>
  <si>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</si>
  <si>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</si>
  <si>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</si>
  <si>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</si>
  <si>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</si>
  <si>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</si>
  <si>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</si>
  <si>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</si>
  <si>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</si>
  <si>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</si>
  <si>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</si>
  <si>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</si>
  <si>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</si>
  <si>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</si>
  <si>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</si>
  <si>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</si>
  <si>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</si>
  <si>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</si>
  <si>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</si>
  <si>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</si>
  <si>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</si>
  <si>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</si>
  <si>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</si>
  <si>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</si>
  <si>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</si>
  <si>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</si>
  <si>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</si>
  <si>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</si>
  <si>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</si>
  <si>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</si>
  <si>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</si>
  <si>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</si>
  <si>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</si>
  <si>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</si>
  <si>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</si>
  <si>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</si>
  <si>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</si>
  <si>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</si>
  <si>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</si>
  <si>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</si>
  <si>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</si>
  <si>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</si>
  <si>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</si>
  <si>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</si>
  <si>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</si>
  <si>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</si>
  <si>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</si>
  <si>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</si>
  <si>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</si>
  <si>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</si>
  <si>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</si>
  <si>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</si>
  <si>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</si>
  <si>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</si>
  <si>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</si>
  <si>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</si>
  <si>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</si>
  <si>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</si>
  <si>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</si>
  <si>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</si>
  <si>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</si>
  <si>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</si>
  <si>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</si>
  <si>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</si>
  <si>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</si>
  <si>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</si>
  <si>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</si>
  <si>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</si>
  <si>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</si>
  <si>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</si>
  <si>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</si>
  <si>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</si>
  <si>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</si>
  <si>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</si>
  <si>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</si>
  <si>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</si>
  <si>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</si>
  <si>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</si>
  <si>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</si>
  <si>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</si>
  <si>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</si>
  <si>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</si>
  <si>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</si>
  <si>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</si>
  <si>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</si>
  <si>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</si>
  <si>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</si>
  <si>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</si>
  <si>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</si>
  <si>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</si>
  <si>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</si>
  <si>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</si>
  <si>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</si>
  <si>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</si>
  <si>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</si>
  <si>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</si>
  <si>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</si>
  <si>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</si>
  <si>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</si>
  <si>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</si>
  <si>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</si>
  <si>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</si>
  <si>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</si>
  <si>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</si>
  <si>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</si>
  <si>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</si>
  <si>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</si>
  <si>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</si>
  <si>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</si>
  <si>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</si>
  <si>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</si>
  <si>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</si>
  <si>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</si>
  <si>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</si>
  <si>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</si>
  <si>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</si>
  <si>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</si>
  <si>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</si>
  <si>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</si>
  <si>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</si>
  <si>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</si>
  <si>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</si>
  <si>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</si>
  <si>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</si>
  <si>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</si>
  <si>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</si>
  <si>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</si>
  <si>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</si>
  <si>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</si>
  <si>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</si>
  <si>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</si>
  <si>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</si>
  <si>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</si>
  <si>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</si>
  <si>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</si>
  <si>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</si>
  <si>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</si>
  <si>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</si>
  <si>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</si>
  <si>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</si>
  <si>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I</t>
  </si>
  <si>
    <t>მონაცემები ივსება ანგარიშგების თარიღისთვის, ამასთან, ყველა მაჩვენებელი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</si>
  <si>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II</t>
  </si>
  <si>
    <t>კორპორატიულ, მცირე და საშუალო, მიკრო და საცალო სეგმენტებად სესხების დაყოფა უნდა მოხდეს ბანკში არსებული მეთოდოლოგიის მიხედვით</t>
  </si>
  <si>
    <t>III</t>
  </si>
  <si>
    <t>კორპორატიული და მცირე და საშუალო მსესხებლების შემთხვევაში სასესხო დავალიანების ნაშთი უნდა აისახოს იმ სექტორში (3-დან 29-მდე ველები), საიდანაც მას გააჩნია ძირითადი ბიზნეს შემოსავლები, რითიც დაგეგმილია ვალდებულების მომსახურება (დაფარვის წყაროს მიხედვით)</t>
  </si>
  <si>
    <t>IV</t>
  </si>
  <si>
    <t>საცალო პროდუქტების შემთხვევაში სასესხო დავალიანების ნაშთი უნდა აისახოს შესაბამის პროდუქტში მიზნობრიობის მიხედვით (30-დან 38-მდე ველები)</t>
  </si>
  <si>
    <t>V</t>
  </si>
  <si>
    <t>მიკრო სეგმენტის სესხები უნდა აისახოს მხოლოდ 38-ე და 39-ე ველებში. მიკრო სეგმენტის სესხები არ უნდა აღირიცხოს ბიზნეს სეგმენტებსა და საცალო პროდუქტებში. ამასთან, ამ სეგმენტში სესხების აღრიცხვა უნდა მოხდეს არა სესხის მიზნობრიობის, არამედ მსესხებლის შემოსავლის წყაროს მიხედვით.</t>
  </si>
  <si>
    <t>სტრიქონები</t>
  </si>
  <si>
    <t>სესხი, სავალო ფასიანი ქაღალდი და სხვა მოთხოვნები კომერციული ბანკის მიმართ (არ შედის რეპო ოპერაციების ფარგლებში გაცემული სესხები)</t>
  </si>
  <si>
    <t>სახელმწიფოს კონტროლს დაქვემდებარებული საწარმოები და ორგანიზაციები</t>
  </si>
  <si>
    <t>სესხები გაცემული ოქროსა და სხვა ძვირფასი ლითონების უზრუნველყოფით</t>
  </si>
  <si>
    <t xml:space="preserve">     ლომბარდული სესხები საცალო</t>
  </si>
  <si>
    <t>სამომხმარებლო მიზნობრიობით გაცემული ლომბარდული სესხების პორტფელი</t>
  </si>
  <si>
    <t xml:space="preserve">     ლომბარდული სესხები საბითუმო</t>
  </si>
  <si>
    <t>ბიზნეს საქმიანობისთვის გაცემული ლომბარდული სესხების პორტფელი</t>
  </si>
  <si>
    <t>უძრავი ქონების დეველოპმენტი (უძრავი ქონების რეალიზაცია ან/და მშენებლობა, რეალიზაცია)</t>
  </si>
  <si>
    <t>უძრავი ქონების გაქირავება</t>
  </si>
  <si>
    <t>სამშენებლო და სარემონტო კომპანიები, ასევე გზების, პარკებისა და სარეკრეაციო ზონების მშენებლობა -  განვითარებაში მონაწილე კომპანიები (რომლებიც არ არიან დაკავშირებული დეველოპერებთან ან დეველოპერულ საქმიანობასთან)</t>
  </si>
  <si>
    <t>სამშენებლო მასალების მოპოვება, წარმოება, იმპორტი, ექსპორტი, ვაჭრობა (საცალო და საბითუმო)</t>
  </si>
  <si>
    <t>სამომხმარებლო საქონლით ვაჭრობა</t>
  </si>
  <si>
    <t>დისტრიბუცია, საბითუმო და საცალო ვაჭრობა, ექსპორტი და იმპორტი: საკვები პროდუქტები, წყალი, ალკოჰოლური და არაალკოჰოლური სასმელები, ხორბლეული და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</si>
  <si>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წარმოება: საკვები პროდუქტები, წყალი,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</si>
  <si>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ავეჯი, ელექტრო ტექნიკა, კომპიუტერული ტექნიკა, ციფრული ტექნიკა და სხვა</t>
  </si>
  <si>
    <t>ფეხსაცმლის, ტანსაცმლისა და ტექსტილის წარმოება და ვაჭრობა</t>
  </si>
  <si>
    <t>საბითუმო ვაჭრობა, საცალო ვაჭრობა, ექსპორტი და იმპორტი:  ფეხსაცმელი, ტანსაცმელი, ტექსტილის ნაწარმი და სხვა</t>
  </si>
  <si>
    <t>საბითუმო ვაჭრობა,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</si>
  <si>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</si>
  <si>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და ტურისტული კომპანიები</t>
  </si>
  <si>
    <t>რესტორნები, ბარები, კაფეები, სწრაფი კვების ობიექტები და სხვა</t>
  </si>
  <si>
    <t>ავტომობილების იმპორტიორები</t>
  </si>
  <si>
    <t>დისტრიბუცია, აფთიაქები და სააფთიაქო ქსელები, წამლების წარმოება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</si>
  <si>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</si>
  <si>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გართობა, საბაჟო ტერმინალები, განათლება, საინფორმაციო ცენტრები, საშუამავლო მომსახურეობა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</si>
  <si>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 (გარდა მიკრო-აგრო სეგმენტისა იხ. 38.1 პუნქტი)</t>
  </si>
  <si>
    <t>სხვა (ჯართის ბიზნესის ჩათვლით)</t>
  </si>
  <si>
    <t>ჯართის ბიზნესი, ყველა სახის სერვისი, ვაჭრობა, თუ წარმოება  რომელიც არ არის წარმოდგენილი ზემოთ აღნიშნულ სექტორებში</t>
  </si>
  <si>
    <t>ყველა მსესხებელი, რომელთა შემოსავლები ძირითადად მიღებულია ექსპორტიდან. სესხები ექსპორტიორ ფირმებზე ჯამურად უნდა აღირიცხოს 28-ე ველში, თუმცა ეს სესხები ასევე უნდა აღირიცხოს ზემოთ წარმოდგენილ  სექტორებშიც</t>
  </si>
  <si>
    <t xml:space="preserve">მოიცავს 30-დან 38–მდე არსებულ  პროდუქტებს </t>
  </si>
  <si>
    <t>ავტომანქანის უზრუნველყოფით გაცემული სესხები</t>
  </si>
  <si>
    <t>სამომხმარებლო სესხები</t>
  </si>
  <si>
    <t>სამომხმარებლო მიზნობრიობით გაცემული სესხები</t>
  </si>
  <si>
    <t xml:space="preserve">        უძრავი ქონებით უზრუნველყოფილი</t>
  </si>
  <si>
    <t>უძრავი ქონებით უზრუნველყოფილი სამომხმარებლო სესხები</t>
  </si>
  <si>
    <t>31.1.1</t>
  </si>
  <si>
    <t xml:space="preserve">        უძრავი ქონებით არაუზრუნველყოფილი</t>
  </si>
  <si>
    <t>უძრავი ქონებით არაუზრუნველყოფილი სამომხმარებლო სესხები</t>
  </si>
  <si>
    <t>31.2.1</t>
  </si>
  <si>
    <t>სწრაფი სესხები (Pay Day Loans)</t>
  </si>
  <si>
    <t>საყოფაცხოვრებო ნივთების და ტექნიკის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</si>
  <si>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t>
  </si>
  <si>
    <t>ბარათზე დაშვებული რევოლვირებადი საკრედიტო ლიმიტი</t>
  </si>
  <si>
    <t xml:space="preserve">      დამთავრებული უძრავი ქონება და მიწა</t>
  </si>
  <si>
    <t>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</si>
  <si>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37.1.1</t>
  </si>
  <si>
    <t>37.2.1</t>
  </si>
  <si>
    <t>მიკრო</t>
  </si>
  <si>
    <t>მცირე ზომის სესხები, რომლის გაცემისას გაითვალისწინება ბიზნესიდან მიღებული შემოსავლები</t>
  </si>
  <si>
    <t xml:space="preserve">      მიკრო აგრო</t>
  </si>
  <si>
    <t>მცირე ზომის სესხები, რომლის გაცემისას გაითვალისწინება აგრო საქმიანობიდან მიღებული შემოსავლები</t>
  </si>
  <si>
    <t>38.1.1</t>
  </si>
  <si>
    <t xml:space="preserve">      მიკრო სხვა (აგროს გარდა)</t>
  </si>
  <si>
    <t>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</si>
  <si>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38.2.1</t>
  </si>
  <si>
    <t>მოიცავს კორპორატიულ, მცირე და საშუალო, მიკრო და საცალო სესხებს</t>
  </si>
  <si>
    <t>&lt;500.000 ლარი</t>
  </si>
  <si>
    <t xml:space="preserve">ლიმიტებად ჩაშლილი კორპორატიული სესხები. ლიმიტი უნდა განისაზღვროს მსესხებლის მიმდინარე ჯამური სასესხო დავალიანების მიხედვით
</t>
  </si>
  <si>
    <t>500.000-3.000.000 ლარი</t>
  </si>
  <si>
    <t>3.000.000-5.000.000 ლარი</t>
  </si>
  <si>
    <t>5.000.000-10.000.000 ლარი</t>
  </si>
  <si>
    <t>10.000.000-30.000.000 ლარი</t>
  </si>
  <si>
    <t>&gt;30.000.000 ლარი</t>
  </si>
  <si>
    <t>&lt;300.000 ლარი</t>
  </si>
  <si>
    <t xml:space="preserve">ლიმიტებად ჩაშლილი მცირე და საშუალო სესხები. ლიმიტი უნდა განისაზღვროს მსესხებლის მიმდინარე ჯამური სასესხო დავალიანების მიხედვით
</t>
  </si>
  <si>
    <t>300.000-500.000 ლარი</t>
  </si>
  <si>
    <t>500.000-1.000.000 ლარი</t>
  </si>
  <si>
    <t>1.000.000-2.000.000 ლარი</t>
  </si>
  <si>
    <t>2.000.000-3.000.000 ლარი</t>
  </si>
  <si>
    <t>&gt;3.000.000-5.000.000 ლარი</t>
  </si>
  <si>
    <t>&gt;5.000.000 ლარი</t>
  </si>
  <si>
    <t>მოიცავს საცალო პროდუქტებს და საცალო ლომბარდს</t>
  </si>
  <si>
    <t>&lt;10.000 ლარი</t>
  </si>
  <si>
    <t xml:space="preserve">ლიმიტებად ჩაშლილი საცალო სესხები. ლიმიტი უნდა განისაზღვროს მსესხებლის მიმდინარე ჯამური სასესხო დავალიანების მიხედვით
</t>
  </si>
  <si>
    <t>10.000-20.000 ლარი</t>
  </si>
  <si>
    <t>20.000-50.000 ლარი</t>
  </si>
  <si>
    <t>50.000-100.000 ლარი</t>
  </si>
  <si>
    <t>100.000-500.000 ლარი</t>
  </si>
  <si>
    <t>&gt;500.000 ლარი</t>
  </si>
  <si>
    <t xml:space="preserve">ლიმიტებად ჩაშლილი მიკრო სესხები. ლიმიტი უნდა განისაზღვროს მსესხებლის მიმდინარე ჯამური სასესხო დავალიანების მიხედვით
</t>
  </si>
  <si>
    <t>&gt;100.000 ლარი</t>
  </si>
  <si>
    <t>სვეტები</t>
  </si>
  <si>
    <t>ა. სესხის ნაშთი</t>
  </si>
  <si>
    <t>სესხების პორტფელის მიმდინარე ნაშთი</t>
  </si>
  <si>
    <t xml:space="preserve">ბ. სესხების რაოდენობა </t>
  </si>
  <si>
    <t>პორტფელში არსებული სესხების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</si>
  <si>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გ. მსესხებლების რაოდენობა </t>
  </si>
  <si>
    <t>პორტფელში არსებული მსესხებლების უნიკალური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</si>
  <si>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დ. ფულადი სახსრებით უზრუნველყოფილი სესხები </t>
  </si>
  <si>
    <t>ფულადი სახსრებით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</si>
  <si>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 xml:space="preserve">ე. უძრავი ქონებით უზრუნველყოფილი სესხები </t>
  </si>
  <si>
    <t>უძრავი ქონებით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</si>
  <si>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ვ. სახელფასო პროექტის ფარგლებში გაცემული სესხები</t>
  </si>
  <si>
    <t>სახელფასო პროექტის ფარგლებში გაცემული სესხების პორტფელის მიმდინარე ნაშთი</t>
  </si>
  <si>
    <t>ი. სესხის რეზერვი 2%/10%/30%/50%/100%</t>
  </si>
  <si>
    <t>პორტფელის ჯამური რეზერვის თანხა</t>
  </si>
  <si>
    <t>კ. სესხის რეზერვი - დამატებითი</t>
  </si>
  <si>
    <t>ბანკის ან სებ–ის მიერ შექმნილი დამატებითი რეზერვის თანხა</t>
  </si>
  <si>
    <t>ლ. სესხის რეზერვი სულ</t>
  </si>
  <si>
    <t xml:space="preserve">პორტფელის ჯამური რეზერვი ("ი" და "კ" ველების ჯამი) </t>
  </si>
  <si>
    <t>მ. თვის შიგნით გაცემები</t>
  </si>
  <si>
    <t>თვის შიგნით გაცემული სესხების მოცულობა</t>
  </si>
  <si>
    <t>ნ. თვის შიგნით დაფარვები</t>
  </si>
  <si>
    <t>თვის შიგნით დაფარული სესხების მოცულობა</t>
  </si>
  <si>
    <t>ო.ა. მათ შორის: არსებული სესხის ძირის გადაფარვა</t>
  </si>
  <si>
    <t>თვის შიგნით გაცემების ის ნაწილი რომლითაც მოხდა  არსებული სესხების გადაფარვა</t>
  </si>
  <si>
    <t>ო.ბ. მათ შორის: პროცენტის, ჯარიმისა და სხვა ვალდებულებების გადაფარვა</t>
  </si>
  <si>
    <t>თვის შიგნით გაცემების ის ნაწილი რომლითაც მოხდა  არსებული პროცენტის, ჯარიმისა და სხვა ვალდებულებების გადაფარვა</t>
  </si>
  <si>
    <t>პ. დარიცხული მისაღები პროცენტები (ბალანსით)</t>
  </si>
  <si>
    <t>პორტფელზე დარიცხული პროცენტის ჯამური მისაღები თანხა (ბალანსით)</t>
  </si>
  <si>
    <t>ჟ. დარიცხული მისაღები ჯარიმები (ბალანსით)</t>
  </si>
  <si>
    <t>პორტფელზე დარიცხული ჯარიმების ჯამური მისაღები თანხა (ბალანსით)</t>
  </si>
  <si>
    <t>რ. არსებული სესხების ნაშთზე ჩამოწერილი პროცენტების გარესაბალანსო ნაშთი</t>
  </si>
  <si>
    <t>ს. არსებული სესხების ნაშთზე ჩამოწერილი ჯარიმების გარესაბალანსო ნაშთი</t>
  </si>
  <si>
    <t>ტ. საშუალო შეწონილი საპროცენტო განაკვეთი (სესხის ნაშთზე)</t>
  </si>
  <si>
    <t>სესხის ნაშთის მიხედვით გადათვლილი საშუალო შეწონილი საპროცენტო განაკვეთი</t>
  </si>
  <si>
    <t>უ. საშუალო შეწონილი საპროცენტო განაკვეთი (თვის შიგნით გაცემულ სესხებზე)</t>
  </si>
  <si>
    <t>თვის შიგნით გაცემული სესხების ნაშთის მიხედვით გადათვლილი საშუალო შეწონილი საპროცენტო განაკვეთი</t>
  </si>
  <si>
    <t>ფ. საშუალო შეწონილი საკონტრაქტო ვადიანობა (თვეებში)</t>
  </si>
  <si>
    <t>სესხების გაცემისას სასესხო ხელშეკრულებაში მითითებული თვეების რაოდენობა (პორტფელის საშუალო შეწონილი)</t>
  </si>
  <si>
    <t>ქ. საშუალო შეწონილი  ვადიანობა დარჩენილი ვადის მიხედვით (თვეებში)</t>
  </si>
  <si>
    <t>სესხების გრაფიკით განსაზღვრული ვადის ბოლომდე დარჩენილი თვეების რაოდენობა (პორტფელის საშუალო შეწონილი)</t>
  </si>
  <si>
    <t>ღ. ცვლადგანაკვეთიანი სესხების ნაშთი</t>
  </si>
  <si>
    <t>ცვლადგანაკვეთიანი სესხების ნაშთი</t>
  </si>
  <si>
    <t>12.1</t>
  </si>
  <si>
    <t>ა. სტანდარტული სესხები</t>
  </si>
  <si>
    <t>კომერციული ბანკების მიერ აქტივების კლასიფიკაციისა და შესაძლო დანაკარგების რეზერვების შექმნისა და გამოყენების წესში არსებული განმარტებების შესაბამისად</t>
  </si>
  <si>
    <t>12.2</t>
  </si>
  <si>
    <t>ბ. საყურადღებო სესხები</t>
  </si>
  <si>
    <t>12.3</t>
  </si>
  <si>
    <t>გ. არასტანდარტული სესხები</t>
  </si>
  <si>
    <t>12.4</t>
  </si>
  <si>
    <t>დ. საეჭვო სესხები</t>
  </si>
  <si>
    <t>12.5</t>
  </si>
  <si>
    <t>ე. უიმედო სესხები</t>
  </si>
  <si>
    <t>12.6</t>
  </si>
  <si>
    <t>ვ. წლის დასაწყისიდან ჩამოწერილი სესხები (კუმულატიური)</t>
  </si>
  <si>
    <t>წლის დასაწყისიდან ჩამოწერილი სესხები (კუმულატიური)</t>
  </si>
  <si>
    <t>12.7</t>
  </si>
  <si>
    <t>ზ. წლის დასაწყისიდან ჩამოწერილი სესხების ამოღება (კუმულატიური)</t>
  </si>
  <si>
    <t>წლის დასაწყისიდან ჩამოწერილი სესხების ამოღება (კუმულატიური), რომელშიც გაითვალისწინება სესხების ფულადი სახით ამოღება, მათ შორის დასაკუთრებული უძრავი ქონების რეალიზაცია (არ გაითვალისწინება თ. პუნქტში გათვალისწინებული სესხების ბალანსზე აღდგენა)</t>
  </si>
  <si>
    <t>12.8</t>
  </si>
  <si>
    <t>თ. ჩამოწერილი სესხების ბალანსზე აღდგენა წლის დასაწყისიდან (კუმულატიური)</t>
  </si>
  <si>
    <t>ჩამოწერილი სესხების ბალანსზე აღდგენა წლის დასაწყისიდან (კუმულატიური)</t>
  </si>
  <si>
    <t>12.9</t>
  </si>
  <si>
    <t>ი. 30 დღემდე ვადაგადაცილებული სესხები</t>
  </si>
  <si>
    <t xml:space="preserve">ვადაგადაცილებული სესხი – სესხი, რომლის ძირითადი თანხის (მისი ნაწილის) ან პროცენტის განვადებით გათვალისწინებული თანხის გადახდა არ მომხდარა  შეთანხმებული თარიღისათვის, რომელიც მოცემულია სესხთან დაკავშირებულ შესაბამის დოკუმენტაციაში.
ვადაგადაცილებული სესხის მთლიანი ძირი. ანუ, იმ შემთხვევაში თუ ვადაგადაცილებული სესხის ძირი არის 100 ლარი, ხოლო ვადაგაცილებული თანხა 10 ლარი, ამ მიზნებისათვის ვადაგადაცილებულ სესხად ჩაითვლება მთლიანი სესხის ძირი 100 ლარი, და არა ვადაგადაცილებული ნაწილი. </t>
  </si>
  <si>
    <t>12.10</t>
  </si>
  <si>
    <t>კ. 30-დან  90 დღემდე ვადაგადაცილებული სესხები</t>
  </si>
  <si>
    <t>12.11</t>
  </si>
  <si>
    <t>ლ. 90 და მეტი დღით ვადაგადაცილებული სესხები</t>
  </si>
  <si>
    <t>12.12</t>
  </si>
  <si>
    <t>მ. რესტრუქტურიზებული სესხების ნაშთი</t>
  </si>
  <si>
    <t>12.13</t>
  </si>
  <si>
    <t xml:space="preserve">ნ. რესტრუქტურიზებული სესხების რაოდენობა </t>
  </si>
  <si>
    <t>12.14</t>
  </si>
  <si>
    <t>ო. რეფინანსირებული სესხების ნაშთი</t>
  </si>
  <si>
    <t>12.15</t>
  </si>
  <si>
    <t>პ. რეფინანსირებული სესხების რაოდენობა</t>
  </si>
  <si>
    <t>12.16</t>
  </si>
  <si>
    <t>ჟ. თვის შიგნით რესტრუქტურიზებული სესხების ნაშთი</t>
  </si>
  <si>
    <t>12.17</t>
  </si>
  <si>
    <t xml:space="preserve">რ. თვის შიგნით რესტრუქტურიზებული სესხების რაოდენობა </t>
  </si>
  <si>
    <t>12.18</t>
  </si>
  <si>
    <t>ს. თვის შიგნით რეფინანსირებული სესხების ნაშთი</t>
  </si>
  <si>
    <t>12.19</t>
  </si>
  <si>
    <t>ტ. თვის შიგნით რეფინანსირებული სესხების რაოდენობა</t>
  </si>
  <si>
    <t>ზოგადი განმარტებები/მითითებები</t>
  </si>
  <si>
    <t>ფორმაში სესხის ნაშთები უნდა გადანაწილდეს PTI და LTVკოეფიციენტების და სახელფასო ზღვრების მიხედვით.</t>
  </si>
  <si>
    <t>13.2</t>
  </si>
  <si>
    <t>სესხის მომსახურების კოეფიციენტი (PTI)</t>
  </si>
  <si>
    <t>მსესხებლის, თანამსესხებლისა და მათი საოჯახო მეურნეობის ჯამური ყოველთვიური გადასახდელებისა და ყოველთვიური წმინდა შემოსავლების თანაფარდობა. ვალდებულებების ნაწილი (მთელი სისტემის დონეზე) უნდა განახლდეს ანგარიშგების თარიღისთვის, ხოლო შემოსავლის ნაწილში ბანკმა უნდა იხელმძღვანელოს მის ხელთ არსებული უახლესი მონაცემებით.</t>
  </si>
  <si>
    <t>13.3</t>
  </si>
  <si>
    <t>სესხის უზრუნველყოფის კოეფიციენტი (LTV)</t>
  </si>
  <si>
    <t>უძრავი ქონებით უზრუნველყოფილი სესხის და უძრავი ქონების სახით არსებული უზრუნველყოფის საშუალების საბაზრო ღირებულების თანაფარდობა. იმ შემთხვევაში, თუ არსებული უზრუნველყოფის ქვეშ ბანკს გაცემული აქვს რამდენიმე სესხი, სესხის უზრუნველყოფის კოეფიციენტი უნდა დაითვალოს ყველა ამ ვალდებულების გათვალისწინებით. იმ შემთხვევაში, თუ მსესხებლის სხვადასხვა სესხი უზრუნველყოფილია სხვადასხვა უძრავი ქონებით, სესხის უზრუნველყოფის კოეფიციენტი უნდა დაითვალოს ცალ–ცალკე. ხოლო იმ შემთხვევაში, თუ სესხზე არის რამდენიმე უზრუნველყოფა, რომელთაგან ნაწილი უზრუნველყოფს ასევე სხვა სესხს/სესხებს, სესხის უზრუნველყოფის კოეფიციენტის დათვლისას, უძრავი ქონების ის ნაწილი, რომელიც უზრუნველყოფს სხვადასხვა სესხებს, უნდა გადანაწილდეს შესაბამისი სესხების მიმდინარე ნაშთების პროპორციულად. ვალდებულებების ნაწილი (ბანკის დონეზე) უნდა განახლდეს ანგარიშგების თარიღისთვის, ხოლო უძრავი ქონების ღირებულების ნაწილში ბანკმა უნდა იხელმძღვანელოს ბოლო შეფასებით. თუ უზრუნველყოფა შეფასებულია უცხოურ ვალუტაში, ანგარიშგების თარიღისთვის ბანკმა უნდა გადაითვალოს უძრავი ქონების ღირებულება (ექვივალენტი  ლარში ანგარიშგების თარიღისთვის არსებული სებ–ის ოფიციალური კურსით).</t>
  </si>
  <si>
    <t>ფორმაში სესხის ნაშთები უნდა გადანაწილდეს კოეფიციენტების ზღვრების მიხედვით</t>
  </si>
  <si>
    <t>14.2</t>
  </si>
  <si>
    <t>მთლიანი აქტივები (Assets)</t>
  </si>
  <si>
    <t xml:space="preserve">რესურსი, რომელსაც საწარმო აკონტროლებს წარსულში მომხდარი მოვლენების შედეგად და რის საფუძველზეც საწარმო მომავალში მოელის ეკონომიკური სარგებლის მიღებას. </t>
  </si>
  <si>
    <t>14.3</t>
  </si>
  <si>
    <t>მთლიანი ვალდებულებები (Debt)</t>
  </si>
  <si>
    <t>საწარმოს სესხები, ფასიანი ქაღალდები, ფინანსური ლიზინგი, ფაქტორინგი და სხვა ვალდებულებები, კრედიტორული და მსგავსი მოთხოვნების გარდა. ვალდებულებებში ასევე გაითვალისწინება ბანკის მიერ მსესხებლისათვის დამტკიცებული და აუთვისებელი გარესაბალანსო ვალდებულებები, რომელთა ათვისება-გამოყენებაც ბანკის მხრიდან დამატებით სტანდარტული ტიპის განხილვასა და დამტკიცებას აღარ მოითხოვს, ასევე კრედიტის პირდაპირი შემცვლელი ტიპის გარესაბალანსო ვალდებულება, რომელიც ასახული არ არის ბალანსში წარმოდგენილ ვალდებულებებში.</t>
  </si>
  <si>
    <t>14.4</t>
  </si>
  <si>
    <t>საკუთარი კაპიტალი (Equity)</t>
  </si>
  <si>
    <t>საწარმოს აქტივების ის ნაწილი, რომელიც რჩება ყველა ვალდებულების გამოკლების შემდეგ.</t>
  </si>
  <si>
    <t>14.5</t>
  </si>
  <si>
    <t>საოპერაციო მოგება საპროცენტო ხარჯების, ცვეთა-ამორტიზაციისა და გადასახადების გადახდამდე (EBITDA)</t>
  </si>
  <si>
    <t xml:space="preserve">საწარმოს საანგარიშო, როგორც წესი, უახლესი თორმეტი თვის მოგება, საპროცენტო ხარჯების, ცვეთის, ამორტიზაციისა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t>
  </si>
  <si>
    <t>14.6</t>
  </si>
  <si>
    <t>საოპერაციო მოგება საპროცენტო ხარჯების და გადასახადების გადახდამდე (EBIT)</t>
  </si>
  <si>
    <t>საწარმოს საანგარიშო, როგორც წესი უახლესი თორმეტი თვის მოგება, საპროცენტო ხარჯებისა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აღნიშნული მაჩვენებელის გაანგარიშებისას გათვალისწინებულ უნდა იყოს სამართლიანი მოცულობის ცვეთა-ამორტიზაციის ხარჯები, რომელთა განსაზღვრის მიზნებისათვის გათვალისწინება სხვადასხვა მნიშვნელოვანი საკითხები, მათ შორის: რამდენად კაპიტალტევადია მსესხებლის საქმიანობის სექტორი, როგორია აქტივების მიმდინარე მდგომარეობა, როგორ ზეგავლენას ახდენს ტექნოლოგიური პროგრესი აქტივებზე და სხვა.</t>
  </si>
  <si>
    <t>14.7</t>
  </si>
  <si>
    <t>საპროცენტო ხარჯები (Interest Expenses)</t>
  </si>
  <si>
    <t xml:space="preserve">საწარმოს საანგარიშო, როგორც წესი უახლესი თორმეტი თვის მანძილზე, სხვისი კუთვნილი ფულადი სახსრების ან/და მათი ექვივალენტების გამოყენების სანაცვლოდ გაწეული და სხვის მიმართ წარმოშობილი ვალდებულებების შედეგად წარმოქმნილი ხარჯი, რომელიც გამოითვლება ეფექტური საპროცენტო განაკვეთის მეშვეობით, რაც წარმოადგენს ისეთ განაკვეთს, რომელიც ზუსტად ადისკონტირებს მომავალში გადასახდელ სავარაუდო ფულად სახსრებს ფინანსური ინსტრუმენტის მოსალოდნელი მომსახურების ვადის (ან სადაც შესაძლებელია უფრო მოკლე ვადის) განმავლობაში მის საბალანსო ღირებულებამდე. საპროცენტო ხარჯის გამოთვლისას გასათვალისწინებელია არსებითობის პრინციპი ფინანსური ანგარიშგების საერთაშორისო სტანდარტების მიხედვით. </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</si>
  <si>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</si>
  <si>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</si>
  <si>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</si>
  <si>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</si>
  <si>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</si>
  <si>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</si>
  <si>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</si>
  <si>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</si>
  <si>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</si>
  <si>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</si>
  <si>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</si>
  <si>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</si>
  <si>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</si>
  <si>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</si>
  <si>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</si>
  <si>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</si>
  <si>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(ამ სექტორში არ შედის კომერციულ ბანკებზე გაცემული სესხები, რეპო ოპერაციების ფარგლებში გაცემული სესხები</t>
  </si>
  <si>
    <t>სამთო–მომპოვებელი საწარმოები (გარდა სამშენებლო მასალისა), მეტალურგია, მანქანათმშენებლობა, ჩარხთმშენებლობა, და სხვა მძიმე მრეწველობა</t>
  </si>
  <si>
    <t>ბენზინგასამართ სადგურებსა და ბენზინის იმპორტიორებზე და ექსპორტიორებზე გაცემული სესხები</t>
  </si>
  <si>
    <t xml:space="preserve">ბენზინის დისტრიბუცია, წარმოება, იმპორტი და ექსპორტი </t>
  </si>
  <si>
    <r>
      <t>დისტრიბუცია, წარმოება, იმპორტი და ექსპორტი, გაზის და ელექტრო ენერგიის, ასევე ყველა კომპანია რომელიც  ჩართული ენერგეტიკის სექტორში (</t>
    </r>
    <r>
      <rPr>
        <b/>
        <sz val="8"/>
        <rFont val="Sylfaen"/>
        <family val="1"/>
      </rPr>
      <t>გარდა მე–19 პუნქტისა</t>
    </r>
    <r>
      <rPr>
        <sz val="8"/>
        <rFont val="Sylfaen"/>
        <family val="1"/>
      </rPr>
      <t>)</t>
    </r>
  </si>
  <si>
    <t>საავადმყოფოების, კლინიკების და სხვა გამაჯანსაღებელი კომპლექსები</t>
  </si>
  <si>
    <t>მოცემული სესხების ნაშთზე იმ  პროცენტების გარესაბალანსო ნაშთი, რომელიც არ ერიცხება ბალანსზე ან ბალანსიდან ჩამოიწერა გარესაბალანსო ანგარიშზე, და შესაბამისად აღნიშნული პროცენტები ასახვას პოვებს შესაბამის იმ თვის გარესაბალანსო ანგარიშზე</t>
  </si>
  <si>
    <t>მოცემული სესხების ნაშთზე იმ  ჯარიმების გარესაბალანსო ნაშთი, რომელიც არ ირიცხება ბალანსზე ან ბალანსიდან ჩამოიწერა გარესაბალანსო ანგარიშზე, და შესაბამისად აღნიშნული ჯარიმები ასახვას პოვებს შესაბამის იმ თვის გარესაბალანსო ანგარიშზე</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</si>
  <si>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</si>
  <si>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</si>
  <si>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</si>
  <si>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</si>
  <si>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</si>
  <si>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</si>
  <si>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</si>
  <si>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</si>
  <si>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</si>
  <si>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</si>
  <si>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</si>
  <si>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</si>
  <si>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</si>
  <si>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</si>
  <si>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</si>
  <si>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</si>
  <si>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განმარტებები გვერდებისთვის  "16. CR-General"; "17. CR-Quality"; "18. CR-PTI,LTV"; "19. CR (ratios)", ცხრილები 16-19</t>
  </si>
  <si>
    <t>განმარტებები გვერდისათვის "16. CR-General", ცხრილი 16</t>
  </si>
  <si>
    <t>განმარტებები გვერდისათვის "17. CR-Quality", ცხრილი 17</t>
  </si>
  <si>
    <t>განმარტებები გვერდისათვის "18. CR-PTI,LTV", ცხრილი 18</t>
  </si>
  <si>
    <t>განმარტებები გვერდისათვის "19. CR (ratios)", ცხრილი 19</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</si>
  <si>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</si>
  <si>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</si>
  <si>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</si>
  <si>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</si>
  <si>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</si>
  <si>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</si>
  <si>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</si>
  <si>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</si>
  <si>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</si>
  <si>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 xml:space="preserve">             გადამხდელუნარიანობის ანალიზის გარეშე</t>
  </si>
  <si>
    <t>გადამხდელუნარიანობის ანალიზის გარეშე გაცემული უძრავი ქონებით არაუზრუნველყოფილი სამომხმარებლო სესხები</t>
  </si>
  <si>
    <t xml:space="preserve">გადამხდელუნარიანობის ანალიზის გარეშე გაცემული მცირე ზომის, მოკლევადიანი სამომხმარებლო სესხები ყოველთვიური შენატანის გარეშე, რომელზეც ხდება საკომისიოს გადახდა. ვადა განისაზღვრება ერთი პერიოდით. (ე.წ. Pay Day Loans)
</t>
  </si>
  <si>
    <t>გადამხდელუნარიანობის ანალიზის გარეშე, 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</si>
  <si>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აგრო საქმიანობიდან მიღებული შემოსავლები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</si>
  <si>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</si>
  <si>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 xml:space="preserve">ზ. 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</si>
  <si>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უზრუნველყოფილი სესხების პორტფელის მიმდინარე ნაშთი</t>
  </si>
  <si>
    <t xml:space="preserve">თ. არაუზრუნველყოფილი,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</si>
  <si>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არაუზრუნველყოფილი სესხების პორტფელის მიმდინარე ნაშთი</t>
  </si>
  <si>
    <t>გადამხდელუნარიანობის ანალიზის გარეშე გაცემული უძრავი ქონებით უზრუნველყოფილი სამომხმარებლო სესხები. გადამხდელუნარიანობის ანალიზი გულისხმობს, სესხის გაცემაზე გადაწყვეტილების მიღებისას, ბანკის მიერ მსესხებლის/თანამსესხებლის, როგორც ვალდებულებების, ასევე შემოსავლების დოკუმენტალურად დადასტურებას.</t>
  </si>
  <si>
    <t>36</t>
  </si>
  <si>
    <t>36.1.1</t>
  </si>
  <si>
    <t>36.2.1</t>
  </si>
  <si>
    <t>36.3.1</t>
  </si>
  <si>
    <t>36.4</t>
  </si>
  <si>
    <t>36.4.1</t>
  </si>
  <si>
    <t>38.1.2</t>
  </si>
  <si>
    <t>38.1.3</t>
  </si>
  <si>
    <t>38.1.4</t>
  </si>
  <si>
    <t>38.1.5</t>
  </si>
  <si>
    <t>38.1.6</t>
  </si>
  <si>
    <t>38.2.2</t>
  </si>
  <si>
    <t>38.2.3</t>
  </si>
  <si>
    <t>38.2.4</t>
  </si>
  <si>
    <t>38.2.5</t>
  </si>
  <si>
    <t>38.2.6</t>
  </si>
  <si>
    <t>38.2.7</t>
  </si>
  <si>
    <t>38.3.1</t>
  </si>
  <si>
    <t>38.3.2</t>
  </si>
  <si>
    <t>38.3.3</t>
  </si>
  <si>
    <t>38.3.4</t>
  </si>
  <si>
    <t>38.3.5</t>
  </si>
  <si>
    <t>38.3.6</t>
  </si>
  <si>
    <t>38.4.1</t>
  </si>
  <si>
    <t>38.4.2</t>
  </si>
  <si>
    <t>38.4.3</t>
  </si>
  <si>
    <t>38.4.4</t>
  </si>
  <si>
    <t>38.4.5</t>
  </si>
  <si>
    <t>უძრავი ქონების შეძენა/მშენებლობა/რემონტის მიზნობრიობით გაცემული უძრავი ქონებით უზრუნველყოფილი სესხები. 36.1-36.4 ველების ჯამი</t>
  </si>
  <si>
    <t>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და ფულადი სახსრებით უზრუნველყოფილი სესხები</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</si>
  <si>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ან/და ფულადი სახსრებით უზრუნველყოფილი სესხები</t>
  </si>
  <si>
    <t>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</si>
  <si>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</si>
  <si>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რემონტის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</si>
  <si>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რემონტის მიზნობრიობით გაცემული უძრავი ქონებით უზრუნველყოფილი სესხები</t>
  </si>
  <si>
    <t>ო. თვის შიგნით გაცემების ის ნაწილი, რომლითაც მოხდა  არსებული ვალდებულებების გადაფარვა</t>
  </si>
  <si>
    <t xml:space="preserve">("ო.ა" და "ო.ბ" ველების ჯამი) </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</si>
  <si>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</si>
  <si>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უზრუნველყოფილის გარდა)</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</si>
  <si>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</si>
  <si>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</si>
  <si>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</si>
  <si>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</si>
  <si>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</si>
  <si>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</si>
  <si>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</si>
  <si>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</si>
  <si>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</si>
  <si>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</si>
  <si>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</si>
  <si>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</si>
  <si>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</si>
  <si>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</si>
  <si>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</si>
  <si>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</si>
  <si>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</si>
  <si>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</si>
  <si>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</si>
  <si>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</si>
  <si>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</si>
  <si>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</si>
  <si>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</si>
  <si>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</si>
  <si>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</si>
  <si>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</si>
  <si>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</si>
  <si>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</si>
  <si>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</si>
  <si>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</si>
  <si>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</si>
  <si>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</si>
  <si>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</si>
  <si>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</si>
  <si>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</si>
  <si>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</si>
  <si>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</si>
  <si>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</si>
  <si>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</si>
  <si>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</si>
  <si>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</si>
  <si>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</si>
  <si>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</si>
  <si>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</si>
  <si>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</si>
  <si>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</si>
  <si>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</si>
  <si>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</si>
  <si>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</si>
  <si>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</si>
  <si>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</si>
  <si>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</si>
  <si>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</si>
  <si>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</si>
  <si>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</si>
  <si>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</si>
  <si>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</si>
  <si>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</si>
  <si>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</si>
  <si>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</si>
  <si>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</si>
  <si>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</si>
  <si>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</si>
  <si>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</si>
  <si>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</si>
  <si>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</si>
  <si>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</si>
  <si>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</si>
  <si>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</si>
  <si>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</si>
  <si>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</si>
  <si>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</si>
  <si>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</si>
  <si>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</si>
  <si>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</si>
  <si>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</si>
  <si>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</si>
  <si>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</si>
  <si>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</si>
  <si>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</si>
  <si>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</si>
  <si>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</si>
  <si>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</si>
  <si>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</si>
  <si>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</si>
  <si>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</si>
  <si>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</si>
  <si>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</si>
  <si>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</si>
  <si>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</si>
  <si>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</si>
  <si>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</si>
  <si>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</si>
  <si>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</si>
  <si>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</si>
  <si>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</si>
  <si>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</si>
  <si>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</si>
  <si>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</si>
  <si>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</si>
  <si>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</si>
  <si>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</si>
  <si>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</si>
  <si>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</si>
  <si>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პილარ 2-ის მოთხოვნა*</t>
  </si>
  <si>
    <t>არსებული მაჩვენებლები</t>
  </si>
  <si>
    <t>6</t>
  </si>
  <si>
    <t>9.1</t>
  </si>
  <si>
    <t>3.1</t>
  </si>
  <si>
    <t>3.2</t>
  </si>
  <si>
    <t>3.3</t>
  </si>
  <si>
    <t>პილარ 2-ის მოთხოვნა ძირითად პირველად კაპიტალზე</t>
  </si>
  <si>
    <t>პილარ 2-ის მოთხოვნა პირველად კაპიტალზე</t>
  </si>
  <si>
    <t>პილარ 2-ის საზედამხედველო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</si>
  <si>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</si>
  <si>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</si>
  <si>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</si>
  <si>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</si>
  <si>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სს იშბანკი საქართველო</t>
  </si>
  <si>
    <t>მურათ ბილგიჩ</t>
  </si>
  <si>
    <t>ოზან გური</t>
  </si>
  <si>
    <t>www.isbank.ge</t>
  </si>
  <si>
    <t>იავუზ ერგინ</t>
  </si>
  <si>
    <t>ჯან იუჯელ</t>
  </si>
  <si>
    <t>ოზან გურ</t>
  </si>
  <si>
    <t>თეიმურაზ პირმისაშვილი</t>
  </si>
  <si>
    <t>სს თურქეთის იშ ბანკი</t>
  </si>
  <si>
    <t>თურქეთის იშ ბანკის საპენსიო ფონდი</t>
  </si>
  <si>
    <t>თურქეთის რესპუბლიკური სახალხო პარტია</t>
  </si>
  <si>
    <t>table 9 (Capital), N37</t>
  </si>
  <si>
    <t>table 9 (Capital), N2</t>
  </si>
  <si>
    <t>table 9 (Capital), N6</t>
  </si>
  <si>
    <t>სეზგინ ლულე</t>
  </si>
  <si>
    <t>ონურ ქუთუქ</t>
  </si>
  <si>
    <t>ჰუსეინ სერდარ იუჯელ</t>
  </si>
  <si>
    <t>ცხრილი 15.1</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</si>
  <si>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</si>
  <si>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</si>
  <si>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</si>
  <si>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</si>
  <si>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</si>
  <si>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</si>
  <si>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</si>
  <si>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</si>
  <si>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</si>
  <si>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</si>
  <si>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</si>
  <si>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</si>
  <si>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</si>
  <si>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</si>
  <si>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</si>
  <si>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</si>
  <si>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</si>
  <si>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</si>
  <si>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</si>
  <si>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</si>
  <si>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</si>
  <si>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</si>
  <si>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</si>
  <si>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</si>
  <si>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</si>
  <si>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</si>
  <si>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</si>
  <si>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</si>
  <si>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</si>
  <si>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</si>
  <si>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</si>
  <si>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</si>
  <si>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</si>
  <si>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</si>
  <si>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</si>
  <si>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</si>
  <si>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</si>
  <si>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</si>
  <si>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</si>
  <si>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</si>
  <si>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</si>
  <si>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 xml:space="preserve"> 1Q 2019</t>
  </si>
  <si>
    <t xml:space="preserve"> 2Q 2019</t>
  </si>
  <si>
    <t xml:space="preserve"> 3Q 2019</t>
  </si>
  <si>
    <t xml:space="preserve"> 4Q 2019</t>
  </si>
  <si>
    <t>ნათია ჯანელიძე</t>
  </si>
  <si>
    <t>ჰაკან ქურალ</t>
  </si>
  <si>
    <t xml:space="preserve"> 1Q 2020</t>
  </si>
  <si>
    <t>მათ შორის COVID 19-თან დაკავშირებული რეზერვი</t>
  </si>
  <si>
    <t>6.2.2</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</si>
  <si>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</si>
  <si>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</si>
  <si>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</si>
  <si>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</si>
  <si>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</si>
  <si>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სხვა კორექტირებების ეფექტი (ასეთის არსებობის შემთხვევაში) *</t>
  </si>
  <si>
    <t>კაპიტალის კონსერვაციის ბუფერი*</t>
  </si>
  <si>
    <t>* COVID 19-თან დაკავშირებული რეზერვები აკლდება საბალანსო ელემენტებს</t>
  </si>
  <si>
    <t>საბალანსო ელემენტები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</si>
</sst>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6">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_-;\-* #,##0_-;_-* &quot;-&quot;??_-;_-@_-"/>
  </numFmts>
  <fonts count="127">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sz val="8"/>
      <color theme="1"/>
      <name val="Sylfaen"/>
      <family val="1"/>
    </font>
    <font>
      <b/>
      <i/>
      <u/>
      <sz val="8"/>
      <name val="Sylfaen"/>
      <family val="1"/>
    </font>
    <font>
      <sz val="10"/>
      <color theme="1"/>
      <name val="Calibri"/>
      <family val="1"/>
      <scheme val="minor"/>
    </font>
    <font>
      <b/>
      <sz val="10"/>
      <name val="Calibri"/>
      <family val="1"/>
      <scheme val="minor"/>
    </font>
    <font>
      <sz val="10"/>
      <name val="Calibri"/>
      <family val="1"/>
      <scheme val="minor"/>
    </font>
    <font>
      <b/>
      <sz val="11"/>
      <color theme="1"/>
      <name val="Sylfaen"/>
      <family val="1"/>
    </font>
    <font>
      <b/>
      <u/>
      <sz val="10"/>
      <color indexed="12"/>
      <name val="Arial"/>
      <family val="2"/>
    </font>
    <font>
      <b/>
      <sz val="10"/>
      <color theme="1"/>
      <name val="Lucida Bright"/>
      <family val="1"/>
    </font>
    <font>
      <sz val="10"/>
      <color theme="1"/>
      <name val="Arial"/>
      <family val="2"/>
    </font>
    <font>
      <b/>
      <sz val="10"/>
      <color theme="1"/>
      <name val="Segoe UI"/>
      <family val="2"/>
    </font>
    <font>
      <i/>
      <sz val="10"/>
      <color theme="1"/>
      <name val="Arial"/>
      <family val="2"/>
    </font>
    <font>
      <b/>
      <sz val="10"/>
      <color theme="1"/>
      <name val="Arial"/>
      <family val="2"/>
    </font>
    <font>
      <sz val="10"/>
      <color theme="1"/>
      <name val="Calibri"/>
      <family val="2"/>
      <charset val="162"/>
      <scheme val="minor"/>
    </font>
    <font>
      <sz val="10"/>
      <name val="Calibri"/>
      <family val="2"/>
      <charset val="162"/>
      <scheme val="minor"/>
    </font>
    <font>
      <b/>
      <sz val="9"/>
      <name val="Arial"/>
      <family val="2"/>
    </font>
    <font>
      <sz val="9"/>
      <name val="Arial"/>
      <family val="2"/>
    </font>
    <font>
      <sz val="9"/>
      <name val="Calibri"/>
      <family val="2"/>
    </font>
    <font>
      <b/>
      <sz val="9"/>
      <name val="Calibri"/>
      <family val="2"/>
    </font>
    <font>
      <b/>
      <sz val="9"/>
      <name val="Arial"/>
      <family val="2"/>
      <charset val="162"/>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249977111117893"/>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double">
        <color theme="1" tint="0.34998626667073579"/>
      </bottom>
      <diagonal/>
    </border>
    <border>
      <left/>
      <right/>
      <top/>
      <bottom style="double">
        <color theme="1" tint="0.34998626667073579"/>
      </bottom>
      <diagonal/>
    </border>
    <border>
      <left/>
      <right style="thin">
        <color theme="1" tint="0.34998626667073579"/>
      </right>
      <top/>
      <bottom style="double">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medium">
        <color theme="1" tint="0.34998626667073579"/>
      </top>
      <bottom style="thin">
        <color theme="1" tint="0.34998626667073579"/>
      </bottom>
      <diagonal/>
    </border>
    <border>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double">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indexed="64"/>
      </bottom>
      <diagonal/>
    </border>
    <border>
      <left style="thin">
        <color theme="1" tint="0.34998626667073579"/>
      </left>
      <right style="thin">
        <color theme="1" tint="0.34998626667073579"/>
      </right>
      <top/>
      <bottom style="medium">
        <color theme="1" tint="0.34998626667073579"/>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theme="1" tint="0.34998626667073579"/>
      </left>
      <right/>
      <top style="thin">
        <color indexed="64"/>
      </top>
      <bottom style="double">
        <color theme="1" tint="0.34998626667073579"/>
      </bottom>
      <diagonal/>
    </border>
    <border>
      <left/>
      <right/>
      <top style="thin">
        <color indexed="64"/>
      </top>
      <bottom style="double">
        <color theme="1" tint="0.34998626667073579"/>
      </bottom>
      <diagonal/>
    </border>
    <border>
      <left/>
      <right style="thin">
        <color theme="1" tint="0.34998626667073579"/>
      </right>
      <top style="thin">
        <color indexed="64"/>
      </top>
      <bottom style="double">
        <color theme="1" tint="0.34998626667073579"/>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307">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6" fillId="0" borderId="0"/>
    <xf numFmtId="168" fontId="27" fillId="37" borderId="0"/>
    <xf numFmtId="169" fontId="27" fillId="37" borderId="0"/>
    <xf numFmtId="168" fontId="27" fillId="37" borderId="0"/>
    <xf numFmtId="0" fontId="28" fillId="38"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0" fontId="28"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168" fontId="29" fillId="38" borderId="0" applyNumberFormat="0" applyBorder="0" applyAlignment="0" applyProtection="0"/>
    <xf numFmtId="169" fontId="29" fillId="38" borderId="0" applyNumberFormat="0" applyBorder="0" applyAlignment="0" applyProtection="0"/>
    <xf numFmtId="168" fontId="29"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168" fontId="29" fillId="39" borderId="0" applyNumberFormat="0" applyBorder="0" applyAlignment="0" applyProtection="0"/>
    <xf numFmtId="169" fontId="29" fillId="39" borderId="0" applyNumberFormat="0" applyBorder="0" applyAlignment="0" applyProtection="0"/>
    <xf numFmtId="168" fontId="29"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168" fontId="29" fillId="40" borderId="0" applyNumberFormat="0" applyBorder="0" applyAlignment="0" applyProtection="0"/>
    <xf numFmtId="169" fontId="29" fillId="40" borderId="0" applyNumberFormat="0" applyBorder="0" applyAlignment="0" applyProtection="0"/>
    <xf numFmtId="168" fontId="29"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168" fontId="29" fillId="42" borderId="0" applyNumberFormat="0" applyBorder="0" applyAlignment="0" applyProtection="0"/>
    <xf numFmtId="169" fontId="29" fillId="42" borderId="0" applyNumberFormat="0" applyBorder="0" applyAlignment="0" applyProtection="0"/>
    <xf numFmtId="168" fontId="29"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168" fontId="29" fillId="43" borderId="0" applyNumberFormat="0" applyBorder="0" applyAlignment="0" applyProtection="0"/>
    <xf numFmtId="169" fontId="29" fillId="43" borderId="0" applyNumberFormat="0" applyBorder="0" applyAlignment="0" applyProtection="0"/>
    <xf numFmtId="168" fontId="29"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168" fontId="29" fillId="45" borderId="0" applyNumberFormat="0" applyBorder="0" applyAlignment="0" applyProtection="0"/>
    <xf numFmtId="169" fontId="29" fillId="45" borderId="0" applyNumberFormat="0" applyBorder="0" applyAlignment="0" applyProtection="0"/>
    <xf numFmtId="168" fontId="29"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168" fontId="29" fillId="46" borderId="0" applyNumberFormat="0" applyBorder="0" applyAlignment="0" applyProtection="0"/>
    <xf numFmtId="169" fontId="29" fillId="46" borderId="0" applyNumberFormat="0" applyBorder="0" applyAlignment="0" applyProtection="0"/>
    <xf numFmtId="168" fontId="29" fillId="46" borderId="0" applyNumberFormat="0" applyBorder="0" applyAlignment="0" applyProtection="0"/>
    <xf numFmtId="0" fontId="28" fillId="4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168" fontId="29" fillId="41" borderId="0" applyNumberFormat="0" applyBorder="0" applyAlignment="0" applyProtection="0"/>
    <xf numFmtId="169" fontId="29" fillId="41" borderId="0" applyNumberFormat="0" applyBorder="0" applyAlignment="0" applyProtection="0"/>
    <xf numFmtId="168" fontId="29" fillId="41"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168" fontId="29" fillId="44" borderId="0" applyNumberFormat="0" applyBorder="0" applyAlignment="0" applyProtection="0"/>
    <xf numFmtId="169" fontId="29" fillId="44" borderId="0" applyNumberFormat="0" applyBorder="0" applyAlignment="0" applyProtection="0"/>
    <xf numFmtId="168" fontId="29" fillId="44" borderId="0" applyNumberFormat="0" applyBorder="0" applyAlignment="0" applyProtection="0"/>
    <xf numFmtId="0" fontId="28" fillId="44"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168" fontId="29" fillId="47" borderId="0" applyNumberFormat="0" applyBorder="0" applyAlignment="0" applyProtection="0"/>
    <xf numFmtId="169" fontId="29" fillId="47" borderId="0" applyNumberFormat="0" applyBorder="0" applyAlignment="0" applyProtection="0"/>
    <xf numFmtId="168" fontId="29" fillId="47" borderId="0" applyNumberFormat="0" applyBorder="0" applyAlignment="0" applyProtection="0"/>
    <xf numFmtId="0" fontId="28" fillId="47"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168" fontId="32" fillId="48" borderId="0" applyNumberFormat="0" applyBorder="0" applyAlignment="0" applyProtection="0"/>
    <xf numFmtId="169" fontId="32" fillId="48" borderId="0" applyNumberFormat="0" applyBorder="0" applyAlignment="0" applyProtection="0"/>
    <xf numFmtId="168" fontId="32" fillId="48"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9" fontId="32" fillId="45" borderId="0" applyNumberFormat="0" applyBorder="0" applyAlignment="0" applyProtection="0"/>
    <xf numFmtId="168" fontId="32" fillId="45"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9" fontId="32" fillId="46" borderId="0" applyNumberFormat="0" applyBorder="0" applyAlignment="0" applyProtection="0"/>
    <xf numFmtId="168" fontId="32" fillId="46"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168" fontId="32" fillId="51" borderId="0" applyNumberFormat="0" applyBorder="0" applyAlignment="0" applyProtection="0"/>
    <xf numFmtId="169" fontId="32" fillId="51" borderId="0" applyNumberFormat="0" applyBorder="0" applyAlignment="0" applyProtection="0"/>
    <xf numFmtId="168" fontId="32" fillId="51" borderId="0" applyNumberFormat="0" applyBorder="0" applyAlignment="0" applyProtection="0"/>
    <xf numFmtId="0" fontId="30"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168" fontId="32" fillId="54" borderId="0" applyNumberFormat="0" applyBorder="0" applyAlignment="0" applyProtection="0"/>
    <xf numFmtId="169" fontId="32" fillId="54" borderId="0" applyNumberFormat="0" applyBorder="0" applyAlignment="0" applyProtection="0"/>
    <xf numFmtId="168" fontId="32"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169" fontId="32" fillId="58" borderId="0" applyNumberFormat="0" applyBorder="0" applyAlignment="0" applyProtection="0"/>
    <xf numFmtId="168" fontId="32"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30" fillId="56"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168" fontId="32" fillId="60" borderId="0" applyNumberFormat="0" applyBorder="0" applyAlignment="0" applyProtection="0"/>
    <xf numFmtId="169" fontId="32" fillId="60" borderId="0" applyNumberFormat="0" applyBorder="0" applyAlignment="0" applyProtection="0"/>
    <xf numFmtId="168" fontId="32"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8" fillId="52" borderId="0" applyNumberFormat="0" applyBorder="0" applyAlignment="0" applyProtection="0"/>
    <xf numFmtId="0" fontId="28" fillId="56" borderId="0" applyNumberFormat="0" applyBorder="0" applyAlignment="0" applyProtection="0"/>
    <xf numFmtId="0" fontId="30" fillId="56"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168" fontId="32" fillId="49" borderId="0" applyNumberFormat="0" applyBorder="0" applyAlignment="0" applyProtection="0"/>
    <xf numFmtId="169" fontId="32" fillId="49" borderId="0" applyNumberFormat="0" applyBorder="0" applyAlignment="0" applyProtection="0"/>
    <xf numFmtId="168" fontId="32"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28" fillId="61"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168" fontId="32" fillId="50" borderId="0" applyNumberFormat="0" applyBorder="0" applyAlignment="0" applyProtection="0"/>
    <xf numFmtId="169" fontId="32" fillId="50" borderId="0" applyNumberFormat="0" applyBorder="0" applyAlignment="0" applyProtection="0"/>
    <xf numFmtId="168" fontId="32"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8" fillId="55" borderId="0" applyNumberFormat="0" applyBorder="0" applyAlignment="0" applyProtection="0"/>
    <xf numFmtId="0" fontId="28" fillId="62" borderId="0" applyNumberFormat="0" applyBorder="0" applyAlignment="0" applyProtection="0"/>
    <xf numFmtId="0" fontId="30" fillId="62"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168" fontId="32" fillId="63" borderId="0" applyNumberFormat="0" applyBorder="0" applyAlignment="0" applyProtection="0"/>
    <xf numFmtId="169" fontId="32" fillId="63" borderId="0" applyNumberFormat="0" applyBorder="0" applyAlignment="0" applyProtection="0"/>
    <xf numFmtId="168" fontId="32"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168" fontId="35" fillId="39" borderId="0" applyNumberFormat="0" applyBorder="0" applyAlignment="0" applyProtection="0"/>
    <xf numFmtId="169" fontId="35" fillId="39" borderId="0" applyNumberFormat="0" applyBorder="0" applyAlignment="0" applyProtection="0"/>
    <xf numFmtId="168" fontId="35" fillId="39" borderId="0" applyNumberFormat="0" applyBorder="0" applyAlignment="0" applyProtection="0"/>
    <xf numFmtId="0" fontId="33" fillId="39" borderId="0" applyNumberFormat="0" applyBorder="0" applyAlignment="0" applyProtection="0"/>
    <xf numFmtId="170" fontId="36"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1" fontId="38" fillId="0" borderId="0" applyFill="0" applyBorder="0" applyAlignment="0"/>
    <xf numFmtId="171" fontId="38"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0" fontId="37" fillId="0" borderId="0" applyFill="0" applyBorder="0" applyAlignment="0"/>
    <xf numFmtId="172" fontId="38" fillId="0" borderId="0" applyFill="0" applyBorder="0" applyAlignment="0"/>
    <xf numFmtId="173" fontId="38" fillId="0" borderId="0" applyFill="0" applyBorder="0" applyAlignment="0"/>
    <xf numFmtId="174" fontId="38" fillId="0" borderId="0" applyFill="0" applyBorder="0" applyAlignment="0"/>
    <xf numFmtId="175"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9"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168" fontId="41" fillId="64" borderId="43" applyNumberFormat="0" applyAlignment="0" applyProtection="0"/>
    <xf numFmtId="169" fontId="41" fillId="64" borderId="43" applyNumberFormat="0" applyAlignment="0" applyProtection="0"/>
    <xf numFmtId="168" fontId="41" fillId="64" borderId="43" applyNumberFormat="0" applyAlignment="0" applyProtection="0"/>
    <xf numFmtId="0" fontId="39" fillId="64" borderId="43" applyNumberFormat="0" applyAlignment="0" applyProtection="0"/>
    <xf numFmtId="0" fontId="42"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0" fontId="43" fillId="10" borderId="39"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169" fontId="44" fillId="65" borderId="44" applyNumberFormat="0" applyAlignment="0" applyProtection="0"/>
    <xf numFmtId="168" fontId="44" fillId="65" borderId="44" applyNumberFormat="0" applyAlignment="0" applyProtection="0"/>
    <xf numFmtId="0" fontId="42" fillId="65" borderId="44"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178"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6" fillId="0" borderId="0"/>
    <xf numFmtId="172" fontId="3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6" fillId="0" borderId="0"/>
    <xf numFmtId="14" fontId="47" fillId="0" borderId="0" applyFill="0" applyBorder="0" applyAlignment="0"/>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0" applyFont="0" applyFill="0" applyBorder="0" applyAlignment="0" applyProtection="0"/>
    <xf numFmtId="180" fontId="2" fillId="0" borderId="0" applyFont="0" applyFill="0" applyBorder="0" applyAlignment="0" applyProtection="0"/>
    <xf numFmtId="0" fontId="48" fillId="66" borderId="0" applyNumberFormat="0" applyBorder="0" applyAlignment="0" applyProtection="0"/>
    <xf numFmtId="0" fontId="48" fillId="67" borderId="0" applyNumberFormat="0" applyBorder="0" applyAlignment="0" applyProtection="0"/>
    <xf numFmtId="0" fontId="48" fillId="68" borderId="0" applyNumberFormat="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168" fontId="51" fillId="0" borderId="0" applyNumberFormat="0" applyFill="0" applyBorder="0" applyAlignment="0" applyProtection="0"/>
    <xf numFmtId="169" fontId="51" fillId="0" borderId="0" applyNumberFormat="0" applyFill="0" applyBorder="0" applyAlignment="0" applyProtection="0"/>
    <xf numFmtId="168" fontId="51" fillId="0" borderId="0" applyNumberFormat="0" applyFill="0" applyBorder="0" applyAlignment="0" applyProtection="0"/>
    <xf numFmtId="0" fontId="49" fillId="0" borderId="0" applyNumberFormat="0" applyFill="0" applyBorder="0" applyAlignment="0" applyProtection="0"/>
    <xf numFmtId="168" fontId="2" fillId="0" borderId="0"/>
    <xf numFmtId="0" fontId="2" fillId="0" borderId="0"/>
    <xf numFmtId="168" fontId="2" fillId="0" borderId="0"/>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52" fillId="40"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0" fontId="52" fillId="40"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168" fontId="54" fillId="40" borderId="0" applyNumberFormat="0" applyBorder="0" applyAlignment="0" applyProtection="0"/>
    <xf numFmtId="169" fontId="54" fillId="40" borderId="0" applyNumberFormat="0" applyBorder="0" applyAlignment="0" applyProtection="0"/>
    <xf numFmtId="168" fontId="54" fillId="40" borderId="0" applyNumberFormat="0" applyBorder="0" applyAlignment="0" applyProtection="0"/>
    <xf numFmtId="0" fontId="52" fillId="40" borderId="0" applyNumberFormat="0" applyBorder="0" applyAlignment="0" applyProtection="0"/>
    <xf numFmtId="0" fontId="2" fillId="69" borderId="3" applyNumberFormat="0" applyFont="0" applyBorder="0" applyProtection="0">
      <alignment horizontal="center" vertical="center"/>
    </xf>
    <xf numFmtId="0" fontId="55" fillId="0" borderId="34" applyNumberFormat="0" applyAlignment="0" applyProtection="0">
      <alignment horizontal="left" vertical="center"/>
    </xf>
    <xf numFmtId="0" fontId="55" fillId="0" borderId="34" applyNumberFormat="0" applyAlignment="0" applyProtection="0">
      <alignment horizontal="left" vertical="center"/>
    </xf>
    <xf numFmtId="168" fontId="55" fillId="0" borderId="34" applyNumberFormat="0" applyAlignment="0" applyProtection="0">
      <alignment horizontal="left" vertical="center"/>
    </xf>
    <xf numFmtId="0" fontId="55" fillId="0" borderId="9">
      <alignment horizontal="left" vertical="center"/>
    </xf>
    <xf numFmtId="0" fontId="55" fillId="0" borderId="9">
      <alignment horizontal="left" vertical="center"/>
    </xf>
    <xf numFmtId="168" fontId="55" fillId="0" borderId="9">
      <alignment horizontal="left" vertical="center"/>
    </xf>
    <xf numFmtId="0" fontId="56" fillId="0" borderId="46" applyNumberFormat="0" applyFill="0" applyAlignment="0" applyProtection="0"/>
    <xf numFmtId="169" fontId="56" fillId="0" borderId="46" applyNumberFormat="0" applyFill="0" applyAlignment="0" applyProtection="0"/>
    <xf numFmtId="0"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168" fontId="56" fillId="0" borderId="46" applyNumberFormat="0" applyFill="0" applyAlignment="0" applyProtection="0"/>
    <xf numFmtId="169" fontId="56" fillId="0" borderId="46" applyNumberFormat="0" applyFill="0" applyAlignment="0" applyProtection="0"/>
    <xf numFmtId="168" fontId="56" fillId="0" borderId="46" applyNumberFormat="0" applyFill="0" applyAlignment="0" applyProtection="0"/>
    <xf numFmtId="0" fontId="56" fillId="0" borderId="46" applyNumberFormat="0" applyFill="0" applyAlignment="0" applyProtection="0"/>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8" fillId="0" borderId="0" applyNumberFormat="0" applyFill="0" applyBorder="0" applyAlignment="0" applyProtection="0"/>
    <xf numFmtId="169" fontId="58" fillId="0" borderId="0" applyNumberFormat="0" applyFill="0" applyBorder="0" applyAlignment="0" applyProtection="0"/>
    <xf numFmtId="0"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168" fontId="58" fillId="0" borderId="0" applyNumberFormat="0" applyFill="0" applyBorder="0" applyAlignment="0" applyProtection="0"/>
    <xf numFmtId="169" fontId="58" fillId="0" borderId="0" applyNumberFormat="0" applyFill="0" applyBorder="0" applyAlignment="0" applyProtection="0"/>
    <xf numFmtId="168" fontId="58" fillId="0" borderId="0" applyNumberFormat="0" applyFill="0" applyBorder="0" applyAlignment="0" applyProtection="0"/>
    <xf numFmtId="0" fontId="58" fillId="0" borderId="0" applyNumberFormat="0" applyFill="0" applyBorder="0" applyAlignment="0" applyProtection="0"/>
    <xf numFmtId="37" fontId="59" fillId="0" borderId="0"/>
    <xf numFmtId="168" fontId="60" fillId="0" borderId="0"/>
    <xf numFmtId="0" fontId="60" fillId="0" borderId="0"/>
    <xf numFmtId="168" fontId="60" fillId="0" borderId="0"/>
    <xf numFmtId="168" fontId="55" fillId="0" borderId="0"/>
    <xf numFmtId="0" fontId="55" fillId="0" borderId="0"/>
    <xf numFmtId="168" fontId="55"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0" fontId="63"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5" fillId="0" borderId="0" applyNumberFormat="0" applyFill="0" applyBorder="0" applyAlignment="0" applyProtection="0">
      <alignment vertical="top"/>
      <protection locked="0"/>
    </xf>
    <xf numFmtId="169" fontId="65" fillId="0" borderId="0" applyNumberFormat="0" applyFill="0" applyBorder="0" applyAlignment="0" applyProtection="0">
      <alignment vertical="top"/>
      <protection locked="0"/>
    </xf>
    <xf numFmtId="168" fontId="65" fillId="0" borderId="0" applyNumberFormat="0" applyFill="0" applyBorder="0" applyAlignment="0" applyProtection="0">
      <alignment vertical="top"/>
      <protection locked="0"/>
    </xf>
    <xf numFmtId="168" fontId="66" fillId="0" borderId="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9"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168" fontId="69" fillId="43" borderId="43" applyNumberFormat="0" applyAlignment="0" applyProtection="0"/>
    <xf numFmtId="169" fontId="69" fillId="43" borderId="43" applyNumberFormat="0" applyAlignment="0" applyProtection="0"/>
    <xf numFmtId="168" fontId="69" fillId="43" borderId="43" applyNumberFormat="0" applyAlignment="0" applyProtection="0"/>
    <xf numFmtId="0" fontId="67" fillId="43" borderId="43" applyNumberFormat="0" applyAlignment="0" applyProtection="0"/>
    <xf numFmtId="3" fontId="2" fillId="72" borderId="3" applyFont="0">
      <alignment horizontal="right" vertical="center"/>
      <protection locked="0"/>
    </xf>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0" fontId="70" fillId="0" borderId="49"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0" fontId="70" fillId="0" borderId="49"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168" fontId="72" fillId="0" borderId="49" applyNumberFormat="0" applyFill="0" applyAlignment="0" applyProtection="0"/>
    <xf numFmtId="169" fontId="72" fillId="0" borderId="49" applyNumberFormat="0" applyFill="0" applyAlignment="0" applyProtection="0"/>
    <xf numFmtId="168" fontId="72" fillId="0" borderId="49" applyNumberFormat="0" applyFill="0" applyAlignment="0" applyProtection="0"/>
    <xf numFmtId="0" fontId="70" fillId="0" borderId="49"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3" fillId="73"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0" fontId="73" fillId="73"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168" fontId="75" fillId="73" borderId="0" applyNumberFormat="0" applyBorder="0" applyAlignment="0" applyProtection="0"/>
    <xf numFmtId="169" fontId="75" fillId="73" borderId="0" applyNumberFormat="0" applyBorder="0" applyAlignment="0" applyProtection="0"/>
    <xf numFmtId="168" fontId="75" fillId="73" borderId="0" applyNumberFormat="0" applyBorder="0" applyAlignment="0" applyProtection="0"/>
    <xf numFmtId="0" fontId="73" fillId="73" borderId="0" applyNumberFormat="0" applyBorder="0" applyAlignment="0" applyProtection="0"/>
    <xf numFmtId="1" fontId="76" fillId="0" borderId="0" applyProtection="0"/>
    <xf numFmtId="168" fontId="27" fillId="0" borderId="50"/>
    <xf numFmtId="169" fontId="27" fillId="0" borderId="50"/>
    <xf numFmtId="168" fontId="27" fillId="0" borderId="5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7" fillId="0" borderId="0"/>
    <xf numFmtId="181" fontId="2"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0" fontId="78" fillId="0" borderId="0"/>
    <xf numFmtId="0" fontId="77" fillId="0" borderId="0"/>
    <xf numFmtId="179" fontId="29" fillId="0" borderId="0"/>
    <xf numFmtId="179" fontId="2" fillId="0" borderId="0"/>
    <xf numFmtId="179" fontId="2" fillId="0" borderId="0"/>
    <xf numFmtId="0" fontId="2" fillId="0" borderId="0"/>
    <xf numFmtId="0" fontId="2"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9"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9" fillId="0" borderId="0"/>
    <xf numFmtId="0" fontId="29" fillId="0" borderId="0"/>
    <xf numFmtId="168" fontId="29" fillId="0" borderId="0"/>
    <xf numFmtId="0" fontId="2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68" fontId="29" fillId="0" borderId="0"/>
    <xf numFmtId="0" fontId="29" fillId="0" borderId="0"/>
    <xf numFmtId="0" fontId="29" fillId="0" borderId="0"/>
    <xf numFmtId="0" fontId="2"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8" fillId="0" borderId="0"/>
    <xf numFmtId="179" fontId="29" fillId="0" borderId="0"/>
    <xf numFmtId="179" fontId="2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9" fillId="0" borderId="0"/>
    <xf numFmtId="179" fontId="29" fillId="0" borderId="0"/>
    <xf numFmtId="179" fontId="29" fillId="0" borderId="0"/>
    <xf numFmtId="179" fontId="29" fillId="0" borderId="0"/>
    <xf numFmtId="179"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9"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29" fillId="0" borderId="0"/>
    <xf numFmtId="0" fontId="2" fillId="0" borderId="0"/>
    <xf numFmtId="0" fontId="28" fillId="0" borderId="0"/>
    <xf numFmtId="168" fontId="26" fillId="0" borderId="0"/>
    <xf numFmtId="0" fontId="2" fillId="0" borderId="0"/>
    <xf numFmtId="0" fontId="1" fillId="0" borderId="0"/>
    <xf numFmtId="0" fontId="1" fillId="0" borderId="0"/>
    <xf numFmtId="179"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9" fillId="0" borderId="0"/>
    <xf numFmtId="0" fontId="29" fillId="0" borderId="0"/>
    <xf numFmtId="168" fontId="26" fillId="0" borderId="0"/>
    <xf numFmtId="0" fontId="66" fillId="0" borderId="0"/>
    <xf numFmtId="0" fontId="2" fillId="0" borderId="0"/>
    <xf numFmtId="168" fontId="26" fillId="0" borderId="0"/>
    <xf numFmtId="0" fontId="1" fillId="0" borderId="0"/>
    <xf numFmtId="179"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9"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179" fontId="2" fillId="0" borderId="0"/>
    <xf numFmtId="0" fontId="2" fillId="0" borderId="0"/>
    <xf numFmtId="179" fontId="2" fillId="0" borderId="0"/>
    <xf numFmtId="0" fontId="2" fillId="0" borderId="0"/>
    <xf numFmtId="179"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9" fillId="0" borderId="0"/>
    <xf numFmtId="168" fontId="26" fillId="0" borderId="0"/>
    <xf numFmtId="168" fontId="26" fillId="0" borderId="0"/>
    <xf numFmtId="0" fontId="1" fillId="0" borderId="0"/>
    <xf numFmtId="179" fontId="29" fillId="0" borderId="0"/>
    <xf numFmtId="179" fontId="29"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9" fillId="0" borderId="0"/>
    <xf numFmtId="179" fontId="29"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179" fontId="29"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79" fontId="2"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9"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7" fillId="0" borderId="0"/>
    <xf numFmtId="0" fontId="8"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179" fontId="8" fillId="0" borderId="0"/>
    <xf numFmtId="0" fontId="27" fillId="0" borderId="0"/>
    <xf numFmtId="179" fontId="27" fillId="0" borderId="0"/>
    <xf numFmtId="0" fontId="27" fillId="0" borderId="0"/>
    <xf numFmtId="0" fontId="2"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7" fillId="0" borderId="0"/>
    <xf numFmtId="179" fontId="8"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7" fillId="0" borderId="0"/>
    <xf numFmtId="0" fontId="27" fillId="0" borderId="0"/>
    <xf numFmtId="168" fontId="27" fillId="0" borderId="0"/>
    <xf numFmtId="0" fontId="77" fillId="0" borderId="0"/>
    <xf numFmtId="168"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7" fillId="0" borderId="0"/>
    <xf numFmtId="0" fontId="8" fillId="0" borderId="0"/>
    <xf numFmtId="0" fontId="77" fillId="0" borderId="0"/>
    <xf numFmtId="168" fontId="8" fillId="0" borderId="0"/>
    <xf numFmtId="0" fontId="77" fillId="0" borderId="0"/>
    <xf numFmtId="168" fontId="8"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179" fontId="8"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179" fontId="2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7"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179" fontId="27"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5" fillId="0" borderId="0"/>
    <xf numFmtId="0" fontId="2" fillId="0" borderId="0"/>
    <xf numFmtId="0" fontId="77" fillId="0" borderId="0"/>
    <xf numFmtId="168" fontId="45"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7" fillId="0" borderId="0"/>
    <xf numFmtId="0" fontId="2" fillId="0" borderId="0"/>
    <xf numFmtId="0" fontId="7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9" fontId="2"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69"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68" fontId="2"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1" fillId="0" borderId="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168" fontId="2" fillId="0" borderId="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69"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168" fontId="2" fillId="0" borderId="0"/>
    <xf numFmtId="0" fontId="2" fillId="74" borderId="51" applyNumberFormat="0" applyFont="0" applyAlignment="0" applyProtection="0"/>
    <xf numFmtId="0" fontId="2" fillId="74" borderId="51" applyNumberFormat="0" applyFont="0" applyAlignment="0" applyProtection="0"/>
    <xf numFmtId="169" fontId="2" fillId="0" borderId="0"/>
    <xf numFmtId="168" fontId="2" fillId="0" borderId="0"/>
    <xf numFmtId="168" fontId="2" fillId="0" borderId="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2"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3" fillId="0" borderId="0"/>
    <xf numFmtId="0" fontId="83" fillId="0" borderId="0"/>
    <xf numFmtId="168" fontId="83" fillId="0" borderId="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9"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168" fontId="86" fillId="64" borderId="52" applyNumberFormat="0" applyAlignment="0" applyProtection="0"/>
    <xf numFmtId="169" fontId="86" fillId="64" borderId="52" applyNumberFormat="0" applyAlignment="0" applyProtection="0"/>
    <xf numFmtId="168" fontId="86" fillId="64" borderId="52" applyNumberFormat="0" applyAlignment="0" applyProtection="0"/>
    <xf numFmtId="0" fontId="84" fillId="64" borderId="52" applyNumberFormat="0" applyAlignment="0" applyProtection="0"/>
    <xf numFmtId="0" fontId="26" fillId="0" borderId="0"/>
    <xf numFmtId="175" fontId="38" fillId="0" borderId="0" applyFont="0" applyFill="0" applyBorder="0" applyAlignment="0" applyProtection="0"/>
    <xf numFmtId="186" fontId="3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87"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8" fillId="0" borderId="0" applyFill="0" applyBorder="0" applyAlignment="0"/>
    <xf numFmtId="172" fontId="38" fillId="0" borderId="0" applyFill="0" applyBorder="0" applyAlignment="0"/>
    <xf numFmtId="171" fontId="38" fillId="0" borderId="0" applyFill="0" applyBorder="0" applyAlignment="0"/>
    <xf numFmtId="176" fontId="38" fillId="0" borderId="0" applyFill="0" applyBorder="0" applyAlignment="0"/>
    <xf numFmtId="172" fontId="38" fillId="0" borderId="0" applyFill="0" applyBorder="0" applyAlignment="0"/>
    <xf numFmtId="168" fontId="2" fillId="0" borderId="0"/>
    <xf numFmtId="0" fontId="2" fillId="0" borderId="0"/>
    <xf numFmtId="168" fontId="2" fillId="0" borderId="0"/>
    <xf numFmtId="187" fontId="66" fillId="0" borderId="3" applyNumberFormat="0">
      <alignment horizontal="center" vertical="top" wrapText="1"/>
    </xf>
    <xf numFmtId="0" fontId="88"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89" fillId="0" borderId="0"/>
    <xf numFmtId="0" fontId="26" fillId="0" borderId="0"/>
    <xf numFmtId="0" fontId="90" fillId="0" borderId="0"/>
    <xf numFmtId="0" fontId="90" fillId="0" borderId="0"/>
    <xf numFmtId="168" fontId="26" fillId="0" borderId="0"/>
    <xf numFmtId="168" fontId="26" fillId="0" borderId="0"/>
    <xf numFmtId="0" fontId="91" fillId="0" borderId="0"/>
    <xf numFmtId="0" fontId="92" fillId="0" borderId="0"/>
    <xf numFmtId="0" fontId="91" fillId="0" borderId="0"/>
    <xf numFmtId="0" fontId="91" fillId="0" borderId="0"/>
    <xf numFmtId="0" fontId="91" fillId="0" borderId="0"/>
    <xf numFmtId="0" fontId="91" fillId="0" borderId="0"/>
    <xf numFmtId="0" fontId="91" fillId="0" borderId="0"/>
    <xf numFmtId="49" fontId="47" fillId="0" borderId="0" applyFill="0" applyBorder="0" applyAlignment="0"/>
    <xf numFmtId="189" fontId="38" fillId="0" borderId="0" applyFill="0" applyBorder="0" applyAlignment="0"/>
    <xf numFmtId="190" fontId="38" fillId="0" borderId="0" applyFill="0" applyBorder="0" applyAlignment="0"/>
    <xf numFmtId="0" fontId="93" fillId="0" borderId="0">
      <alignment horizontal="center" vertical="top"/>
    </xf>
    <xf numFmtId="0" fontId="94" fillId="0" borderId="0" applyNumberFormat="0" applyFill="0" applyBorder="0" applyAlignment="0" applyProtection="0"/>
    <xf numFmtId="169" fontId="94" fillId="0" borderId="0" applyNumberFormat="0" applyFill="0" applyBorder="0" applyAlignment="0" applyProtection="0"/>
    <xf numFmtId="0"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168" fontId="94" fillId="0" borderId="0" applyNumberFormat="0" applyFill="0" applyBorder="0" applyAlignment="0" applyProtection="0"/>
    <xf numFmtId="169" fontId="94" fillId="0" borderId="0" applyNumberFormat="0" applyFill="0" applyBorder="0" applyAlignment="0" applyProtection="0"/>
    <xf numFmtId="168" fontId="94" fillId="0" borderId="0" applyNumberFormat="0" applyFill="0" applyBorder="0" applyAlignment="0" applyProtection="0"/>
    <xf numFmtId="0" fontId="94" fillId="0" borderId="0" applyNumberFormat="0" applyFill="0" applyBorder="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9"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168" fontId="95" fillId="0" borderId="53" applyNumberFormat="0" applyFill="0" applyAlignment="0" applyProtection="0"/>
    <xf numFmtId="169" fontId="95" fillId="0" borderId="53" applyNumberFormat="0" applyFill="0" applyAlignment="0" applyProtection="0"/>
    <xf numFmtId="168" fontId="95" fillId="0" borderId="53" applyNumberFormat="0" applyFill="0" applyAlignment="0" applyProtection="0"/>
    <xf numFmtId="0" fontId="48" fillId="0" borderId="53" applyNumberFormat="0" applyFill="0" applyAlignment="0" applyProtection="0"/>
    <xf numFmtId="0" fontId="26" fillId="0" borderId="54"/>
    <xf numFmtId="185" fontId="82"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7" fillId="0" borderId="0" applyFont="0" applyFill="0" applyBorder="0" applyAlignment="0" applyProtection="0"/>
    <xf numFmtId="192" fontId="2"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168" fontId="97" fillId="0" borderId="0" applyNumberFormat="0" applyFill="0" applyBorder="0" applyAlignment="0" applyProtection="0"/>
    <xf numFmtId="169" fontId="97" fillId="0" borderId="0" applyNumberFormat="0" applyFill="0" applyBorder="0" applyAlignment="0" applyProtection="0"/>
    <xf numFmtId="168" fontId="97" fillId="0" borderId="0" applyNumberFormat="0" applyFill="0" applyBorder="0" applyAlignment="0" applyProtection="0"/>
    <xf numFmtId="0" fontId="96" fillId="0" borderId="0" applyNumberFormat="0" applyFill="0" applyBorder="0" applyAlignment="0" applyProtection="0"/>
    <xf numFmtId="1" fontId="98" fillId="0" borderId="0" applyFill="0" applyProtection="0">
      <alignment horizontal="right"/>
    </xf>
    <xf numFmtId="42" fontId="99" fillId="0" borderId="0" applyFont="0" applyFill="0" applyBorder="0" applyAlignment="0" applyProtection="0"/>
    <xf numFmtId="44" fontId="99" fillId="0" borderId="0" applyFont="0" applyFill="0" applyBorder="0" applyAlignment="0" applyProtection="0"/>
    <xf numFmtId="0" fontId="100" fillId="0" borderId="0"/>
    <xf numFmtId="0" fontId="101" fillId="0" borderId="0"/>
    <xf numFmtId="38" fontId="27" fillId="0" borderId="0" applyFont="0" applyFill="0" applyBorder="0" applyAlignment="0" applyProtection="0"/>
    <xf numFmtId="40" fontId="27" fillId="0" borderId="0" applyFont="0" applyFill="0" applyBorder="0" applyAlignment="0" applyProtection="0"/>
    <xf numFmtId="41" fontId="99" fillId="0" borderId="0" applyFont="0" applyFill="0" applyBorder="0" applyAlignment="0" applyProtection="0"/>
    <xf numFmtId="43" fontId="99" fillId="0" borderId="0" applyFont="0" applyFill="0" applyBorder="0" applyAlignment="0" applyProtection="0"/>
    <xf numFmtId="0" fontId="2" fillId="0" borderId="0"/>
    <xf numFmtId="9" fontId="1" fillId="0" borderId="0" applyFont="0" applyFill="0" applyBorder="0" applyAlignment="0" applyProtection="0"/>
    <xf numFmtId="0" fontId="48"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168" fontId="95" fillId="0" borderId="122" applyNumberFormat="0" applyFill="0" applyAlignment="0" applyProtection="0"/>
    <xf numFmtId="169" fontId="95"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9"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68"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88" fontId="2" fillId="70" borderId="117" applyFont="0">
      <alignment horizontal="right" vertical="center"/>
    </xf>
    <xf numFmtId="3" fontId="2" fillId="70" borderId="117" applyFont="0">
      <alignment horizontal="right" vertical="center"/>
    </xf>
    <xf numFmtId="0" fontId="84"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168" fontId="86" fillId="64" borderId="121" applyNumberFormat="0" applyAlignment="0" applyProtection="0"/>
    <xf numFmtId="169" fontId="86"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9"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68"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3" fontId="2" fillId="75" borderId="117" applyFont="0">
      <alignment horizontal="right" vertical="center"/>
      <protection locked="0"/>
    </xf>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3" fontId="2" fillId="72" borderId="117" applyFont="0">
      <alignment horizontal="right" vertical="center"/>
      <protection locked="0"/>
    </xf>
    <xf numFmtId="0" fontId="67"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168" fontId="69" fillId="43" borderId="119" applyNumberFormat="0" applyAlignment="0" applyProtection="0"/>
    <xf numFmtId="169" fontId="69"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9"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68"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2" fillId="71" borderId="118" applyNumberFormat="0" applyFont="0" applyBorder="0" applyProtection="0">
      <alignment horizontal="left" vertical="center"/>
    </xf>
    <xf numFmtId="9" fontId="2" fillId="71" borderId="117" applyFont="0" applyProtection="0">
      <alignment horizontal="right" vertical="center"/>
    </xf>
    <xf numFmtId="3" fontId="2" fillId="71" borderId="117" applyFont="0" applyProtection="0">
      <alignment horizontal="right" vertical="center"/>
    </xf>
    <xf numFmtId="0" fontId="63" fillId="70" borderId="118" applyFont="0" applyBorder="0">
      <alignment horizontal="center" wrapText="1"/>
    </xf>
    <xf numFmtId="168" fontId="55" fillId="0" borderId="115">
      <alignment horizontal="left" vertical="center"/>
    </xf>
    <xf numFmtId="0" fontId="55" fillId="0" borderId="115">
      <alignment horizontal="left" vertical="center"/>
    </xf>
    <xf numFmtId="0" fontId="55" fillId="0" borderId="115">
      <alignment horizontal="left" vertical="center"/>
    </xf>
    <xf numFmtId="0" fontId="2" fillId="69" borderId="117" applyNumberFormat="0" applyFont="0" applyBorder="0" applyProtection="0">
      <alignment horizontal="center" vertical="center"/>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9"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168" fontId="41" fillId="64" borderId="119" applyNumberFormat="0" applyAlignment="0" applyProtection="0"/>
    <xf numFmtId="169" fontId="41"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9"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68"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1" fillId="0" borderId="0"/>
    <xf numFmtId="169" fontId="27" fillId="37" borderId="0"/>
    <xf numFmtId="0" fontId="2" fillId="0" borderId="0">
      <alignment vertical="center"/>
    </xf>
    <xf numFmtId="0" fontId="67" fillId="43" borderId="165"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39"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168" fontId="41" fillId="64" borderId="192" applyNumberFormat="0" applyAlignment="0" applyProtection="0"/>
    <xf numFmtId="169" fontId="41" fillId="64" borderId="192" applyNumberFormat="0" applyAlignment="0" applyProtection="0"/>
    <xf numFmtId="168"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39"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9"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168" fontId="41" fillId="64" borderId="165" applyNumberFormat="0" applyAlignment="0" applyProtection="0"/>
    <xf numFmtId="169" fontId="41" fillId="64" borderId="165" applyNumberFormat="0" applyAlignment="0" applyProtection="0"/>
    <xf numFmtId="168" fontId="41" fillId="64" borderId="165" applyNumberFormat="0" applyAlignment="0" applyProtection="0"/>
    <xf numFmtId="0" fontId="39" fillId="64" borderId="165"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9"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168" fontId="41" fillId="64" borderId="143" applyNumberFormat="0" applyAlignment="0" applyProtection="0"/>
    <xf numFmtId="169" fontId="41" fillId="64" borderId="143" applyNumberFormat="0" applyAlignment="0" applyProtection="0"/>
    <xf numFmtId="168" fontId="41" fillId="64" borderId="143" applyNumberFormat="0" applyAlignment="0" applyProtection="0"/>
    <xf numFmtId="0" fontId="39" fillId="64" borderId="143"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9"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168" fontId="69" fillId="43" borderId="192" applyNumberFormat="0" applyAlignment="0" applyProtection="0"/>
    <xf numFmtId="169" fontId="69" fillId="43" borderId="192" applyNumberFormat="0" applyAlignment="0" applyProtection="0"/>
    <xf numFmtId="168" fontId="69" fillId="43" borderId="192" applyNumberFormat="0" applyAlignment="0" applyProtection="0"/>
    <xf numFmtId="0" fontId="67" fillId="43" borderId="192"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9"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68"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9"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168" fontId="69" fillId="43" borderId="143" applyNumberFormat="0" applyAlignment="0" applyProtection="0"/>
    <xf numFmtId="169" fontId="69" fillId="43" borderId="143" applyNumberFormat="0" applyAlignment="0" applyProtection="0"/>
    <xf numFmtId="168" fontId="69" fillId="43" borderId="143" applyNumberFormat="0" applyAlignment="0" applyProtection="0"/>
    <xf numFmtId="0" fontId="67" fillId="43" borderId="143"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168" fontId="69" fillId="43" borderId="165" applyNumberFormat="0" applyAlignment="0" applyProtection="0"/>
    <xf numFmtId="169" fontId="69" fillId="43" borderId="165" applyNumberFormat="0" applyAlignment="0" applyProtection="0"/>
    <xf numFmtId="168" fontId="69" fillId="43" borderId="165" applyNumberFormat="0" applyAlignment="0" applyProtection="0"/>
    <xf numFmtId="0" fontId="67" fillId="43" borderId="165" applyNumberFormat="0" applyAlignment="0" applyProtection="0"/>
    <xf numFmtId="168"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168" fontId="69" fillId="43" borderId="187" applyNumberFormat="0" applyAlignment="0" applyProtection="0"/>
    <xf numFmtId="169" fontId="69" fillId="43" borderId="187" applyNumberFormat="0" applyAlignment="0" applyProtection="0"/>
    <xf numFmtId="168" fontId="69" fillId="43" borderId="187" applyNumberFormat="0" applyAlignment="0" applyProtection="0"/>
    <xf numFmtId="0" fontId="67" fillId="43" borderId="174" applyNumberFormat="0" applyAlignment="0" applyProtection="0"/>
    <xf numFmtId="168" fontId="69" fillId="43" borderId="174" applyNumberFormat="0" applyAlignment="0" applyProtection="0"/>
    <xf numFmtId="169" fontId="69" fillId="43" borderId="174" applyNumberFormat="0" applyAlignment="0" applyProtection="0"/>
    <xf numFmtId="168" fontId="69" fillId="43" borderId="174" applyNumberFormat="0" applyAlignment="0" applyProtection="0"/>
    <xf numFmtId="0" fontId="67"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168" fontId="69" fillId="43" borderId="154" applyNumberFormat="0" applyAlignment="0" applyProtection="0"/>
    <xf numFmtId="169" fontId="69"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8"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69" fontId="69" fillId="43" borderId="174" applyNumberFormat="0" applyAlignment="0" applyProtection="0"/>
    <xf numFmtId="0" fontId="67" fillId="43" borderId="15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9"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68"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9"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168" fontId="41" fillId="64" borderId="154" applyNumberFormat="0" applyAlignment="0" applyProtection="0"/>
    <xf numFmtId="169" fontId="41"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9"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68"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168" fontId="41" fillId="64" borderId="174" applyNumberFormat="0" applyAlignment="0" applyProtection="0"/>
    <xf numFmtId="169" fontId="41"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9"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68"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168" fontId="41" fillId="64" borderId="187" applyNumberFormat="0" applyAlignment="0" applyProtection="0"/>
    <xf numFmtId="169" fontId="41"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9"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68"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9"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168" fontId="86" fillId="64" borderId="145" applyNumberFormat="0" applyAlignment="0" applyProtection="0"/>
    <xf numFmtId="169" fontId="86" fillId="64" borderId="145" applyNumberFormat="0" applyAlignment="0" applyProtection="0"/>
    <xf numFmtId="168" fontId="86"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168" fontId="86"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169" fontId="86"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84" fillId="64" borderId="194" applyNumberFormat="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9"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168" fontId="95" fillId="0" borderId="146" applyNumberFormat="0" applyFill="0" applyAlignment="0" applyProtection="0"/>
    <xf numFmtId="169" fontId="95" fillId="0" borderId="146" applyNumberFormat="0" applyFill="0" applyAlignment="0" applyProtection="0"/>
    <xf numFmtId="168" fontId="95"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67" fillId="43" borderId="174" applyNumberFormat="0" applyAlignment="0" applyProtection="0"/>
    <xf numFmtId="0" fontId="28" fillId="74" borderId="175" applyNumberFormat="0" applyFont="0" applyAlignment="0" applyProtection="0"/>
    <xf numFmtId="0" fontId="39" fillId="64" borderId="201" applyNumberFormat="0" applyAlignment="0" applyProtection="0"/>
    <xf numFmtId="0" fontId="39" fillId="64" borderId="192" applyNumberFormat="0" applyAlignment="0" applyProtection="0"/>
    <xf numFmtId="0" fontId="28" fillId="74" borderId="193" applyNumberFormat="0" applyFont="0" applyAlignment="0" applyProtection="0"/>
    <xf numFmtId="0" fontId="48"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168" fontId="95" fillId="0" borderId="153" applyNumberFormat="0" applyFill="0" applyAlignment="0" applyProtection="0"/>
    <xf numFmtId="169" fontId="95"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9"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68"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88" fontId="2" fillId="70" borderId="148" applyFont="0">
      <alignment horizontal="right" vertical="center"/>
    </xf>
    <xf numFmtId="3" fontId="2" fillId="70" borderId="148" applyFont="0">
      <alignment horizontal="right" vertical="center"/>
    </xf>
    <xf numFmtId="0" fontId="84"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168" fontId="86" fillId="64" borderId="152" applyNumberFormat="0" applyAlignment="0" applyProtection="0"/>
    <xf numFmtId="169" fontId="86"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9"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68"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3" fontId="2" fillId="75" borderId="148" applyFont="0">
      <alignment horizontal="right" vertical="center"/>
      <protection locked="0"/>
    </xf>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3" fontId="2" fillId="72" borderId="148" applyFont="0">
      <alignment horizontal="right" vertical="center"/>
      <protection locked="0"/>
    </xf>
    <xf numFmtId="0" fontId="67"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168" fontId="69" fillId="43" borderId="150" applyNumberFormat="0" applyAlignment="0" applyProtection="0"/>
    <xf numFmtId="169" fontId="69"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9"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68"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2" fillId="71" borderId="149" applyNumberFormat="0" applyFont="0" applyBorder="0" applyProtection="0">
      <alignment horizontal="left" vertical="center"/>
    </xf>
    <xf numFmtId="9" fontId="2" fillId="71" borderId="148" applyFont="0" applyProtection="0">
      <alignment horizontal="right" vertical="center"/>
    </xf>
    <xf numFmtId="3" fontId="2" fillId="71" borderId="148" applyFont="0" applyProtection="0">
      <alignment horizontal="right" vertical="center"/>
    </xf>
    <xf numFmtId="0" fontId="63" fillId="70" borderId="149" applyFont="0" applyBorder="0">
      <alignment horizontal="center" wrapText="1"/>
    </xf>
    <xf numFmtId="168" fontId="55" fillId="0" borderId="147">
      <alignment horizontal="left" vertical="center"/>
    </xf>
    <xf numFmtId="0" fontId="55" fillId="0" borderId="147">
      <alignment horizontal="left" vertical="center"/>
    </xf>
    <xf numFmtId="0" fontId="55" fillId="0" borderId="147">
      <alignment horizontal="left" vertical="center"/>
    </xf>
    <xf numFmtId="0" fontId="2" fillId="69" borderId="148" applyNumberFormat="0" applyFont="0" applyBorder="0" applyProtection="0">
      <alignment horizontal="center" vertical="center"/>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9"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168" fontId="41" fillId="64" borderId="150" applyNumberFormat="0" applyAlignment="0" applyProtection="0"/>
    <xf numFmtId="169" fontId="41"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9"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68"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84" fillId="64" borderId="194"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9"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168" fontId="86" fillId="64" borderId="156" applyNumberFormat="0" applyAlignment="0" applyProtection="0"/>
    <xf numFmtId="169" fontId="86" fillId="64" borderId="156" applyNumberFormat="0" applyAlignment="0" applyProtection="0"/>
    <xf numFmtId="168" fontId="86"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9"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68"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9"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168" fontId="95" fillId="0" borderId="157" applyNumberFormat="0" applyFill="0" applyAlignment="0" applyProtection="0"/>
    <xf numFmtId="169" fontId="95" fillId="0" borderId="157" applyNumberFormat="0" applyFill="0" applyAlignment="0" applyProtection="0"/>
    <xf numFmtId="168" fontId="95"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9"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67" fillId="43" borderId="183"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84" fillId="64" borderId="194" applyNumberFormat="0" applyAlignment="0" applyProtection="0"/>
    <xf numFmtId="0" fontId="84" fillId="64" borderId="194" applyNumberFormat="0" applyAlignment="0" applyProtection="0"/>
    <xf numFmtId="0" fontId="39" fillId="64" borderId="192" applyNumberFormat="0" applyAlignment="0" applyProtection="0"/>
    <xf numFmtId="0" fontId="48"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168" fontId="95" fillId="0" borderId="164" applyNumberFormat="0" applyFill="0" applyAlignment="0" applyProtection="0"/>
    <xf numFmtId="169" fontId="95"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9"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68"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88" fontId="2" fillId="70" borderId="159" applyFont="0">
      <alignment horizontal="right" vertical="center"/>
    </xf>
    <xf numFmtId="3" fontId="2" fillId="70" borderId="159" applyFont="0">
      <alignment horizontal="right" vertical="center"/>
    </xf>
    <xf numFmtId="0" fontId="84"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168" fontId="86" fillId="64" borderId="163" applyNumberFormat="0" applyAlignment="0" applyProtection="0"/>
    <xf numFmtId="169" fontId="86"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9"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68"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3" fontId="2" fillId="75" borderId="159" applyFont="0">
      <alignment horizontal="right" vertical="center"/>
      <protection locked="0"/>
    </xf>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3" fontId="2" fillId="72" borderId="159" applyFont="0">
      <alignment horizontal="right" vertical="center"/>
      <protection locked="0"/>
    </xf>
    <xf numFmtId="0" fontId="67"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168" fontId="69" fillId="43" borderId="161" applyNumberFormat="0" applyAlignment="0" applyProtection="0"/>
    <xf numFmtId="169" fontId="69"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9"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68"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2" fillId="71" borderId="160" applyNumberFormat="0" applyFont="0" applyBorder="0" applyProtection="0">
      <alignment horizontal="left" vertical="center"/>
    </xf>
    <xf numFmtId="9" fontId="2" fillId="71" borderId="159" applyFont="0" applyProtection="0">
      <alignment horizontal="right" vertical="center"/>
    </xf>
    <xf numFmtId="3" fontId="2" fillId="71" borderId="159" applyFont="0" applyProtection="0">
      <alignment horizontal="right" vertical="center"/>
    </xf>
    <xf numFmtId="0" fontId="63" fillId="70" borderId="160" applyFont="0" applyBorder="0">
      <alignment horizontal="center" wrapText="1"/>
    </xf>
    <xf numFmtId="168" fontId="55" fillId="0" borderId="158">
      <alignment horizontal="left" vertical="center"/>
    </xf>
    <xf numFmtId="0" fontId="55" fillId="0" borderId="158">
      <alignment horizontal="left" vertical="center"/>
    </xf>
    <xf numFmtId="0" fontId="55" fillId="0" borderId="158">
      <alignment horizontal="left" vertical="center"/>
    </xf>
    <xf numFmtId="0" fontId="2" fillId="69" borderId="159" applyNumberFormat="0" applyFont="0" applyBorder="0" applyProtection="0">
      <alignment horizontal="center" vertical="center"/>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9"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168" fontId="41" fillId="64" borderId="161" applyNumberFormat="0" applyAlignment="0" applyProtection="0"/>
    <xf numFmtId="169" fontId="41"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9"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68"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9"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168" fontId="86" fillId="64" borderId="167" applyNumberFormat="0" applyAlignment="0" applyProtection="0"/>
    <xf numFmtId="169" fontId="86" fillId="64" borderId="167" applyNumberFormat="0" applyAlignment="0" applyProtection="0"/>
    <xf numFmtId="168" fontId="86"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168" fontId="86" fillId="64" borderId="194" applyNumberFormat="0" applyAlignment="0" applyProtection="0"/>
    <xf numFmtId="169" fontId="86" fillId="64" borderId="194" applyNumberFormat="0" applyAlignment="0" applyProtection="0"/>
    <xf numFmtId="168"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9"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168" fontId="95" fillId="0" borderId="168" applyNumberFormat="0" applyFill="0" applyAlignment="0" applyProtection="0"/>
    <xf numFmtId="169" fontId="95" fillId="0" borderId="168" applyNumberFormat="0" applyFill="0" applyAlignment="0" applyProtection="0"/>
    <xf numFmtId="168" fontId="95"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67" fillId="43" borderId="187" applyNumberFormat="0" applyAlignment="0" applyProtection="0"/>
    <xf numFmtId="0" fontId="39" fillId="64" borderId="192" applyNumberFormat="0" applyAlignment="0" applyProtection="0"/>
    <xf numFmtId="0" fontId="28" fillId="74" borderId="188" applyNumberFormat="0" applyFont="0" applyAlignment="0" applyProtection="0"/>
    <xf numFmtId="0" fontId="39" fillId="64" borderId="192" applyNumberFormat="0" applyAlignment="0" applyProtection="0"/>
    <xf numFmtId="0" fontId="84" fillId="64" borderId="194" applyNumberFormat="0" applyAlignment="0" applyProtection="0"/>
    <xf numFmtId="0" fontId="48"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168" fontId="95" fillId="0" borderId="173" applyNumberFormat="0" applyFill="0" applyAlignment="0" applyProtection="0"/>
    <xf numFmtId="169" fontId="95"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9"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68"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28" fillId="74" borderId="184" applyNumberFormat="0" applyFont="0" applyAlignment="0" applyProtection="0"/>
    <xf numFmtId="0" fontId="28" fillId="74" borderId="184" applyNumberFormat="0" applyFont="0" applyAlignment="0" applyProtection="0"/>
    <xf numFmtId="0" fontId="84"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168" fontId="86" fillId="64" borderId="172" applyNumberFormat="0" applyAlignment="0" applyProtection="0"/>
    <xf numFmtId="169" fontId="86"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9"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68"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94" applyNumberForma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169" fontId="69" fillId="43" borderId="183" applyNumberFormat="0" applyAlignment="0" applyProtection="0"/>
    <xf numFmtId="0" fontId="67"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168" fontId="69" fillId="43" borderId="170" applyNumberFormat="0" applyAlignment="0" applyProtection="0"/>
    <xf numFmtId="169" fontId="69"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9"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68"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55" fillId="0" borderId="169">
      <alignment horizontal="left" vertical="center"/>
    </xf>
    <xf numFmtId="0" fontId="55" fillId="0" borderId="169">
      <alignment horizontal="left" vertical="center"/>
    </xf>
    <xf numFmtId="0" fontId="55" fillId="0" borderId="169">
      <alignment horizontal="left" vertical="center"/>
    </xf>
    <xf numFmtId="0" fontId="39"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168" fontId="41" fillId="64" borderId="170" applyNumberFormat="0" applyAlignment="0" applyProtection="0"/>
    <xf numFmtId="169" fontId="41"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9"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68"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168" fontId="86" fillId="64" borderId="176" applyNumberFormat="0" applyAlignment="0" applyProtection="0"/>
    <xf numFmtId="169" fontId="86" fillId="64" borderId="176" applyNumberFormat="0" applyAlignment="0" applyProtection="0"/>
    <xf numFmtId="168" fontId="86" fillId="64" borderId="176" applyNumberFormat="0" applyAlignment="0" applyProtection="0"/>
    <xf numFmtId="0" fontId="84" fillId="64" borderId="176" applyNumberForma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9"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168" fontId="95" fillId="0" borderId="177" applyNumberFormat="0" applyFill="0" applyAlignment="0" applyProtection="0"/>
    <xf numFmtId="169" fontId="95" fillId="0" borderId="177" applyNumberFormat="0" applyFill="0" applyAlignment="0" applyProtection="0"/>
    <xf numFmtId="168" fontId="95"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9"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48"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168" fontId="95" fillId="0" borderId="182" applyNumberFormat="0" applyFill="0" applyAlignment="0" applyProtection="0"/>
    <xf numFmtId="169" fontId="95"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9"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68"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28" fillId="74" borderId="188" applyNumberFormat="0" applyFont="0" applyAlignment="0" applyProtection="0"/>
    <xf numFmtId="0" fontId="28" fillId="74" borderId="188" applyNumberFormat="0" applyFont="0" applyAlignment="0" applyProtection="0"/>
    <xf numFmtId="0" fontId="84"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168" fontId="86" fillId="64" borderId="181" applyNumberFormat="0" applyAlignment="0" applyProtection="0"/>
    <xf numFmtId="169" fontId="86"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9"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68"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168" fontId="69" fillId="43" borderId="187" applyNumberFormat="0" applyAlignment="0" applyProtection="0"/>
    <xf numFmtId="0" fontId="67"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168" fontId="69" fillId="43" borderId="179" applyNumberFormat="0" applyAlignment="0" applyProtection="0"/>
    <xf numFmtId="169" fontId="69"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9"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68"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68" fontId="55" fillId="0" borderId="178">
      <alignment horizontal="left" vertical="center"/>
    </xf>
    <xf numFmtId="0" fontId="55" fillId="0" borderId="178">
      <alignment horizontal="left" vertical="center"/>
    </xf>
    <xf numFmtId="0" fontId="55" fillId="0" borderId="178">
      <alignment horizontal="left" vertical="center"/>
    </xf>
    <xf numFmtId="0" fontId="39"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168" fontId="41" fillId="64" borderId="179" applyNumberFormat="0" applyAlignment="0" applyProtection="0"/>
    <xf numFmtId="169" fontId="41"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9"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68"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2" fillId="74" borderId="188" applyNumberFormat="0" applyFon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9"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168" fontId="95" fillId="0" borderId="195" applyNumberFormat="0" applyFill="0" applyAlignment="0" applyProtection="0"/>
    <xf numFmtId="0" fontId="48" fillId="0" borderId="195"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168" fontId="95" fillId="0" borderId="200" applyNumberFormat="0" applyFill="0" applyAlignment="0" applyProtection="0"/>
    <xf numFmtId="169" fontId="95"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168" fontId="95" fillId="0" borderId="186" applyNumberFormat="0" applyFill="0" applyAlignment="0" applyProtection="0"/>
    <xf numFmtId="169" fontId="95"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9"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68" fontId="95" fillId="0" borderId="195" applyNumberFormat="0" applyFill="0" applyAlignment="0" applyProtection="0"/>
    <xf numFmtId="169" fontId="95" fillId="0" borderId="195" applyNumberFormat="0" applyFill="0" applyAlignment="0" applyProtection="0"/>
    <xf numFmtId="0" fontId="84"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168" fontId="86" fillId="64" borderId="185" applyNumberFormat="0" applyAlignment="0" applyProtection="0"/>
    <xf numFmtId="169" fontId="86"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9"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68"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67"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168" fontId="69" fillId="43" borderId="183" applyNumberFormat="0" applyAlignment="0" applyProtection="0"/>
    <xf numFmtId="169" fontId="69"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9"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68"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39"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168" fontId="41" fillId="64" borderId="183" applyNumberFormat="0" applyAlignment="0" applyProtection="0"/>
    <xf numFmtId="169" fontId="41"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9"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68"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168" fontId="86" fillId="64" borderId="189" applyNumberFormat="0" applyAlignment="0" applyProtection="0"/>
    <xf numFmtId="169" fontId="86" fillId="64" borderId="189" applyNumberFormat="0" applyAlignment="0" applyProtection="0"/>
    <xf numFmtId="168" fontId="86" fillId="64" borderId="189" applyNumberFormat="0" applyAlignment="0" applyProtection="0"/>
    <xf numFmtId="0" fontId="84" fillId="64" borderId="189" applyNumberForma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9"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168" fontId="95" fillId="0" borderId="190" applyNumberFormat="0" applyFill="0" applyAlignment="0" applyProtection="0"/>
    <xf numFmtId="169" fontId="95" fillId="0" borderId="190" applyNumberFormat="0" applyFill="0" applyAlignment="0" applyProtection="0"/>
    <xf numFmtId="168" fontId="95" fillId="0" borderId="190" applyNumberFormat="0" applyFill="0" applyAlignment="0" applyProtection="0"/>
    <xf numFmtId="0" fontId="48" fillId="0" borderId="190" applyNumberFormat="0" applyFill="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168" fontId="55" fillId="0" borderId="191">
      <alignment horizontal="left" vertical="center"/>
    </xf>
    <xf numFmtId="0" fontId="55" fillId="0" borderId="191">
      <alignment horizontal="left" vertical="center"/>
    </xf>
    <xf numFmtId="0" fontId="55" fillId="0" borderId="191">
      <alignment horizontal="left" vertical="center"/>
    </xf>
    <xf numFmtId="0" fontId="28" fillId="74" borderId="202" applyNumberFormat="0" applyFont="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9"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68"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84"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168" fontId="86" fillId="64" borderId="199" applyNumberFormat="0" applyAlignment="0" applyProtection="0"/>
    <xf numFmtId="169" fontId="86"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9"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68"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67"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168" fontId="69" fillId="43" borderId="197" applyNumberFormat="0" applyAlignment="0" applyProtection="0"/>
    <xf numFmtId="169" fontId="69"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9"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68" fontId="55" fillId="0" borderId="196">
      <alignment horizontal="left" vertical="center"/>
    </xf>
    <xf numFmtId="0" fontId="55" fillId="0" borderId="196">
      <alignment horizontal="left" vertical="center"/>
    </xf>
    <xf numFmtId="0" fontId="55" fillId="0" borderId="196">
      <alignment horizontal="left" vertical="center"/>
    </xf>
    <xf numFmtId="0" fontId="39"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168" fontId="41" fillId="64" borderId="197" applyNumberFormat="0" applyAlignment="0" applyProtection="0"/>
    <xf numFmtId="169" fontId="41"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9"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68"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168" fontId="95" fillId="0" borderId="204" applyNumberFormat="0" applyFill="0" applyAlignment="0" applyProtection="0"/>
    <xf numFmtId="169" fontId="95"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9"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68"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84"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168" fontId="86" fillId="64" borderId="203" applyNumberFormat="0" applyAlignment="0" applyProtection="0"/>
    <xf numFmtId="169" fontId="86"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9"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68"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67"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168" fontId="69" fillId="43" borderId="201" applyNumberFormat="0" applyAlignment="0" applyProtection="0"/>
    <xf numFmtId="169" fontId="69"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9"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68"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39"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168" fontId="41" fillId="64" borderId="201" applyNumberFormat="0" applyAlignment="0" applyProtection="0"/>
    <xf numFmtId="169" fontId="41"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9"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68"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48"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168" fontId="95" fillId="0" borderId="212" applyNumberFormat="0" applyFill="0" applyAlignment="0" applyProtection="0"/>
    <xf numFmtId="169" fontId="95"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9"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68"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88" fontId="2" fillId="70" borderId="207" applyFont="0">
      <alignment horizontal="right" vertical="center"/>
    </xf>
    <xf numFmtId="3" fontId="2" fillId="70" borderId="207" applyFont="0">
      <alignment horizontal="right" vertical="center"/>
    </xf>
    <xf numFmtId="0" fontId="84"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168" fontId="86" fillId="64" borderId="211" applyNumberFormat="0" applyAlignment="0" applyProtection="0"/>
    <xf numFmtId="169" fontId="86"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9"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68"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3" fontId="2" fillId="75" borderId="207" applyFont="0">
      <alignment horizontal="right" vertical="center"/>
      <protection locked="0"/>
    </xf>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3" fontId="2" fillId="72" borderId="207" applyFont="0">
      <alignment horizontal="right" vertical="center"/>
      <protection locked="0"/>
    </xf>
    <xf numFmtId="0" fontId="67"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168" fontId="69" fillId="43" borderId="209" applyNumberFormat="0" applyAlignment="0" applyProtection="0"/>
    <xf numFmtId="169" fontId="69"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9"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68"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2" fillId="71" borderId="208" applyNumberFormat="0" applyFont="0" applyBorder="0" applyProtection="0">
      <alignment horizontal="left" vertical="center"/>
    </xf>
    <xf numFmtId="9" fontId="2" fillId="71" borderId="207" applyFont="0" applyProtection="0">
      <alignment horizontal="right" vertical="center"/>
    </xf>
    <xf numFmtId="3" fontId="2" fillId="71" borderId="207" applyFont="0" applyProtection="0">
      <alignment horizontal="right" vertical="center"/>
    </xf>
    <xf numFmtId="0" fontId="63" fillId="70" borderId="208" applyFont="0" applyBorder="0">
      <alignment horizontal="center" wrapText="1"/>
    </xf>
    <xf numFmtId="168" fontId="55" fillId="0" borderId="205">
      <alignment horizontal="left" vertical="center"/>
    </xf>
    <xf numFmtId="0" fontId="55" fillId="0" borderId="205">
      <alignment horizontal="left" vertical="center"/>
    </xf>
    <xf numFmtId="0" fontId="55" fillId="0" borderId="205">
      <alignment horizontal="left" vertical="center"/>
    </xf>
    <xf numFmtId="0" fontId="2" fillId="69" borderId="207" applyNumberFormat="0" applyFont="0" applyBorder="0" applyProtection="0">
      <alignment horizontal="center" vertical="center"/>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9"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168" fontId="41" fillId="64" borderId="209" applyNumberFormat="0" applyAlignment="0" applyProtection="0"/>
    <xf numFmtId="169" fontId="41"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9"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68"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cellStyleXfs>
  <cellXfs count="692">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18" fillId="0" borderId="0" xfId="0" applyFont="1" applyFill="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38" fontId="20" fillId="0" borderId="3" xfId="0" applyNumberFormat="1" applyFont="1" applyFill="1" applyBorder="1" applyAlignment="1" applyProtection="1">
      <alignment horizontal="right"/>
      <protection locked="0"/>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24" fillId="0" borderId="0" xfId="0" applyFont="1" applyAlignment="1">
      <alignment horizontal="center" vertical="center"/>
    </xf>
    <xf numFmtId="0" fontId="2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4"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4" fillId="0" borderId="35" xfId="0" applyFont="1" applyBorder="1" applyAlignment="1">
      <alignment wrapText="1"/>
    </xf>
    <xf numFmtId="0" fontId="24"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4" fillId="0" borderId="13" xfId="0" applyFont="1" applyBorder="1" applyAlignment="1">
      <alignment wrapText="1"/>
    </xf>
    <xf numFmtId="0" fontId="19" fillId="0" borderId="13" xfId="0" applyFont="1" applyBorder="1" applyAlignment="1">
      <alignment horizontal="right" wrapText="1"/>
    </xf>
    <xf numFmtId="0" fontId="23" fillId="36" borderId="16" xfId="0" applyFont="1" applyFill="1" applyBorder="1" applyAlignment="1">
      <alignment wrapText="1"/>
    </xf>
    <xf numFmtId="0" fontId="4" fillId="0" borderId="22" xfId="0" applyFont="1" applyBorder="1"/>
    <xf numFmtId="0" fontId="24" fillId="0" borderId="3" xfId="0" applyFont="1" applyBorder="1"/>
    <xf numFmtId="0" fontId="23"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38" fontId="20" fillId="0" borderId="23" xfId="0" applyNumberFormat="1" applyFont="1" applyFill="1" applyBorder="1" applyAlignment="1" applyProtection="1">
      <alignment horizontal="right"/>
      <protection locked="0"/>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59"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0"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4" fillId="0" borderId="22" xfId="0" applyFont="1" applyBorder="1" applyAlignment="1">
      <alignment horizontal="center"/>
    </xf>
    <xf numFmtId="167" fontId="24" fillId="0" borderId="68" xfId="0" applyNumberFormat="1" applyFont="1" applyBorder="1" applyAlignment="1">
      <alignment horizontal="center"/>
    </xf>
    <xf numFmtId="167" fontId="24" fillId="0" borderId="66" xfId="0" applyNumberFormat="1" applyFont="1" applyBorder="1" applyAlignment="1">
      <alignment horizontal="center"/>
    </xf>
    <xf numFmtId="167" fontId="19" fillId="0" borderId="66" xfId="0" applyNumberFormat="1" applyFont="1" applyBorder="1" applyAlignment="1">
      <alignment horizontal="center"/>
    </xf>
    <xf numFmtId="167" fontId="24" fillId="0" borderId="69" xfId="0" applyNumberFormat="1" applyFont="1" applyBorder="1" applyAlignment="1">
      <alignment horizontal="center"/>
    </xf>
    <xf numFmtId="167" fontId="23" fillId="36" borderId="61" xfId="0" applyNumberFormat="1" applyFont="1" applyFill="1" applyBorder="1" applyAlignment="1">
      <alignment horizontal="center"/>
    </xf>
    <xf numFmtId="167" fontId="24" fillId="0" borderId="65" xfId="0" applyNumberFormat="1" applyFont="1" applyBorder="1" applyAlignment="1">
      <alignment horizontal="center"/>
    </xf>
    <xf numFmtId="0" fontId="24" fillId="0" borderId="25" xfId="0" applyFont="1" applyBorder="1" applyAlignment="1">
      <alignment horizontal="center"/>
    </xf>
    <xf numFmtId="0" fontId="23" fillId="36" borderId="62" xfId="0" applyFont="1" applyFill="1" applyBorder="1" applyAlignment="1">
      <alignment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0" fillId="0" borderId="0" xfId="0" applyFont="1" applyFill="1"/>
    <xf numFmtId="0" fontId="4" fillId="0" borderId="70"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4" fillId="0" borderId="21"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59" xfId="0" applyFont="1" applyBorder="1" applyAlignment="1">
      <alignment horizontal="center"/>
    </xf>
    <xf numFmtId="0" fontId="4" fillId="0" borderId="60"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3" fillId="0" borderId="3" xfId="20960" applyFont="1" applyFill="1" applyBorder="1" applyAlignment="1" applyProtection="1">
      <alignment horizontal="center" vertical="center"/>
    </xf>
    <xf numFmtId="0" fontId="104"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5"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6"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6" fillId="0" borderId="0" xfId="0" applyFont="1" applyFill="1" applyBorder="1" applyAlignment="1"/>
    <xf numFmtId="49" fontId="106" fillId="0" borderId="3" xfId="0" applyNumberFormat="1" applyFont="1" applyFill="1" applyBorder="1" applyAlignment="1">
      <alignment horizontal="right" vertical="center"/>
    </xf>
    <xf numFmtId="49" fontId="106" fillId="0" borderId="7" xfId="0" applyNumberFormat="1" applyFont="1" applyFill="1" applyBorder="1" applyAlignment="1">
      <alignment horizontal="right" vertical="center"/>
    </xf>
    <xf numFmtId="49" fontId="106" fillId="0" borderId="83" xfId="0" applyNumberFormat="1" applyFont="1" applyFill="1" applyBorder="1" applyAlignment="1">
      <alignment horizontal="right" vertical="center"/>
    </xf>
    <xf numFmtId="49" fontId="106" fillId="0" borderId="86" xfId="0" applyNumberFormat="1" applyFont="1" applyFill="1" applyBorder="1" applyAlignment="1">
      <alignment horizontal="right" vertical="center"/>
    </xf>
    <xf numFmtId="49" fontId="106" fillId="0" borderId="94" xfId="0" applyNumberFormat="1" applyFont="1" applyFill="1" applyBorder="1" applyAlignment="1">
      <alignment horizontal="right" vertical="center"/>
    </xf>
    <xf numFmtId="0" fontId="106" fillId="0" borderId="0" xfId="0" applyFont="1" applyFill="1" applyBorder="1" applyAlignment="1">
      <alignment horizontal="left"/>
    </xf>
    <xf numFmtId="49" fontId="106" fillId="0" borderId="97" xfId="0" applyNumberFormat="1" applyFont="1" applyFill="1" applyBorder="1" applyAlignment="1">
      <alignment horizontal="right" vertical="center"/>
    </xf>
    <xf numFmtId="0" fontId="106" fillId="0" borderId="94" xfId="0" applyNumberFormat="1" applyFont="1" applyFill="1" applyBorder="1" applyAlignment="1">
      <alignment vertical="center" wrapText="1"/>
    </xf>
    <xf numFmtId="0" fontId="106" fillId="0" borderId="94" xfId="0" applyFont="1" applyFill="1" applyBorder="1" applyAlignment="1">
      <alignment horizontal="left" vertical="center" wrapText="1"/>
    </xf>
    <xf numFmtId="0" fontId="106" fillId="0" borderId="94" xfId="12672" applyFont="1" applyFill="1" applyBorder="1" applyAlignment="1">
      <alignment horizontal="left" vertical="center" wrapText="1"/>
    </xf>
    <xf numFmtId="0" fontId="106" fillId="0" borderId="94" xfId="0" applyNumberFormat="1" applyFont="1" applyFill="1" applyBorder="1" applyAlignment="1">
      <alignment horizontal="left" vertical="center" wrapText="1"/>
    </xf>
    <xf numFmtId="0" fontId="106" fillId="0" borderId="94" xfId="0" applyNumberFormat="1" applyFont="1" applyFill="1" applyBorder="1" applyAlignment="1">
      <alignment horizontal="right" vertical="center" wrapText="1"/>
    </xf>
    <xf numFmtId="0" fontId="106" fillId="0" borderId="94" xfId="0" applyNumberFormat="1" applyFont="1" applyFill="1" applyBorder="1" applyAlignment="1">
      <alignment horizontal="right" vertical="center"/>
    </xf>
    <xf numFmtId="0" fontId="106" fillId="0" borderId="94" xfId="0" applyFont="1" applyFill="1" applyBorder="1" applyAlignment="1">
      <alignment vertical="center" wrapText="1"/>
    </xf>
    <xf numFmtId="0" fontId="106" fillId="0" borderId="97" xfId="0" applyNumberFormat="1" applyFont="1" applyFill="1" applyBorder="1" applyAlignment="1">
      <alignment horizontal="left" vertical="center" wrapText="1"/>
    </xf>
    <xf numFmtId="49" fontId="106" fillId="0" borderId="0" xfId="0" applyNumberFormat="1" applyFont="1" applyFill="1" applyBorder="1" applyAlignment="1">
      <alignment horizontal="right" vertical="center"/>
    </xf>
    <xf numFmtId="0" fontId="106" fillId="0" borderId="0" xfId="0" applyFont="1" applyFill="1" applyBorder="1" applyAlignment="1">
      <alignment vertical="center" wrapText="1"/>
    </xf>
    <xf numFmtId="0" fontId="106" fillId="0" borderId="0" xfId="0" applyFont="1" applyFill="1" applyBorder="1" applyAlignment="1">
      <alignment horizontal="left" vertical="center" wrapText="1"/>
    </xf>
    <xf numFmtId="0" fontId="106" fillId="0" borderId="22" xfId="0" applyFont="1" applyFill="1" applyBorder="1"/>
    <xf numFmtId="0" fontId="106" fillId="0" borderId="22" xfId="0" applyFont="1" applyFill="1" applyBorder="1" applyAlignment="1">
      <alignment horizontal="right"/>
    </xf>
    <xf numFmtId="49" fontId="106" fillId="0" borderId="22" xfId="0" applyNumberFormat="1" applyFont="1" applyFill="1" applyBorder="1" applyAlignment="1">
      <alignment horizontal="right" vertical="center"/>
    </xf>
    <xf numFmtId="49" fontId="106" fillId="0" borderId="25" xfId="0" applyNumberFormat="1" applyFont="1" applyFill="1" applyBorder="1" applyAlignment="1">
      <alignment horizontal="right" vertical="center"/>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49" fontId="106" fillId="0" borderId="103" xfId="0" applyNumberFormat="1" applyFont="1" applyFill="1" applyBorder="1" applyAlignment="1">
      <alignment horizontal="right" vertical="center"/>
    </xf>
    <xf numFmtId="0" fontId="106" fillId="0" borderId="94" xfId="0" applyFont="1" applyFill="1" applyBorder="1" applyAlignment="1">
      <alignment horizontal="left" vertical="center" wrapText="1"/>
    </xf>
    <xf numFmtId="0" fontId="7" fillId="0" borderId="3" xfId="0" applyFont="1" applyFill="1" applyBorder="1" applyAlignment="1">
      <alignment vertical="center" wrapText="1"/>
    </xf>
    <xf numFmtId="0" fontId="106" fillId="0" borderId="101" xfId="0" applyFont="1" applyFill="1" applyBorder="1" applyAlignment="1">
      <alignment vertical="center" wrapText="1"/>
    </xf>
    <xf numFmtId="0" fontId="106" fillId="0" borderId="101" xfId="0" applyFont="1" applyFill="1" applyBorder="1" applyAlignment="1">
      <alignment horizontal="left" vertical="center" wrapText="1"/>
    </xf>
    <xf numFmtId="167" fontId="18" fillId="77" borderId="66" xfId="0" applyNumberFormat="1" applyFont="1" applyFill="1" applyBorder="1" applyAlignment="1">
      <alignment horizontal="center"/>
    </xf>
    <xf numFmtId="0" fontId="106" fillId="0" borderId="94" xfId="0" applyNumberFormat="1" applyFont="1" applyFill="1" applyBorder="1" applyAlignment="1">
      <alignment vertical="center"/>
    </xf>
    <xf numFmtId="0" fontId="106" fillId="0" borderId="94" xfId="0" applyNumberFormat="1" applyFont="1" applyFill="1" applyBorder="1" applyAlignment="1">
      <alignment horizontal="left" vertical="center" wrapText="1"/>
    </xf>
    <xf numFmtId="0" fontId="108" fillId="0" borderId="94" xfId="0" applyNumberFormat="1" applyFont="1" applyFill="1" applyBorder="1" applyAlignment="1">
      <alignment vertical="center" wrapText="1"/>
    </xf>
    <xf numFmtId="0" fontId="108" fillId="0" borderId="3" xfId="0" applyNumberFormat="1" applyFont="1" applyFill="1" applyBorder="1" applyAlignment="1">
      <alignment vertical="center" wrapText="1"/>
    </xf>
    <xf numFmtId="0" fontId="108" fillId="0" borderId="94" xfId="0" applyNumberFormat="1" applyFont="1" applyFill="1" applyBorder="1" applyAlignment="1">
      <alignment horizontal="left" vertical="center" wrapText="1"/>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24" fillId="0" borderId="14" xfId="0" applyNumberFormat="1" applyFont="1" applyBorder="1" applyAlignment="1">
      <alignment vertical="center"/>
    </xf>
    <xf numFmtId="193" fontId="19" fillId="0" borderId="14" xfId="0" applyNumberFormat="1" applyFont="1" applyBorder="1" applyAlignment="1">
      <alignment vertical="center"/>
    </xf>
    <xf numFmtId="193" fontId="24" fillId="0" borderId="15" xfId="0" applyNumberFormat="1" applyFont="1" applyBorder="1" applyAlignment="1">
      <alignment vertical="center"/>
    </xf>
    <xf numFmtId="193" fontId="23" fillId="36" borderId="17" xfId="0" applyNumberFormat="1" applyFont="1" applyFill="1" applyBorder="1" applyAlignment="1">
      <alignment vertical="center"/>
    </xf>
    <xf numFmtId="193" fontId="19" fillId="0" borderId="15" xfId="0" applyNumberFormat="1" applyFont="1" applyBorder="1" applyAlignment="1">
      <alignment vertical="center"/>
    </xf>
    <xf numFmtId="193" fontId="24" fillId="36" borderId="14" xfId="0" applyNumberFormat="1" applyFont="1" applyFill="1" applyBorder="1" applyAlignment="1">
      <alignment vertical="center"/>
    </xf>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4" fillId="0" borderId="0" xfId="0" applyNumberFormat="1" applyFont="1"/>
    <xf numFmtId="0" fontId="4" fillId="0" borderId="30" xfId="0" applyFont="1" applyBorder="1" applyAlignment="1">
      <alignment horizontal="center" vertical="center"/>
    </xf>
    <xf numFmtId="0" fontId="4" fillId="0" borderId="30"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7"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69" fontId="27" fillId="37" borderId="0" xfId="20" applyBorder="1"/>
    <xf numFmtId="169" fontId="27" fillId="37" borderId="110" xfId="20" applyBorder="1"/>
    <xf numFmtId="0" fontId="15" fillId="0" borderId="22" xfId="0" applyFont="1" applyFill="1" applyBorder="1" applyAlignment="1">
      <alignment horizontal="center" vertical="center" wrapText="1"/>
    </xf>
    <xf numFmtId="0" fontId="4" fillId="0" borderId="58" xfId="0" applyFont="1" applyFill="1" applyBorder="1" applyAlignment="1">
      <alignment vertical="center"/>
    </xf>
    <xf numFmtId="0" fontId="4" fillId="0" borderId="118" xfId="0" applyFont="1" applyFill="1" applyBorder="1" applyAlignment="1">
      <alignment vertical="center"/>
    </xf>
    <xf numFmtId="0" fontId="4" fillId="0" borderId="20" xfId="0" applyFont="1" applyFill="1" applyBorder="1" applyAlignment="1">
      <alignment vertical="center"/>
    </xf>
    <xf numFmtId="0" fontId="4" fillId="0" borderId="112" xfId="0" applyFont="1" applyFill="1" applyBorder="1" applyAlignment="1">
      <alignment vertical="center"/>
    </xf>
    <xf numFmtId="0" fontId="4" fillId="0" borderId="114" xfId="0" applyFont="1" applyFill="1" applyBorder="1" applyAlignment="1">
      <alignment vertical="center"/>
    </xf>
    <xf numFmtId="0" fontId="4" fillId="0" borderId="19" xfId="0" applyFont="1" applyFill="1" applyBorder="1" applyAlignment="1">
      <alignment horizontal="center" vertical="center"/>
    </xf>
    <xf numFmtId="0" fontId="4" fillId="0" borderId="124" xfId="0" applyFont="1" applyFill="1" applyBorder="1" applyAlignment="1">
      <alignment horizontal="center" vertical="center"/>
    </xf>
    <xf numFmtId="0" fontId="4" fillId="0" borderId="126" xfId="0" applyFont="1" applyFill="1" applyBorder="1" applyAlignment="1">
      <alignment horizontal="center" vertical="center"/>
    </xf>
    <xf numFmtId="169" fontId="27" fillId="37" borderId="34" xfId="20" applyBorder="1"/>
    <xf numFmtId="169" fontId="27" fillId="37" borderId="128" xfId="20" applyBorder="1"/>
    <xf numFmtId="169" fontId="27" fillId="37" borderId="60" xfId="20" applyBorder="1"/>
    <xf numFmtId="0" fontId="4" fillId="3" borderId="70" xfId="0" applyFont="1" applyFill="1" applyBorder="1" applyAlignment="1">
      <alignment horizontal="center" vertical="center"/>
    </xf>
    <xf numFmtId="0" fontId="4" fillId="3" borderId="0" xfId="0" applyFont="1" applyFill="1" applyBorder="1" applyAlignment="1">
      <alignment vertical="center"/>
    </xf>
    <xf numFmtId="0" fontId="4" fillId="0" borderId="76" xfId="0" applyFont="1" applyFill="1" applyBorder="1" applyAlignment="1">
      <alignment horizontal="center" vertical="center"/>
    </xf>
    <xf numFmtId="0" fontId="4" fillId="3" borderId="115" xfId="0" applyFont="1" applyFill="1" applyBorder="1" applyAlignment="1">
      <alignment vertical="center"/>
    </xf>
    <xf numFmtId="0" fontId="14" fillId="3" borderId="129" xfId="0" applyFont="1" applyFill="1" applyBorder="1" applyAlignment="1">
      <alignment horizontal="left"/>
    </xf>
    <xf numFmtId="0" fontId="14" fillId="3" borderId="130" xfId="0" applyFont="1" applyFill="1" applyBorder="1" applyAlignment="1">
      <alignment horizontal="left"/>
    </xf>
    <xf numFmtId="0" fontId="4" fillId="0" borderId="0" xfId="0" applyFont="1"/>
    <xf numFmtId="0" fontId="4" fillId="0" borderId="0" xfId="0" applyFont="1" applyFill="1"/>
    <xf numFmtId="0" fontId="106" fillId="78" borderId="101" xfId="0" applyFont="1" applyFill="1" applyBorder="1" applyAlignment="1">
      <alignment horizontal="left" vertical="center"/>
    </xf>
    <xf numFmtId="0" fontId="106" fillId="78" borderId="94" xfId="0" applyFont="1" applyFill="1" applyBorder="1" applyAlignment="1">
      <alignment vertical="center" wrapText="1"/>
    </xf>
    <xf numFmtId="0" fontId="106" fillId="78" borderId="94" xfId="0" applyFont="1" applyFill="1" applyBorder="1" applyAlignment="1">
      <alignment horizontal="left" vertical="center" wrapText="1"/>
    </xf>
    <xf numFmtId="0" fontId="106" fillId="0" borderId="101" xfId="0" applyFont="1" applyFill="1" applyBorder="1" applyAlignment="1">
      <alignment horizontal="right" vertical="center"/>
    </xf>
    <xf numFmtId="0" fontId="6" fillId="3" borderId="135" xfId="0" applyFont="1" applyFill="1" applyBorder="1" applyAlignment="1">
      <alignment vertical="center"/>
    </xf>
    <xf numFmtId="0" fontId="4" fillId="3" borderId="24" xfId="0" applyFont="1" applyFill="1" applyBorder="1" applyAlignment="1">
      <alignment vertical="center"/>
    </xf>
    <xf numFmtId="0" fontId="4" fillId="0" borderId="136" xfId="0" applyFont="1" applyFill="1" applyBorder="1" applyAlignment="1">
      <alignment horizontal="center" vertical="center"/>
    </xf>
    <xf numFmtId="0" fontId="4" fillId="0" borderId="134" xfId="0" applyFont="1" applyFill="1" applyBorder="1" applyAlignment="1">
      <alignment vertical="center"/>
    </xf>
    <xf numFmtId="169" fontId="27" fillId="37" borderId="28" xfId="20" applyBorder="1"/>
    <xf numFmtId="0" fontId="4" fillId="0" borderId="7"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36" xfId="0" applyBorder="1"/>
    <xf numFmtId="0" fontId="0" fillId="0" borderId="136" xfId="0" applyBorder="1" applyAlignment="1">
      <alignment horizontal="center"/>
    </xf>
    <xf numFmtId="0" fontId="4" fillId="0" borderId="116" xfId="0" applyFont="1" applyBorder="1" applyAlignment="1">
      <alignment vertical="center" wrapText="1"/>
    </xf>
    <xf numFmtId="0" fontId="14" fillId="0" borderId="116" xfId="0" applyFont="1" applyBorder="1" applyAlignment="1">
      <alignment vertical="center" wrapText="1"/>
    </xf>
    <xf numFmtId="0" fontId="0" fillId="0" borderId="25" xfId="0" applyBorder="1"/>
    <xf numFmtId="0" fontId="6" fillId="36" borderId="137" xfId="0" applyFont="1" applyFill="1" applyBorder="1" applyAlignment="1">
      <alignment vertical="center"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36" xfId="0" applyFont="1" applyFill="1" applyBorder="1" applyAlignment="1">
      <alignment horizontal="left" vertical="center" wrapText="1"/>
    </xf>
    <xf numFmtId="0" fontId="6" fillId="36" borderId="117" xfId="0" applyFont="1" applyFill="1" applyBorder="1" applyAlignment="1">
      <alignment horizontal="left" vertical="center" wrapText="1"/>
    </xf>
    <xf numFmtId="0" fontId="6" fillId="36" borderId="134" xfId="0" applyFont="1" applyFill="1" applyBorder="1" applyAlignment="1">
      <alignment horizontal="left" vertical="center" wrapText="1"/>
    </xf>
    <xf numFmtId="0" fontId="4" fillId="0" borderId="136" xfId="0" applyFont="1" applyFill="1" applyBorder="1" applyAlignment="1">
      <alignment horizontal="right" vertical="center" wrapText="1"/>
    </xf>
    <xf numFmtId="0" fontId="4" fillId="0" borderId="117" xfId="0" applyFont="1" applyFill="1" applyBorder="1" applyAlignment="1">
      <alignment horizontal="left" vertical="center" wrapText="1"/>
    </xf>
    <xf numFmtId="0" fontId="110" fillId="0" borderId="136" xfId="0" applyFont="1" applyFill="1" applyBorder="1" applyAlignment="1">
      <alignment horizontal="right" vertical="center" wrapText="1"/>
    </xf>
    <xf numFmtId="0" fontId="110" fillId="0" borderId="117" xfId="0" applyFont="1" applyFill="1" applyBorder="1" applyAlignment="1">
      <alignment horizontal="left" vertical="center" wrapText="1"/>
    </xf>
    <xf numFmtId="0" fontId="6" fillId="36" borderId="117" xfId="0" applyFont="1" applyFill="1" applyBorder="1" applyAlignment="1">
      <alignment horizontal="center" vertical="center" wrapText="1"/>
    </xf>
    <xf numFmtId="0" fontId="6" fillId="36" borderId="134" xfId="0" applyFont="1" applyFill="1" applyBorder="1" applyAlignment="1">
      <alignment horizontal="center" vertical="center" wrapText="1"/>
    </xf>
    <xf numFmtId="0" fontId="6" fillId="0" borderId="136"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0" fillId="0" borderId="0" xfId="0" applyFont="1" applyFill="1" applyAlignment="1">
      <alignment horizontal="left" vertical="center"/>
    </xf>
    <xf numFmtId="49" fontId="111" fillId="0" borderId="25" xfId="5" applyNumberFormat="1" applyFont="1" applyFill="1" applyBorder="1" applyAlignment="1" applyProtection="1">
      <alignment horizontal="left" vertical="center"/>
      <protection locked="0"/>
    </xf>
    <xf numFmtId="0" fontId="112" fillId="0" borderId="26" xfId="9" applyFont="1" applyFill="1" applyBorder="1" applyAlignment="1" applyProtection="1">
      <alignment horizontal="left" vertical="center" wrapText="1"/>
      <protection locked="0"/>
    </xf>
    <xf numFmtId="0" fontId="22" fillId="0" borderId="136" xfId="0" applyFont="1" applyBorder="1" applyAlignment="1">
      <alignment horizontal="center" vertical="center" wrapText="1"/>
    </xf>
    <xf numFmtId="0" fontId="22" fillId="0" borderId="117" xfId="0" applyFont="1" applyBorder="1" applyAlignment="1">
      <alignment vertical="center" wrapText="1"/>
    </xf>
    <xf numFmtId="14" fontId="7" fillId="3" borderId="117" xfId="8" quotePrefix="1" applyNumberFormat="1" applyFont="1" applyFill="1" applyBorder="1" applyAlignment="1" applyProtection="1">
      <alignment horizontal="left" vertical="center" wrapText="1" indent="2"/>
      <protection locked="0"/>
    </xf>
    <xf numFmtId="14" fontId="7" fillId="3" borderId="117" xfId="8" quotePrefix="1" applyNumberFormat="1" applyFont="1" applyFill="1" applyBorder="1" applyAlignment="1" applyProtection="1">
      <alignment horizontal="left" vertical="center" wrapText="1" indent="3"/>
      <protection locked="0"/>
    </xf>
    <xf numFmtId="0" fontId="22" fillId="0" borderId="117" xfId="0" applyFont="1" applyFill="1" applyBorder="1" applyAlignment="1">
      <alignment horizontal="left" vertical="center" wrapText="1" indent="2"/>
    </xf>
    <xf numFmtId="0" fontId="11" fillId="0" borderId="117" xfId="17" applyFill="1" applyBorder="1" applyAlignment="1" applyProtection="1"/>
    <xf numFmtId="49" fontId="110" fillId="0" borderId="136" xfId="0" applyNumberFormat="1" applyFont="1" applyFill="1" applyBorder="1" applyAlignment="1">
      <alignment horizontal="right" vertical="center" wrapText="1"/>
    </xf>
    <xf numFmtId="0" fontId="7" fillId="3" borderId="117" xfId="20960" applyFont="1" applyFill="1" applyBorder="1" applyAlignment="1" applyProtection="1"/>
    <xf numFmtId="0" fontId="103" fillId="0" borderId="117" xfId="20960" applyFont="1" applyFill="1" applyBorder="1" applyAlignment="1" applyProtection="1">
      <alignment horizontal="center" vertical="center"/>
    </xf>
    <xf numFmtId="0" fontId="4" fillId="0" borderId="117" xfId="0" applyFont="1" applyBorder="1"/>
    <xf numFmtId="0" fontId="11" fillId="0" borderId="117" xfId="17" applyFill="1" applyBorder="1" applyAlignment="1" applyProtection="1">
      <alignment horizontal="left" vertical="center" wrapText="1"/>
    </xf>
    <xf numFmtId="49" fontId="110" fillId="0" borderId="117" xfId="0" applyNumberFormat="1" applyFont="1" applyFill="1" applyBorder="1" applyAlignment="1">
      <alignment horizontal="right" vertical="center" wrapText="1"/>
    </xf>
    <xf numFmtId="0" fontId="11" fillId="0" borderId="117" xfId="17" applyFill="1" applyBorder="1" applyAlignment="1" applyProtection="1">
      <alignment horizontal="left" vertical="center"/>
    </xf>
    <xf numFmtId="0" fontId="11" fillId="0" borderId="117" xfId="17" applyBorder="1" applyAlignment="1" applyProtection="1"/>
    <xf numFmtId="0" fontId="4" fillId="0" borderId="117" xfId="0" applyFont="1" applyFill="1" applyBorder="1"/>
    <xf numFmtId="0" fontId="22" fillId="0" borderId="136" xfId="0" applyFont="1" applyFill="1" applyBorder="1" applyAlignment="1">
      <alignment horizontal="center" vertical="center" wrapText="1"/>
    </xf>
    <xf numFmtId="0" fontId="22" fillId="0" borderId="117" xfId="0" applyFont="1" applyFill="1" applyBorder="1" applyAlignment="1">
      <alignment vertical="center" wrapText="1"/>
    </xf>
    <xf numFmtId="0" fontId="113" fillId="0" borderId="117" xfId="0" applyFont="1" applyBorder="1"/>
    <xf numFmtId="0" fontId="114" fillId="0" borderId="117" xfId="17" applyFont="1" applyBorder="1" applyAlignment="1" applyProtection="1"/>
    <xf numFmtId="0" fontId="10" fillId="0" borderId="0" xfId="11" applyFont="1" applyFill="1" applyBorder="1" applyProtection="1"/>
    <xf numFmtId="0" fontId="115" fillId="0" borderId="0" xfId="0" applyFont="1"/>
    <xf numFmtId="179" fontId="115" fillId="0" borderId="0" xfId="0" applyNumberFormat="1" applyFont="1" applyAlignment="1">
      <alignment horizontal="left"/>
    </xf>
    <xf numFmtId="0" fontId="6" fillId="0" borderId="21" xfId="0" applyFont="1" applyFill="1" applyBorder="1" applyAlignment="1">
      <alignment horizontal="center" vertical="center" wrapText="1"/>
    </xf>
    <xf numFmtId="0" fontId="6" fillId="0" borderId="7" xfId="0" applyFont="1" applyFill="1" applyBorder="1" applyAlignment="1">
      <alignment horizontal="center" vertical="center" wrapText="1"/>
    </xf>
    <xf numFmtId="193" fontId="2" fillId="0" borderId="117" xfId="0" applyNumberFormat="1" applyFont="1" applyFill="1" applyBorder="1" applyAlignment="1" applyProtection="1">
      <alignment vertical="center" wrapText="1"/>
      <protection locked="0"/>
    </xf>
    <xf numFmtId="193" fontId="116" fillId="0" borderId="117" xfId="0" applyNumberFormat="1" applyFont="1" applyFill="1" applyBorder="1" applyAlignment="1" applyProtection="1">
      <alignment vertical="center" wrapText="1"/>
      <protection locked="0"/>
    </xf>
    <xf numFmtId="193" fontId="116" fillId="0" borderId="134" xfId="0" applyNumberFormat="1" applyFont="1" applyFill="1" applyBorder="1" applyAlignment="1" applyProtection="1">
      <alignment vertical="center" wrapText="1"/>
      <protection locked="0"/>
    </xf>
    <xf numFmtId="193" fontId="2" fillId="0" borderId="117" xfId="0" applyNumberFormat="1" applyFont="1" applyFill="1" applyBorder="1" applyAlignment="1" applyProtection="1">
      <alignment horizontal="right" vertical="center" wrapText="1"/>
      <protection locked="0"/>
    </xf>
    <xf numFmtId="193" fontId="63" fillId="0" borderId="117" xfId="0" applyNumberFormat="1" applyFont="1" applyFill="1" applyBorder="1" applyAlignment="1" applyProtection="1">
      <alignment horizontal="right" vertical="center" wrapText="1"/>
      <protection locked="0"/>
    </xf>
    <xf numFmtId="10" fontId="4" fillId="0" borderId="117" xfId="20961" applyNumberFormat="1" applyFont="1" applyFill="1" applyBorder="1" applyAlignment="1" applyProtection="1">
      <alignment horizontal="right" vertical="center" wrapText="1"/>
      <protection locked="0"/>
    </xf>
    <xf numFmtId="10" fontId="4" fillId="0" borderId="117" xfId="20961" applyNumberFormat="1" applyFont="1" applyBorder="1" applyAlignment="1" applyProtection="1">
      <alignment vertical="center" wrapText="1"/>
      <protection locked="0"/>
    </xf>
    <xf numFmtId="10" fontId="4" fillId="0" borderId="134" xfId="20961" applyNumberFormat="1" applyFont="1" applyBorder="1" applyAlignment="1" applyProtection="1">
      <alignment vertical="center" wrapText="1"/>
      <protection locked="0"/>
    </xf>
    <xf numFmtId="10" fontId="9" fillId="2" borderId="117" xfId="20961" applyNumberFormat="1" applyFont="1" applyFill="1" applyBorder="1" applyAlignment="1" applyProtection="1">
      <alignment vertical="center"/>
      <protection locked="0"/>
    </xf>
    <xf numFmtId="10" fontId="17" fillId="2" borderId="117" xfId="20961" applyNumberFormat="1" applyFont="1" applyFill="1" applyBorder="1" applyAlignment="1" applyProtection="1">
      <alignment vertical="center"/>
      <protection locked="0"/>
    </xf>
    <xf numFmtId="10" fontId="17" fillId="2" borderId="134" xfId="20961" applyNumberFormat="1" applyFont="1" applyFill="1" applyBorder="1" applyAlignment="1" applyProtection="1">
      <alignment vertical="center"/>
      <protection locked="0"/>
    </xf>
    <xf numFmtId="10" fontId="9" fillId="2" borderId="134" xfId="20961" applyNumberFormat="1" applyFont="1" applyFill="1" applyBorder="1" applyAlignment="1" applyProtection="1">
      <alignment vertical="center"/>
      <protection locked="0"/>
    </xf>
    <xf numFmtId="193" fontId="9" fillId="0" borderId="117" xfId="0" applyNumberFormat="1" applyFont="1" applyFill="1" applyBorder="1" applyAlignment="1" applyProtection="1">
      <alignment vertical="center"/>
      <protection locked="0"/>
    </xf>
    <xf numFmtId="10" fontId="9" fillId="0" borderId="26" xfId="20961" applyNumberFormat="1" applyFont="1" applyFill="1" applyBorder="1" applyAlignment="1" applyProtection="1">
      <alignment vertical="center"/>
      <protection locked="0"/>
    </xf>
    <xf numFmtId="164" fontId="7" fillId="0" borderId="117" xfId="7" applyNumberFormat="1" applyFont="1" applyFill="1" applyBorder="1" applyAlignment="1" applyProtection="1">
      <alignment horizontal="right"/>
    </xf>
    <xf numFmtId="38" fontId="7" fillId="0" borderId="117" xfId="7" applyNumberFormat="1" applyFont="1" applyFill="1" applyBorder="1" applyAlignment="1" applyProtection="1">
      <alignment horizontal="right"/>
    </xf>
    <xf numFmtId="164" fontId="15" fillId="36" borderId="117" xfId="7" applyNumberFormat="1" applyFont="1" applyFill="1" applyBorder="1" applyAlignment="1" applyProtection="1">
      <alignment horizontal="right"/>
    </xf>
    <xf numFmtId="164" fontId="7" fillId="0" borderId="117" xfId="7" applyNumberFormat="1" applyFont="1" applyFill="1" applyBorder="1" applyAlignment="1" applyProtection="1">
      <alignment horizontal="right"/>
      <protection locked="0"/>
    </xf>
    <xf numFmtId="164" fontId="15" fillId="0" borderId="117" xfId="7" applyNumberFormat="1" applyFont="1" applyFill="1" applyBorder="1" applyAlignment="1" applyProtection="1">
      <alignment horizontal="right"/>
    </xf>
    <xf numFmtId="164" fontId="15" fillId="36" borderId="26" xfId="7" applyNumberFormat="1" applyFont="1" applyFill="1" applyBorder="1" applyAlignment="1" applyProtection="1">
      <alignment horizontal="right"/>
    </xf>
    <xf numFmtId="38" fontId="15" fillId="36" borderId="117"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xf>
    <xf numFmtId="38" fontId="7" fillId="0" borderId="116" xfId="7" applyNumberFormat="1" applyFont="1" applyFill="1" applyBorder="1" applyAlignment="1" applyProtection="1">
      <alignment horizontal="right"/>
    </xf>
    <xf numFmtId="164" fontId="7" fillId="0" borderId="116" xfId="7" applyNumberFormat="1" applyFont="1" applyFill="1" applyBorder="1" applyAlignment="1" applyProtection="1">
      <alignment horizontal="right"/>
      <protection locked="0"/>
    </xf>
    <xf numFmtId="164" fontId="15" fillId="0" borderId="116" xfId="7" applyNumberFormat="1" applyFont="1" applyFill="1" applyBorder="1" applyAlignment="1" applyProtection="1">
      <alignment horizontal="right"/>
    </xf>
    <xf numFmtId="164" fontId="15" fillId="36" borderId="134" xfId="7" applyNumberFormat="1" applyFont="1" applyFill="1" applyBorder="1" applyAlignment="1" applyProtection="1">
      <alignment horizontal="right"/>
    </xf>
    <xf numFmtId="38" fontId="15" fillId="36" borderId="134" xfId="7" applyNumberFormat="1" applyFont="1" applyFill="1" applyBorder="1" applyAlignment="1" applyProtection="1">
      <alignment horizontal="right"/>
    </xf>
    <xf numFmtId="164" fontId="7" fillId="0" borderId="134" xfId="7" applyNumberFormat="1" applyFont="1" applyFill="1" applyBorder="1" applyAlignment="1" applyProtection="1">
      <alignment horizontal="right"/>
    </xf>
    <xf numFmtId="164" fontId="15" fillId="36" borderId="27" xfId="7" applyNumberFormat="1" applyFont="1" applyFill="1" applyBorder="1" applyAlignment="1" applyProtection="1">
      <alignment horizontal="right"/>
    </xf>
    <xf numFmtId="38" fontId="7" fillId="0" borderId="50" xfId="0" applyNumberFormat="1" applyFont="1" applyFill="1" applyBorder="1" applyAlignment="1" applyProtection="1">
      <alignment horizontal="right"/>
      <protection locked="0"/>
    </xf>
    <xf numFmtId="38" fontId="7" fillId="0" borderId="117" xfId="0" applyNumberFormat="1" applyFont="1" applyFill="1" applyBorder="1" applyAlignment="1" applyProtection="1">
      <alignment horizontal="right"/>
      <protection locked="0"/>
    </xf>
    <xf numFmtId="38" fontId="15" fillId="36" borderId="117" xfId="0" applyNumberFormat="1" applyFont="1" applyFill="1" applyBorder="1" applyAlignment="1">
      <alignment horizontal="right"/>
    </xf>
    <xf numFmtId="38" fontId="7" fillId="0" borderId="134" xfId="7" applyNumberFormat="1" applyFont="1" applyFill="1" applyBorder="1" applyAlignment="1" applyProtection="1">
      <alignment horizontal="right"/>
    </xf>
    <xf numFmtId="38" fontId="15" fillId="0" borderId="117" xfId="0" applyNumberFormat="1" applyFont="1" applyFill="1" applyBorder="1" applyAlignment="1">
      <alignment horizontal="center"/>
    </xf>
    <xf numFmtId="38" fontId="15" fillId="0" borderId="134" xfId="0" applyNumberFormat="1" applyFont="1" applyFill="1" applyBorder="1" applyAlignment="1">
      <alignment horizontal="center"/>
    </xf>
    <xf numFmtId="38" fontId="15" fillId="36" borderId="117" xfId="0" applyNumberFormat="1" applyFont="1" applyFill="1" applyBorder="1" applyAlignment="1" applyProtection="1">
      <alignment horizontal="right"/>
    </xf>
    <xf numFmtId="38" fontId="7" fillId="0" borderId="134" xfId="0" applyNumberFormat="1" applyFont="1" applyFill="1" applyBorder="1" applyAlignment="1" applyProtection="1">
      <alignment horizontal="right"/>
      <protection locked="0"/>
    </xf>
    <xf numFmtId="38" fontId="15" fillId="36" borderId="117" xfId="7" applyNumberFormat="1" applyFont="1" applyFill="1" applyBorder="1" applyAlignment="1" applyProtection="1"/>
    <xf numFmtId="38" fontId="7" fillId="0" borderId="117" xfId="0" applyNumberFormat="1" applyFont="1" applyFill="1" applyBorder="1" applyAlignment="1" applyProtection="1">
      <protection locked="0"/>
    </xf>
    <xf numFmtId="38" fontId="15" fillId="36" borderId="134" xfId="7" applyNumberFormat="1" applyFont="1" applyFill="1" applyBorder="1" applyAlignment="1" applyProtection="1"/>
    <xf numFmtId="38" fontId="7" fillId="0" borderId="117" xfId="0" applyNumberFormat="1" applyFont="1" applyFill="1" applyBorder="1" applyAlignment="1" applyProtection="1">
      <alignment horizontal="right" vertical="center"/>
      <protection locked="0"/>
    </xf>
    <xf numFmtId="38" fontId="15" fillId="36" borderId="26" xfId="0" applyNumberFormat="1" applyFont="1" applyFill="1" applyBorder="1" applyAlignment="1">
      <alignment horizontal="right"/>
    </xf>
    <xf numFmtId="38" fontId="15" fillId="36" borderId="26" xfId="7" applyNumberFormat="1" applyFont="1" applyFill="1" applyBorder="1" applyAlignment="1" applyProtection="1">
      <alignment horizontal="right"/>
    </xf>
    <xf numFmtId="38" fontId="15" fillId="36" borderId="27" xfId="7" applyNumberFormat="1" applyFont="1" applyFill="1" applyBorder="1" applyAlignment="1" applyProtection="1">
      <alignment horizontal="right"/>
    </xf>
    <xf numFmtId="38" fontId="7" fillId="0" borderId="117" xfId="0" applyNumberFormat="1" applyFont="1" applyFill="1" applyBorder="1" applyAlignment="1" applyProtection="1">
      <alignment horizontal="right"/>
    </xf>
    <xf numFmtId="38" fontId="15" fillId="79" borderId="117" xfId="0" applyNumberFormat="1" applyFont="1" applyFill="1" applyBorder="1" applyAlignment="1" applyProtection="1">
      <alignment horizontal="right"/>
    </xf>
    <xf numFmtId="38" fontId="15" fillId="36" borderId="26" xfId="0" applyNumberFormat="1" applyFont="1" applyFill="1" applyBorder="1" applyAlignment="1" applyProtection="1">
      <alignment horizontal="right"/>
    </xf>
    <xf numFmtId="0" fontId="117" fillId="0" borderId="7" xfId="0" applyFont="1" applyBorder="1" applyAlignment="1">
      <alignment horizontal="center" vertical="center" wrapText="1"/>
    </xf>
    <xf numFmtId="0" fontId="117" fillId="0" borderId="71" xfId="0" applyFont="1" applyBorder="1" applyAlignment="1">
      <alignment horizontal="center" vertical="center" wrapText="1"/>
    </xf>
    <xf numFmtId="38" fontId="6" fillId="36" borderId="117" xfId="7" applyNumberFormat="1" applyFont="1" applyFill="1" applyBorder="1" applyAlignment="1">
      <alignment vertical="center" wrapText="1"/>
    </xf>
    <xf numFmtId="38" fontId="6" fillId="36" borderId="134" xfId="7" applyNumberFormat="1" applyFont="1" applyFill="1" applyBorder="1" applyAlignment="1">
      <alignment vertical="center" wrapText="1"/>
    </xf>
    <xf numFmtId="38" fontId="6" fillId="0" borderId="117" xfId="7" applyNumberFormat="1" applyFont="1" applyBorder="1" applyAlignment="1">
      <alignment vertical="center" wrapText="1"/>
    </xf>
    <xf numFmtId="38" fontId="6" fillId="0" borderId="134" xfId="7" applyNumberFormat="1" applyFont="1" applyBorder="1" applyAlignment="1">
      <alignment vertical="center" wrapText="1"/>
    </xf>
    <xf numFmtId="38" fontId="6" fillId="0" borderId="117" xfId="7" applyNumberFormat="1" applyFont="1" applyFill="1" applyBorder="1" applyAlignment="1">
      <alignment vertical="center" wrapText="1"/>
    </xf>
    <xf numFmtId="38" fontId="6" fillId="36" borderId="26" xfId="7" applyNumberFormat="1" applyFont="1" applyFill="1" applyBorder="1" applyAlignment="1">
      <alignment vertical="center" wrapText="1"/>
    </xf>
    <xf numFmtId="38" fontId="6" fillId="36" borderId="27" xfId="7" applyNumberFormat="1" applyFont="1" applyFill="1" applyBorder="1" applyAlignment="1">
      <alignment vertical="center" wrapText="1"/>
    </xf>
    <xf numFmtId="0" fontId="13" fillId="0" borderId="118" xfId="0" applyFont="1" applyBorder="1" applyAlignment="1">
      <alignment wrapText="1"/>
    </xf>
    <xf numFmtId="0" fontId="9" fillId="0" borderId="118" xfId="0" applyFont="1" applyBorder="1" applyAlignment="1">
      <alignment wrapText="1"/>
    </xf>
    <xf numFmtId="9" fontId="4" fillId="0" borderId="24" xfId="0" applyNumberFormat="1" applyFont="1" applyBorder="1" applyAlignment="1"/>
    <xf numFmtId="0" fontId="9" fillId="0" borderId="136" xfId="0" applyFont="1" applyBorder="1" applyAlignment="1">
      <alignment vertical="center"/>
    </xf>
    <xf numFmtId="193" fontId="116" fillId="0" borderId="117" xfId="0" applyNumberFormat="1" applyFont="1" applyFill="1" applyBorder="1" applyAlignment="1">
      <alignment horizontal="center" vertical="center"/>
    </xf>
    <xf numFmtId="193" fontId="116" fillId="0" borderId="134" xfId="0" applyNumberFormat="1" applyFont="1" applyFill="1" applyBorder="1" applyAlignment="1">
      <alignment horizontal="center" vertical="center"/>
    </xf>
    <xf numFmtId="193" fontId="118" fillId="0" borderId="117" xfId="0" applyNumberFormat="1" applyFont="1" applyFill="1" applyBorder="1" applyAlignment="1">
      <alignment horizontal="center" vertical="center"/>
    </xf>
    <xf numFmtId="193" fontId="119" fillId="36" borderId="26" xfId="0" applyNumberFormat="1" applyFont="1" applyFill="1" applyBorder="1" applyAlignment="1">
      <alignment horizontal="center" vertical="center"/>
    </xf>
    <xf numFmtId="193" fontId="119" fillId="36" borderId="27" xfId="0" applyNumberFormat="1" applyFont="1" applyFill="1" applyBorder="1" applyAlignment="1">
      <alignment horizontal="center" vertical="center"/>
    </xf>
    <xf numFmtId="193" fontId="119" fillId="36" borderId="21" xfId="0" applyNumberFormat="1" applyFont="1" applyFill="1" applyBorder="1" applyAlignment="1">
      <alignment horizontal="center" vertical="center"/>
    </xf>
    <xf numFmtId="193" fontId="116" fillId="0" borderId="134" xfId="0" applyNumberFormat="1" applyFont="1" applyBorder="1" applyAlignment="1"/>
    <xf numFmtId="193" fontId="116" fillId="0" borderId="134" xfId="0" applyNumberFormat="1" applyFont="1" applyBorder="1" applyAlignment="1">
      <alignment wrapText="1"/>
    </xf>
    <xf numFmtId="193" fontId="119" fillId="36" borderId="134" xfId="0" applyNumberFormat="1" applyFont="1" applyFill="1" applyBorder="1" applyAlignment="1">
      <alignment horizontal="center" vertical="center" wrapText="1"/>
    </xf>
    <xf numFmtId="193" fontId="119" fillId="0" borderId="134" xfId="0" applyNumberFormat="1" applyFont="1" applyBorder="1" applyAlignment="1">
      <alignment wrapText="1"/>
    </xf>
    <xf numFmtId="193" fontId="119" fillId="36" borderId="27" xfId="0" applyNumberFormat="1" applyFont="1" applyFill="1" applyBorder="1" applyAlignment="1">
      <alignment horizontal="center" vertical="center" wrapText="1"/>
    </xf>
    <xf numFmtId="38" fontId="15" fillId="36" borderId="134" xfId="2" applyNumberFormat="1" applyFont="1" applyFill="1" applyBorder="1" applyAlignment="1" applyProtection="1">
      <alignment vertical="top"/>
    </xf>
    <xf numFmtId="38" fontId="7" fillId="3" borderId="134" xfId="2" applyNumberFormat="1" applyFont="1" applyFill="1" applyBorder="1" applyAlignment="1" applyProtection="1">
      <alignment vertical="top"/>
      <protection locked="0"/>
    </xf>
    <xf numFmtId="38" fontId="15" fillId="36" borderId="134" xfId="2" applyNumberFormat="1" applyFont="1" applyFill="1" applyBorder="1" applyAlignment="1" applyProtection="1">
      <alignment vertical="top" wrapText="1"/>
    </xf>
    <xf numFmtId="38" fontId="7" fillId="3" borderId="134" xfId="2" applyNumberFormat="1" applyFont="1" applyFill="1" applyBorder="1" applyAlignment="1" applyProtection="1">
      <alignment vertical="top" wrapText="1"/>
      <protection locked="0"/>
    </xf>
    <xf numFmtId="38" fontId="15" fillId="36" borderId="134" xfId="2" applyNumberFormat="1" applyFont="1" applyFill="1" applyBorder="1" applyAlignment="1" applyProtection="1">
      <alignment vertical="top" wrapText="1"/>
      <protection locked="0"/>
    </xf>
    <xf numFmtId="38" fontId="15" fillId="36" borderId="27" xfId="2" applyNumberFormat="1" applyFont="1" applyFill="1" applyBorder="1" applyAlignment="1" applyProtection="1">
      <alignment vertical="top" wrapText="1"/>
    </xf>
    <xf numFmtId="193" fontId="116" fillId="0" borderId="139" xfId="0" applyNumberFormat="1" applyFont="1" applyBorder="1" applyAlignment="1">
      <alignment vertical="center"/>
    </xf>
    <xf numFmtId="193" fontId="116" fillId="0" borderId="14" xfId="0" applyNumberFormat="1" applyFont="1" applyBorder="1" applyAlignment="1">
      <alignment vertical="center"/>
    </xf>
    <xf numFmtId="167" fontId="116" fillId="0" borderId="66" xfId="0" applyNumberFormat="1" applyFont="1" applyBorder="1" applyAlignment="1">
      <alignment horizontal="center"/>
    </xf>
    <xf numFmtId="193" fontId="118" fillId="0" borderId="14" xfId="0" applyNumberFormat="1" applyFont="1" applyBorder="1" applyAlignment="1">
      <alignment vertical="center"/>
    </xf>
    <xf numFmtId="38" fontId="118" fillId="0" borderId="14" xfId="0" applyNumberFormat="1" applyFont="1" applyBorder="1" applyAlignment="1">
      <alignment vertical="center"/>
    </xf>
    <xf numFmtId="167" fontId="64" fillId="77" borderId="66" xfId="0" applyNumberFormat="1" applyFont="1" applyFill="1" applyBorder="1" applyAlignment="1">
      <alignment horizontal="center"/>
    </xf>
    <xf numFmtId="193" fontId="116" fillId="0" borderId="15" xfId="0" applyNumberFormat="1" applyFont="1" applyBorder="1" applyAlignment="1">
      <alignment vertical="center"/>
    </xf>
    <xf numFmtId="193" fontId="116" fillId="0" borderId="18" xfId="0" applyNumberFormat="1" applyFont="1" applyBorder="1" applyAlignment="1">
      <alignment vertical="center"/>
    </xf>
    <xf numFmtId="193" fontId="119" fillId="36" borderId="63" xfId="0" applyNumberFormat="1" applyFont="1" applyFill="1" applyBorder="1" applyAlignment="1">
      <alignment vertical="center"/>
    </xf>
    <xf numFmtId="167" fontId="119" fillId="36" borderId="64" xfId="0" applyNumberFormat="1" applyFont="1" applyFill="1" applyBorder="1" applyAlignment="1">
      <alignment horizontal="center"/>
    </xf>
    <xf numFmtId="193" fontId="116" fillId="0" borderId="117" xfId="0" applyNumberFormat="1" applyFont="1" applyBorder="1" applyAlignment="1"/>
    <xf numFmtId="167" fontId="119" fillId="36" borderId="117" xfId="0" applyNumberFormat="1" applyFont="1" applyFill="1" applyBorder="1"/>
    <xf numFmtId="193" fontId="119" fillId="36" borderId="26" xfId="0" applyNumberFormat="1" applyFont="1" applyFill="1" applyBorder="1"/>
    <xf numFmtId="167" fontId="119" fillId="36" borderId="26" xfId="0" applyNumberFormat="1" applyFont="1" applyFill="1" applyBorder="1"/>
    <xf numFmtId="193" fontId="116" fillId="0" borderId="136" xfId="0" applyNumberFormat="1" applyFont="1" applyBorder="1" applyAlignment="1"/>
    <xf numFmtId="193" fontId="119" fillId="0" borderId="24" xfId="0" applyNumberFormat="1" applyFont="1" applyBorder="1" applyAlignment="1"/>
    <xf numFmtId="193" fontId="119" fillId="36" borderId="140" xfId="0" applyNumberFormat="1" applyFont="1" applyFill="1" applyBorder="1" applyAlignment="1"/>
    <xf numFmtId="193" fontId="119" fillId="36" borderId="25" xfId="0" applyNumberFormat="1" applyFont="1" applyFill="1" applyBorder="1"/>
    <xf numFmtId="193" fontId="119" fillId="36" borderId="27" xfId="0" applyNumberFormat="1" applyFont="1" applyFill="1" applyBorder="1"/>
    <xf numFmtId="193" fontId="119" fillId="36" borderId="57" xfId="0" applyNumberFormat="1" applyFont="1" applyFill="1" applyBorder="1"/>
    <xf numFmtId="9" fontId="6" fillId="0" borderId="134" xfId="20961" applyFont="1" applyBorder="1" applyAlignment="1">
      <alignment horizontal="right"/>
    </xf>
    <xf numFmtId="193" fontId="6" fillId="36" borderId="26" xfId="0" applyNumberFormat="1" applyFont="1" applyFill="1" applyBorder="1"/>
    <xf numFmtId="9" fontId="6" fillId="36" borderId="27" xfId="20961" applyFont="1" applyFill="1" applyBorder="1" applyAlignment="1">
      <alignment horizontal="right"/>
    </xf>
    <xf numFmtId="169" fontId="27" fillId="37" borderId="70" xfId="20" applyBorder="1"/>
    <xf numFmtId="194" fontId="4" fillId="0" borderId="135" xfId="7" applyNumberFormat="1" applyFont="1" applyFill="1" applyBorder="1" applyAlignment="1">
      <alignment vertical="center"/>
    </xf>
    <xf numFmtId="194" fontId="4" fillId="0" borderId="58" xfId="7" applyNumberFormat="1" applyFont="1" applyFill="1" applyBorder="1" applyAlignment="1">
      <alignment vertical="center"/>
    </xf>
    <xf numFmtId="194" fontId="6" fillId="0" borderId="134" xfId="7" applyNumberFormat="1" applyFont="1" applyFill="1" applyBorder="1" applyAlignment="1">
      <alignment vertical="center"/>
    </xf>
    <xf numFmtId="194" fontId="4" fillId="0" borderId="115" xfId="7" applyNumberFormat="1" applyFont="1" applyFill="1" applyBorder="1" applyAlignment="1">
      <alignment vertical="center"/>
    </xf>
    <xf numFmtId="0" fontId="4" fillId="3" borderId="135" xfId="0" applyFont="1" applyFill="1" applyBorder="1" applyAlignment="1">
      <alignment vertical="center"/>
    </xf>
    <xf numFmtId="194" fontId="4" fillId="0" borderId="117" xfId="7" applyNumberFormat="1" applyFont="1" applyFill="1" applyBorder="1" applyAlignment="1">
      <alignment vertical="center"/>
    </xf>
    <xf numFmtId="0" fontId="4" fillId="0" borderId="136" xfId="0" applyFont="1" applyFill="1" applyBorder="1" applyAlignment="1">
      <alignment vertical="center"/>
    </xf>
    <xf numFmtId="0" fontId="4" fillId="0" borderId="116" xfId="0" applyFont="1" applyFill="1" applyBorder="1" applyAlignment="1">
      <alignment vertical="center"/>
    </xf>
    <xf numFmtId="194" fontId="6" fillId="0" borderId="135" xfId="0" applyNumberFormat="1" applyFont="1" applyFill="1" applyBorder="1" applyAlignment="1">
      <alignment vertical="center"/>
    </xf>
    <xf numFmtId="194" fontId="6" fillId="0" borderId="117" xfId="0" applyNumberFormat="1" applyFont="1" applyFill="1" applyBorder="1" applyAlignment="1">
      <alignment vertical="center"/>
    </xf>
    <xf numFmtId="194" fontId="6" fillId="0" borderId="115" xfId="0" applyNumberFormat="1" applyFont="1" applyFill="1" applyBorder="1" applyAlignment="1">
      <alignment vertical="center"/>
    </xf>
    <xf numFmtId="194" fontId="4" fillId="0" borderId="136" xfId="7" applyNumberFormat="1" applyFont="1" applyFill="1" applyBorder="1" applyAlignment="1">
      <alignment vertical="center"/>
    </xf>
    <xf numFmtId="194" fontId="4" fillId="0" borderId="118" xfId="7" applyNumberFormat="1" applyFont="1" applyFill="1" applyBorder="1" applyAlignment="1">
      <alignment vertical="center"/>
    </xf>
    <xf numFmtId="194" fontId="4" fillId="0" borderId="116" xfId="7" applyNumberFormat="1" applyFont="1" applyFill="1" applyBorder="1" applyAlignment="1">
      <alignment vertical="center"/>
    </xf>
    <xf numFmtId="194" fontId="6" fillId="0" borderId="141" xfId="0" applyNumberFormat="1" applyFont="1" applyFill="1" applyBorder="1" applyAlignment="1">
      <alignment vertical="center"/>
    </xf>
    <xf numFmtId="194" fontId="6" fillId="0" borderId="26" xfId="0" applyNumberFormat="1" applyFont="1" applyFill="1" applyBorder="1" applyAlignment="1">
      <alignment vertical="center"/>
    </xf>
    <xf numFmtId="194" fontId="6" fillId="0" borderId="27" xfId="7" applyNumberFormat="1" applyFont="1" applyFill="1" applyBorder="1" applyAlignment="1">
      <alignment vertical="center"/>
    </xf>
    <xf numFmtId="194" fontId="6" fillId="0" borderId="128" xfId="0" applyNumberFormat="1" applyFont="1" applyFill="1" applyBorder="1" applyAlignment="1">
      <alignment vertical="center"/>
    </xf>
    <xf numFmtId="194" fontId="4" fillId="0" borderId="138" xfId="7" applyNumberFormat="1" applyFont="1" applyFill="1" applyBorder="1" applyAlignment="1">
      <alignment vertical="center"/>
    </xf>
    <xf numFmtId="194" fontId="4" fillId="0" borderId="30" xfId="7" applyNumberFormat="1" applyFont="1" applyFill="1" applyBorder="1" applyAlignment="1">
      <alignment vertical="center"/>
    </xf>
    <xf numFmtId="194" fontId="6" fillId="0" borderId="21" xfId="7" applyNumberFormat="1" applyFont="1" applyFill="1" applyBorder="1" applyAlignment="1">
      <alignment vertical="center"/>
    </xf>
    <xf numFmtId="194" fontId="4" fillId="0" borderId="129" xfId="0" applyNumberFormat="1" applyFont="1" applyFill="1" applyBorder="1" applyAlignment="1">
      <alignment vertical="center"/>
    </xf>
    <xf numFmtId="194" fontId="4" fillId="0" borderId="113" xfId="7" applyNumberFormat="1" applyFont="1" applyFill="1" applyBorder="1" applyAlignment="1">
      <alignment vertical="center"/>
    </xf>
    <xf numFmtId="194" fontId="6" fillId="0" borderId="125" xfId="7" applyNumberFormat="1" applyFont="1" applyFill="1" applyBorder="1" applyAlignment="1">
      <alignment vertical="center"/>
    </xf>
    <xf numFmtId="10" fontId="6" fillId="0" borderId="142" xfId="20961" applyNumberFormat="1" applyFont="1" applyFill="1" applyBorder="1" applyAlignment="1">
      <alignment vertical="center"/>
    </xf>
    <xf numFmtId="10" fontId="6" fillId="0" borderId="111" xfId="20961" applyNumberFormat="1" applyFont="1" applyFill="1" applyBorder="1" applyAlignment="1">
      <alignment vertical="center"/>
    </xf>
    <xf numFmtId="10" fontId="6" fillId="0" borderId="127" xfId="20961" applyNumberFormat="1" applyFont="1" applyFill="1" applyBorder="1" applyAlignment="1">
      <alignment vertical="center"/>
    </xf>
    <xf numFmtId="0" fontId="6" fillId="0" borderId="117" xfId="0" applyFont="1" applyFill="1" applyBorder="1" applyAlignment="1">
      <alignment horizontal="center" vertical="center" wrapText="1"/>
    </xf>
    <xf numFmtId="0" fontId="6" fillId="0" borderId="134" xfId="0" applyFont="1" applyFill="1" applyBorder="1" applyAlignment="1">
      <alignment horizontal="center" vertical="center" wrapText="1"/>
    </xf>
    <xf numFmtId="0" fontId="6" fillId="0" borderId="118" xfId="0" applyFont="1" applyFill="1" applyBorder="1" applyAlignment="1">
      <alignment vertical="center"/>
    </xf>
    <xf numFmtId="0" fontId="6" fillId="0" borderId="28" xfId="0" applyFont="1" applyFill="1" applyBorder="1" applyAlignment="1">
      <alignment vertical="center"/>
    </xf>
    <xf numFmtId="0" fontId="6" fillId="0" borderId="116" xfId="0" applyFont="1" applyFill="1" applyBorder="1" applyAlignment="1">
      <alignment horizontal="center" vertical="center" wrapText="1"/>
    </xf>
    <xf numFmtId="0" fontId="6" fillId="0" borderId="136" xfId="0" applyFont="1" applyFill="1" applyBorder="1" applyAlignment="1">
      <alignment horizontal="center" vertical="center" wrapText="1"/>
    </xf>
    <xf numFmtId="0" fontId="6" fillId="0" borderId="118" xfId="0" applyFont="1" applyFill="1" applyBorder="1" applyAlignment="1">
      <alignment horizontal="center" vertical="center" wrapText="1"/>
    </xf>
    <xf numFmtId="194" fontId="6" fillId="0" borderId="118" xfId="7" applyNumberFormat="1" applyFont="1" applyFill="1" applyBorder="1" applyAlignment="1">
      <alignment vertical="center"/>
    </xf>
    <xf numFmtId="194" fontId="6" fillId="0" borderId="28" xfId="7" applyNumberFormat="1" applyFont="1" applyFill="1" applyBorder="1" applyAlignment="1">
      <alignment vertical="center"/>
    </xf>
    <xf numFmtId="194" fontId="4" fillId="0" borderId="31" xfId="7" applyNumberFormat="1" applyFont="1" applyFill="1" applyBorder="1" applyAlignment="1">
      <alignment vertical="center"/>
    </xf>
    <xf numFmtId="10" fontId="6" fillId="0" borderId="34" xfId="20961" applyNumberFormat="1" applyFont="1" applyFill="1" applyBorder="1" applyAlignment="1">
      <alignment vertical="center"/>
    </xf>
    <xf numFmtId="193" fontId="9" fillId="0" borderId="134" xfId="0" applyNumberFormat="1" applyFont="1" applyFill="1" applyBorder="1" applyAlignment="1" applyProtection="1">
      <alignment vertical="center"/>
      <protection locked="0"/>
    </xf>
    <xf numFmtId="10" fontId="9" fillId="0" borderId="27" xfId="20961" applyNumberFormat="1" applyFont="1" applyFill="1" applyBorder="1" applyAlignment="1" applyProtection="1">
      <alignment vertical="center"/>
      <protection locked="0"/>
    </xf>
    <xf numFmtId="164" fontId="4" fillId="0" borderId="134" xfId="7" applyNumberFormat="1" applyFont="1" applyFill="1" applyBorder="1" applyAlignment="1">
      <alignment horizontal="left" vertical="center" wrapText="1"/>
    </xf>
    <xf numFmtId="164" fontId="6" fillId="36" borderId="134" xfId="7" applyNumberFormat="1" applyFont="1" applyFill="1" applyBorder="1" applyAlignment="1">
      <alignment horizontal="left" vertical="center" wrapText="1"/>
    </xf>
    <xf numFmtId="164" fontId="110" fillId="0" borderId="134" xfId="7" applyNumberFormat="1" applyFont="1" applyFill="1" applyBorder="1" applyAlignment="1">
      <alignment horizontal="left" vertical="center" wrapText="1"/>
    </xf>
    <xf numFmtId="10" fontId="110" fillId="0" borderId="117" xfId="20961" applyNumberFormat="1" applyFont="1" applyFill="1" applyBorder="1" applyAlignment="1">
      <alignment horizontal="left" vertical="center" wrapText="1"/>
    </xf>
    <xf numFmtId="10" fontId="112" fillId="0" borderId="26" xfId="20961" applyNumberFormat="1" applyFont="1" applyFill="1" applyBorder="1" applyAlignment="1" applyProtection="1">
      <alignment horizontal="left" vertical="center"/>
    </xf>
    <xf numFmtId="164" fontId="120" fillId="0" borderId="134" xfId="7" applyNumberFormat="1" applyFont="1" applyFill="1" applyBorder="1" applyAlignment="1">
      <alignment horizontal="left" vertical="center" wrapText="1"/>
    </xf>
    <xf numFmtId="164" fontId="121" fillId="0" borderId="27" xfId="7" applyNumberFormat="1" applyFont="1" applyFill="1" applyBorder="1" applyAlignment="1" applyProtection="1">
      <alignment horizontal="left" vertical="center"/>
    </xf>
    <xf numFmtId="10" fontId="4" fillId="0" borderId="117" xfId="20961" applyNumberFormat="1" applyFont="1" applyFill="1" applyBorder="1" applyAlignment="1">
      <alignment horizontal="left" vertical="center" wrapText="1"/>
    </xf>
    <xf numFmtId="10" fontId="6" fillId="36" borderId="117" xfId="20961" applyNumberFormat="1" applyFont="1" applyFill="1" applyBorder="1" applyAlignment="1">
      <alignment horizontal="left" vertical="center" wrapText="1"/>
    </xf>
    <xf numFmtId="0" fontId="122" fillId="80" borderId="118" xfId="21412" applyFont="1" applyFill="1" applyBorder="1" applyAlignment="1" applyProtection="1">
      <alignment vertical="center" wrapText="1"/>
      <protection locked="0"/>
    </xf>
    <xf numFmtId="0" fontId="63" fillId="80" borderId="116" xfId="21412" applyFont="1" applyFill="1" applyBorder="1" applyAlignment="1" applyProtection="1">
      <alignment vertical="center"/>
      <protection locked="0"/>
    </xf>
    <xf numFmtId="0" fontId="123" fillId="70"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horizontal="left" vertical="center" wrapText="1"/>
      <protection locked="0"/>
    </xf>
    <xf numFmtId="164" fontId="123" fillId="0" borderId="117" xfId="948" applyNumberFormat="1" applyFont="1" applyFill="1" applyBorder="1" applyAlignment="1" applyProtection="1">
      <alignment horizontal="right" vertical="center"/>
      <protection locked="0"/>
    </xf>
    <xf numFmtId="0" fontId="122"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top" wrapText="1"/>
      <protection locked="0"/>
    </xf>
    <xf numFmtId="164" fontId="123" fillId="79" borderId="117" xfId="948" applyNumberFormat="1" applyFont="1" applyFill="1" applyBorder="1" applyAlignment="1" applyProtection="1">
      <alignment horizontal="right" vertical="center"/>
    </xf>
    <xf numFmtId="0" fontId="122" fillId="80" borderId="118" xfId="21412" applyFont="1" applyFill="1" applyBorder="1" applyAlignment="1" applyProtection="1">
      <alignment vertical="center"/>
      <protection locked="0"/>
    </xf>
    <xf numFmtId="164" fontId="63" fillId="80" borderId="116" xfId="948" applyNumberFormat="1" applyFont="1" applyFill="1" applyBorder="1" applyAlignment="1" applyProtection="1">
      <alignment horizontal="right" vertical="center"/>
      <protection locked="0"/>
    </xf>
    <xf numFmtId="0" fontId="124" fillId="70" borderId="112" xfId="21412" applyFont="1" applyFill="1" applyBorder="1" applyAlignment="1" applyProtection="1">
      <alignment horizontal="center" vertical="center"/>
      <protection locked="0"/>
    </xf>
    <xf numFmtId="0" fontId="123" fillId="70" borderId="116" xfId="21412" applyFont="1" applyFill="1" applyBorder="1" applyAlignment="1" applyProtection="1">
      <alignment vertical="center" wrapText="1"/>
      <protection locked="0"/>
    </xf>
    <xf numFmtId="0" fontId="123" fillId="70" borderId="116" xfId="21412" applyFont="1" applyFill="1" applyBorder="1" applyAlignment="1" applyProtection="1">
      <alignment horizontal="left" vertical="center" wrapText="1"/>
      <protection locked="0"/>
    </xf>
    <xf numFmtId="0" fontId="124" fillId="3"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vertical="center" wrapText="1"/>
      <protection locked="0"/>
    </xf>
    <xf numFmtId="0" fontId="123" fillId="3" borderId="116" xfId="21412" applyFont="1" applyFill="1" applyBorder="1" applyAlignment="1" applyProtection="1">
      <alignment horizontal="left" vertical="center" wrapText="1"/>
      <protection locked="0"/>
    </xf>
    <xf numFmtId="0" fontId="124" fillId="0" borderId="112" xfId="21412" applyFont="1" applyFill="1" applyBorder="1" applyAlignment="1" applyProtection="1">
      <alignment horizontal="center" vertical="center"/>
      <protection locked="0"/>
    </xf>
    <xf numFmtId="0" fontId="125"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center" wrapText="1"/>
      <protection locked="0"/>
    </xf>
    <xf numFmtId="164" fontId="122" fillId="80" borderId="116" xfId="948" applyNumberFormat="1" applyFont="1" applyFill="1" applyBorder="1" applyAlignment="1" applyProtection="1">
      <alignment horizontal="right" vertical="center"/>
      <protection locked="0"/>
    </xf>
    <xf numFmtId="0" fontId="122" fillId="80" borderId="118" xfId="21412" applyFont="1" applyFill="1" applyBorder="1" applyAlignment="1" applyProtection="1">
      <alignment horizontal="center" vertical="center"/>
      <protection locked="0"/>
    </xf>
    <xf numFmtId="164" fontId="123" fillId="3" borderId="117" xfId="948" applyNumberFormat="1" applyFont="1" applyFill="1" applyBorder="1" applyAlignment="1" applyProtection="1">
      <alignment horizontal="right" vertical="center"/>
      <protection locked="0"/>
    </xf>
    <xf numFmtId="0" fontId="63" fillId="80" borderId="118" xfId="21412" applyFont="1" applyFill="1" applyBorder="1" applyAlignment="1" applyProtection="1">
      <alignment vertical="center"/>
      <protection locked="0"/>
    </xf>
    <xf numFmtId="0" fontId="124" fillId="70" borderId="117" xfId="21412" applyFont="1" applyFill="1" applyBorder="1" applyAlignment="1" applyProtection="1">
      <alignment horizontal="center" vertical="center"/>
      <protection locked="0"/>
    </xf>
    <xf numFmtId="0" fontId="37" fillId="70" borderId="117" xfId="21412" applyFont="1" applyFill="1" applyBorder="1" applyAlignment="1" applyProtection="1">
      <alignment horizontal="center" vertical="center"/>
      <protection locked="0"/>
    </xf>
    <xf numFmtId="10" fontId="126" fillId="79" borderId="117" xfId="20961" applyNumberFormat="1" applyFont="1" applyFill="1" applyBorder="1" applyAlignment="1" applyProtection="1">
      <alignment horizontal="right" vertical="center"/>
    </xf>
    <xf numFmtId="164" fontId="4" fillId="0" borderId="117" xfId="7" applyNumberFormat="1" applyFont="1" applyBorder="1"/>
    <xf numFmtId="164" fontId="4" fillId="0" borderId="118" xfId="7" applyNumberFormat="1" applyFont="1" applyBorder="1"/>
    <xf numFmtId="164" fontId="4" fillId="0" borderId="117" xfId="7" applyNumberFormat="1" applyFont="1" applyFill="1" applyBorder="1"/>
    <xf numFmtId="43" fontId="4" fillId="0" borderId="0" xfId="0" applyNumberFormat="1" applyFont="1"/>
    <xf numFmtId="164" fontId="4" fillId="0" borderId="130" xfId="0" applyNumberFormat="1" applyFont="1" applyFill="1" applyBorder="1" applyAlignment="1">
      <alignment vertical="center"/>
    </xf>
    <xf numFmtId="10" fontId="4" fillId="0" borderId="24" xfId="20961" applyNumberFormat="1" applyFont="1" applyFill="1" applyBorder="1" applyAlignment="1"/>
    <xf numFmtId="10" fontId="4" fillId="0" borderId="42" xfId="20961" applyNumberFormat="1" applyFont="1" applyFill="1" applyBorder="1" applyAlignment="1"/>
    <xf numFmtId="0" fontId="104" fillId="0" borderId="73" xfId="0" applyFont="1" applyBorder="1" applyAlignment="1">
      <alignment horizontal="left" vertical="center" wrapText="1"/>
    </xf>
    <xf numFmtId="0" fontId="104" fillId="0" borderId="72"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6"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17" xfId="0" applyFont="1" applyFill="1" applyBorder="1" applyAlignment="1">
      <alignment horizontal="center" vertical="center" wrapText="1"/>
    </xf>
    <xf numFmtId="0" fontId="4" fillId="0" borderId="118" xfId="0" applyFont="1" applyFill="1" applyBorder="1" applyAlignment="1">
      <alignment horizontal="center"/>
    </xf>
    <xf numFmtId="0" fontId="4" fillId="0" borderId="24" xfId="0" applyFont="1" applyFill="1" applyBorder="1" applyAlignment="1">
      <alignment horizontal="center"/>
    </xf>
    <xf numFmtId="0" fontId="6" fillId="36" borderId="138"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35" xfId="0" applyFont="1" applyFill="1" applyBorder="1" applyAlignment="1">
      <alignment horizontal="center" vertical="center" wrapText="1"/>
    </xf>
    <xf numFmtId="0" fontId="6" fillId="36" borderId="116" xfId="0" applyFont="1" applyFill="1" applyBorder="1" applyAlignment="1">
      <alignment horizontal="center" vertical="center" wrapText="1"/>
    </xf>
    <xf numFmtId="0" fontId="102" fillId="3" borderId="74" xfId="13" applyFont="1" applyFill="1" applyBorder="1" applyAlignment="1" applyProtection="1">
      <alignment horizontal="center" vertical="center" wrapText="1"/>
      <protection locked="0"/>
    </xf>
    <xf numFmtId="0" fontId="102" fillId="3" borderId="71"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164" fontId="15" fillId="0" borderId="108" xfId="1" applyNumberFormat="1" applyFont="1" applyFill="1" applyBorder="1" applyAlignment="1" applyProtection="1">
      <alignment horizontal="center" vertical="center" wrapText="1"/>
      <protection locked="0"/>
    </xf>
    <xf numFmtId="164" fontId="15" fillId="0" borderId="10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0" borderId="123" xfId="0" applyFont="1" applyFill="1" applyBorder="1" applyAlignment="1">
      <alignment horizontal="center" vertical="center" wrapText="1"/>
    </xf>
    <xf numFmtId="0" fontId="14" fillId="0" borderId="59" xfId="0" applyFont="1" applyFill="1" applyBorder="1" applyAlignment="1">
      <alignment horizontal="left" vertical="center"/>
    </xf>
    <xf numFmtId="0" fontId="14" fillId="0" borderId="60" xfId="0" applyFont="1" applyFill="1" applyBorder="1" applyAlignment="1">
      <alignment horizontal="left" vertical="center"/>
    </xf>
    <xf numFmtId="0" fontId="6" fillId="0" borderId="59" xfId="0" applyFont="1" applyFill="1" applyBorder="1" applyAlignment="1">
      <alignment horizontal="center" vertical="center" wrapText="1"/>
    </xf>
    <xf numFmtId="0" fontId="6" fillId="0" borderId="60" xfId="0" applyFont="1" applyFill="1" applyBorder="1" applyAlignment="1">
      <alignment horizontal="center" vertical="center" wrapText="1"/>
    </xf>
    <xf numFmtId="0" fontId="6" fillId="0" borderId="123" xfId="0" applyFont="1" applyFill="1" applyBorder="1" applyAlignment="1">
      <alignment horizontal="center" vertical="center" wrapText="1"/>
    </xf>
    <xf numFmtId="0" fontId="106" fillId="78" borderId="8" xfId="0" applyFont="1" applyFill="1" applyBorder="1" applyAlignment="1">
      <alignment vertical="center" wrapText="1"/>
    </xf>
    <xf numFmtId="0" fontId="106" fillId="78" borderId="10" xfId="0" applyFont="1" applyFill="1" applyBorder="1" applyAlignment="1">
      <alignment vertical="center" wrapText="1"/>
    </xf>
    <xf numFmtId="0" fontId="106" fillId="0" borderId="8" xfId="0" applyFont="1" applyFill="1" applyBorder="1" applyAlignment="1">
      <alignment vertical="center" wrapText="1"/>
    </xf>
    <xf numFmtId="0" fontId="106" fillId="0" borderId="10" xfId="0" applyFont="1" applyFill="1" applyBorder="1" applyAlignment="1">
      <alignment vertical="center" wrapText="1"/>
    </xf>
    <xf numFmtId="0" fontId="106" fillId="0" borderId="8" xfId="0" applyFont="1" applyFill="1" applyBorder="1" applyAlignment="1">
      <alignment horizontal="left" vertical="center" wrapText="1"/>
    </xf>
    <xf numFmtId="0" fontId="106" fillId="0" borderId="10" xfId="0" applyFont="1" applyFill="1" applyBorder="1" applyAlignment="1">
      <alignment horizontal="left" vertical="center" wrapText="1"/>
    </xf>
    <xf numFmtId="0" fontId="105" fillId="76" borderId="89" xfId="0" applyFont="1" applyFill="1" applyBorder="1" applyAlignment="1">
      <alignment horizontal="center" vertical="center" wrapText="1"/>
    </xf>
    <xf numFmtId="0" fontId="105" fillId="76" borderId="0" xfId="0" applyFont="1" applyFill="1" applyBorder="1" applyAlignment="1">
      <alignment horizontal="center" vertical="center" wrapText="1"/>
    </xf>
    <xf numFmtId="0" fontId="105" fillId="76" borderId="90" xfId="0" applyFont="1" applyFill="1" applyBorder="1" applyAlignment="1">
      <alignment horizontal="center" vertical="center" wrapText="1"/>
    </xf>
    <xf numFmtId="0" fontId="105" fillId="0" borderId="102" xfId="0" applyFont="1" applyFill="1" applyBorder="1" applyAlignment="1">
      <alignment horizontal="center" vertical="center"/>
    </xf>
    <xf numFmtId="0" fontId="106" fillId="0" borderId="95" xfId="0" applyFont="1" applyFill="1" applyBorder="1" applyAlignment="1">
      <alignment horizontal="left" vertical="center"/>
    </xf>
    <xf numFmtId="0" fontId="106" fillId="0" borderId="96" xfId="0" applyFont="1" applyFill="1" applyBorder="1" applyAlignment="1">
      <alignment horizontal="left" vertical="center"/>
    </xf>
    <xf numFmtId="0" fontId="105" fillId="76" borderId="105" xfId="0" applyFont="1" applyFill="1" applyBorder="1" applyAlignment="1">
      <alignment horizontal="center" vertical="center"/>
    </xf>
    <xf numFmtId="0" fontId="105" fillId="76" borderId="106" xfId="0" applyFont="1" applyFill="1" applyBorder="1" applyAlignment="1">
      <alignment horizontal="center" vertical="center"/>
    </xf>
    <xf numFmtId="0" fontId="105" fillId="76" borderId="107" xfId="0" applyFont="1" applyFill="1" applyBorder="1" applyAlignment="1">
      <alignment horizontal="center" vertical="center"/>
    </xf>
    <xf numFmtId="0" fontId="106" fillId="0" borderId="98" xfId="0" applyFont="1" applyFill="1" applyBorder="1" applyAlignment="1">
      <alignment horizontal="left" vertical="center" wrapText="1"/>
    </xf>
    <xf numFmtId="0" fontId="106" fillId="0" borderId="99" xfId="0" applyFont="1" applyFill="1" applyBorder="1" applyAlignment="1">
      <alignment horizontal="left" vertical="center" wrapText="1"/>
    </xf>
    <xf numFmtId="0" fontId="106" fillId="0" borderId="94" xfId="0" applyFont="1" applyFill="1" applyBorder="1" applyAlignment="1">
      <alignment horizontal="left" vertical="center" wrapText="1"/>
    </xf>
    <xf numFmtId="0" fontId="106" fillId="0" borderId="103" xfId="0" applyFont="1" applyFill="1" applyBorder="1" applyAlignment="1">
      <alignment horizontal="left" vertical="center" wrapText="1"/>
    </xf>
    <xf numFmtId="0" fontId="105" fillId="76" borderId="91" xfId="0" applyFont="1" applyFill="1" applyBorder="1" applyAlignment="1">
      <alignment horizontal="center" vertical="center" wrapText="1"/>
    </xf>
    <xf numFmtId="0" fontId="105" fillId="76" borderId="92" xfId="0" applyFont="1" applyFill="1" applyBorder="1" applyAlignment="1">
      <alignment horizontal="center" vertical="center" wrapText="1"/>
    </xf>
    <xf numFmtId="0" fontId="105" fillId="76" borderId="93" xfId="0" applyFont="1" applyFill="1" applyBorder="1" applyAlignment="1">
      <alignment horizontal="center" vertical="center" wrapText="1"/>
    </xf>
    <xf numFmtId="0" fontId="105" fillId="0" borderId="104" xfId="0" applyFont="1" applyFill="1" applyBorder="1" applyAlignment="1">
      <alignment horizontal="center" vertical="center"/>
    </xf>
    <xf numFmtId="0" fontId="105" fillId="0" borderId="105" xfId="0" applyFont="1" applyFill="1" applyBorder="1" applyAlignment="1">
      <alignment horizontal="center" vertical="center"/>
    </xf>
    <xf numFmtId="0" fontId="105" fillId="0" borderId="106" xfId="0" applyFont="1" applyFill="1" applyBorder="1" applyAlignment="1">
      <alignment horizontal="center" vertical="center"/>
    </xf>
    <xf numFmtId="0" fontId="105" fillId="0" borderId="107" xfId="0" applyFont="1" applyFill="1" applyBorder="1" applyAlignment="1">
      <alignment horizontal="center" vertical="center"/>
    </xf>
    <xf numFmtId="0" fontId="105" fillId="0" borderId="100" xfId="0" applyFont="1" applyFill="1" applyBorder="1" applyAlignment="1">
      <alignment horizontal="center" vertical="center"/>
    </xf>
    <xf numFmtId="0" fontId="106" fillId="0" borderId="97" xfId="0" applyFont="1" applyFill="1" applyBorder="1" applyAlignment="1">
      <alignment horizontal="left" vertical="center" wrapText="1"/>
    </xf>
    <xf numFmtId="0" fontId="106" fillId="3" borderId="8" xfId="0" applyFont="1" applyFill="1" applyBorder="1" applyAlignment="1">
      <alignment horizontal="left" vertical="center" wrapText="1"/>
    </xf>
    <xf numFmtId="0" fontId="106" fillId="3" borderId="10" xfId="0" applyFont="1" applyFill="1" applyBorder="1" applyAlignment="1">
      <alignment horizontal="left" vertical="center" wrapText="1"/>
    </xf>
    <xf numFmtId="0" fontId="106" fillId="0" borderId="84" xfId="0" applyFont="1" applyFill="1" applyBorder="1" applyAlignment="1">
      <alignment horizontal="left" vertical="center" wrapText="1"/>
    </xf>
    <xf numFmtId="0" fontId="106" fillId="0" borderId="85" xfId="0" applyFont="1" applyFill="1" applyBorder="1" applyAlignment="1">
      <alignment horizontal="left" vertical="center" wrapText="1"/>
    </xf>
    <xf numFmtId="0" fontId="105" fillId="76" borderId="131" xfId="0" applyFont="1" applyFill="1" applyBorder="1" applyAlignment="1">
      <alignment horizontal="center" vertical="center" wrapText="1"/>
    </xf>
    <xf numFmtId="0" fontId="105" fillId="76" borderId="132" xfId="0" applyFont="1" applyFill="1" applyBorder="1" applyAlignment="1">
      <alignment horizontal="center" vertical="center" wrapText="1"/>
    </xf>
    <xf numFmtId="0" fontId="105" fillId="76" borderId="133" xfId="0" applyFont="1" applyFill="1" applyBorder="1" applyAlignment="1">
      <alignment horizontal="center" vertical="center" wrapText="1"/>
    </xf>
    <xf numFmtId="0" fontId="105" fillId="0" borderId="77" xfId="0" applyFont="1" applyFill="1" applyBorder="1" applyAlignment="1">
      <alignment horizontal="center" vertical="center"/>
    </xf>
    <xf numFmtId="0" fontId="105" fillId="0" borderId="78" xfId="0" applyFont="1" applyFill="1" applyBorder="1" applyAlignment="1">
      <alignment horizontal="center" vertical="center"/>
    </xf>
    <xf numFmtId="0" fontId="105" fillId="0" borderId="79" xfId="0" applyFont="1" applyFill="1" applyBorder="1" applyAlignment="1">
      <alignment horizontal="center" vertical="center"/>
    </xf>
    <xf numFmtId="49" fontId="106" fillId="0" borderId="95" xfId="0" applyNumberFormat="1" applyFont="1" applyFill="1" applyBorder="1" applyAlignment="1">
      <alignment horizontal="left" vertical="center" wrapText="1"/>
    </xf>
    <xf numFmtId="49" fontId="106" fillId="0" borderId="96" xfId="0" applyNumberFormat="1" applyFont="1" applyFill="1" applyBorder="1" applyAlignment="1">
      <alignment horizontal="left" vertical="center" wrapText="1"/>
    </xf>
    <xf numFmtId="0" fontId="105" fillId="76" borderId="80" xfId="0" applyFont="1" applyFill="1" applyBorder="1" applyAlignment="1">
      <alignment horizontal="center" vertical="center" wrapText="1"/>
    </xf>
    <xf numFmtId="0" fontId="105" fillId="76" borderId="81" xfId="0" applyFont="1" applyFill="1" applyBorder="1" applyAlignment="1">
      <alignment horizontal="center" vertical="center" wrapText="1"/>
    </xf>
    <xf numFmtId="0" fontId="105" fillId="76" borderId="82" xfId="0" applyFont="1" applyFill="1" applyBorder="1" applyAlignment="1">
      <alignment horizontal="center" vertical="center" wrapText="1"/>
    </xf>
    <xf numFmtId="0" fontId="106" fillId="0" borderId="58" xfId="0" applyFont="1" applyFill="1" applyBorder="1" applyAlignment="1">
      <alignment horizontal="left" vertical="center" wrapText="1"/>
    </xf>
    <xf numFmtId="0" fontId="106" fillId="0" borderId="11" xfId="0" applyFont="1" applyFill="1" applyBorder="1" applyAlignment="1">
      <alignment horizontal="left" vertical="center" wrapText="1"/>
    </xf>
    <xf numFmtId="0" fontId="106" fillId="0" borderId="118" xfId="0" applyFont="1" applyFill="1" applyBorder="1" applyAlignment="1">
      <alignment horizontal="left" vertical="center" wrapText="1"/>
    </xf>
    <xf numFmtId="0" fontId="106" fillId="0" borderId="116" xfId="0" applyFont="1" applyFill="1" applyBorder="1" applyAlignment="1">
      <alignment horizontal="left" vertical="center" wrapText="1"/>
    </xf>
    <xf numFmtId="0" fontId="106" fillId="3" borderId="8" xfId="0" applyFont="1" applyFill="1" applyBorder="1" applyAlignment="1">
      <alignment vertical="center" wrapText="1"/>
    </xf>
    <xf numFmtId="0" fontId="106" fillId="3" borderId="10" xfId="0" applyFont="1" applyFill="1" applyBorder="1" applyAlignment="1">
      <alignment vertical="center" wrapText="1"/>
    </xf>
    <xf numFmtId="0" fontId="106" fillId="0" borderId="84" xfId="0" applyFont="1" applyFill="1" applyBorder="1" applyAlignment="1">
      <alignment vertical="center" wrapText="1"/>
    </xf>
    <xf numFmtId="0" fontId="106" fillId="0" borderId="85" xfId="0" applyFont="1" applyFill="1" applyBorder="1" applyAlignment="1">
      <alignment vertical="center" wrapText="1"/>
    </xf>
    <xf numFmtId="0" fontId="106" fillId="0" borderId="58" xfId="0" applyFont="1" applyFill="1" applyBorder="1" applyAlignment="1">
      <alignment vertical="center" wrapText="1"/>
    </xf>
    <xf numFmtId="0" fontId="106" fillId="0" borderId="11" xfId="0" applyFont="1" applyFill="1" applyBorder="1" applyAlignment="1">
      <alignment vertical="center" wrapText="1"/>
    </xf>
    <xf numFmtId="0" fontId="106" fillId="3" borderId="84" xfId="0" applyFont="1" applyFill="1" applyBorder="1" applyAlignment="1">
      <alignment horizontal="left" vertical="center" wrapText="1"/>
    </xf>
    <xf numFmtId="0" fontId="106" fillId="3" borderId="85" xfId="0" applyFont="1" applyFill="1" applyBorder="1" applyAlignment="1">
      <alignment horizontal="left" vertical="center" wrapText="1"/>
    </xf>
    <xf numFmtId="0" fontId="106" fillId="0" borderId="3" xfId="0" applyFont="1" applyFill="1" applyBorder="1" applyAlignment="1">
      <alignment horizontal="left" vertical="center" wrapText="1"/>
    </xf>
    <xf numFmtId="0" fontId="106" fillId="0" borderId="8" xfId="0" applyFont="1" applyFill="1" applyBorder="1" applyAlignment="1">
      <alignment horizontal="left"/>
    </xf>
    <xf numFmtId="0" fontId="106" fillId="0" borderId="10" xfId="0" applyFont="1" applyFill="1" applyBorder="1" applyAlignment="1">
      <alignment horizontal="left"/>
    </xf>
    <xf numFmtId="0" fontId="106" fillId="0" borderId="87" xfId="0" applyFont="1" applyFill="1" applyBorder="1" applyAlignment="1">
      <alignment horizontal="left" vertical="center" wrapText="1"/>
    </xf>
    <xf numFmtId="0" fontId="106" fillId="0" borderId="88" xfId="0" applyFont="1" applyFill="1" applyBorder="1" applyAlignment="1">
      <alignment horizontal="left" vertical="center" wrapText="1"/>
    </xf>
    <xf numFmtId="0" fontId="4" fillId="0" borderId="0" xfId="0" applyFont="1" applyAlignment="1">
      <alignment wrapText="1"/>
    </xf>
    <xf numFmtId="0" fontId="7" fillId="0" borderId="0" xfId="0" applyFont="1" applyFill="1" applyAlignment="1">
      <alignment wrapText="1"/>
    </xf>
    <xf numFmtId="0" fontId="16" fillId="0" borderId="148" xfId="0" applyFont="1" applyFill="1" applyBorder="1" applyAlignment="1">
      <alignment horizontal="left" vertical="center" wrapText="1"/>
    </xf>
    <xf numFmtId="14" fontId="7" fillId="3" borderId="159" xfId="8" quotePrefix="1" applyNumberFormat="1" applyFont="1" applyFill="1" applyBorder="1" applyAlignment="1" applyProtection="1">
      <alignment horizontal="left" vertical="center" wrapText="1" indent="2"/>
      <protection locked="0"/>
    </xf>
    <xf numFmtId="0" fontId="4" fillId="0" borderId="0" xfId="0" applyFont="1" applyFill="1" applyBorder="1" applyAlignment="1">
      <alignment wrapText="1"/>
    </xf>
    <xf numFmtId="0" fontId="4" fillId="0" borderId="0" xfId="0" applyFont="1" applyAlignment="1">
      <alignment wrapText="1"/>
    </xf>
    <xf numFmtId="0" fontId="4" fillId="0" borderId="0" xfId="0" applyFont="1" applyAlignment="1">
      <alignment wrapText="1"/>
    </xf>
    <xf numFmtId="0" fontId="110" fillId="0" borderId="159" xfId="0" applyFont="1" applyFill="1" applyBorder="1" applyAlignment="1">
      <alignment horizontal="left" vertical="center" wrapText="1"/>
    </xf>
    <xf numFmtId="0" fontId="107" fillId="0" borderId="0" xfId="0" applyFont="1" applyAlignment="1">
      <alignment wrapText="1"/>
    </xf>
    <xf numFmtId="0" fontId="123" fillId="0" borderId="206" xfId="21412" applyFont="1" applyFill="1" applyBorder="1" applyAlignment="1" applyProtection="1">
      <alignment horizontal="left" vertical="center" wrapText="1"/>
      <protection locked="0"/>
    </xf>
  </cellXfs>
  <cellStyles count="28307">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10" xfId="22519"/>
    <cellStyle name="Calculation 2 10 2 2" xfId="21408"/>
    <cellStyle name="Calculation 2 10 2 2 2" xfId="23724"/>
    <cellStyle name="Calculation 2 10 2 2 3" xfId="24521"/>
    <cellStyle name="Calculation 2 10 2 2 4" xfId="25259"/>
    <cellStyle name="Calculation 2 10 2 2 5" xfId="25953"/>
    <cellStyle name="Calculation 2 10 2 2 6" xfId="26625"/>
    <cellStyle name="Calculation 2 10 2 2 7" xfId="27291"/>
    <cellStyle name="Calculation 2 10 2 2 8" xfId="27857"/>
    <cellStyle name="Calculation 2 10 2 2 9" xfId="28305"/>
    <cellStyle name="Calculation 2 10 2 3" xfId="21696"/>
    <cellStyle name="Calculation 2 10 2 4" xfId="22603"/>
    <cellStyle name="Calculation 2 10 2 5" xfId="21612"/>
    <cellStyle name="Calculation 2 10 2 6" xfId="22687"/>
    <cellStyle name="Calculation 2 10 2 7" xfId="21528"/>
    <cellStyle name="Calculation 2 10 2 8" xfId="22771"/>
    <cellStyle name="Calculation 2 10 2 9" xfId="24823"/>
    <cellStyle name="Calculation 2 10 3" xfId="724"/>
    <cellStyle name="Calculation 2 10 3 10" xfId="22518"/>
    <cellStyle name="Calculation 2 10 3 2" xfId="21407"/>
    <cellStyle name="Calculation 2 10 3 2 2" xfId="23723"/>
    <cellStyle name="Calculation 2 10 3 2 3" xfId="24520"/>
    <cellStyle name="Calculation 2 10 3 2 4" xfId="25258"/>
    <cellStyle name="Calculation 2 10 3 2 5" xfId="25952"/>
    <cellStyle name="Calculation 2 10 3 2 6" xfId="26624"/>
    <cellStyle name="Calculation 2 10 3 2 7" xfId="27290"/>
    <cellStyle name="Calculation 2 10 3 2 8" xfId="27856"/>
    <cellStyle name="Calculation 2 10 3 2 9" xfId="28304"/>
    <cellStyle name="Calculation 2 10 3 3" xfId="21697"/>
    <cellStyle name="Calculation 2 10 3 4" xfId="22602"/>
    <cellStyle name="Calculation 2 10 3 5" xfId="21613"/>
    <cellStyle name="Calculation 2 10 3 6" xfId="22686"/>
    <cellStyle name="Calculation 2 10 3 7" xfId="21529"/>
    <cellStyle name="Calculation 2 10 3 8" xfId="22770"/>
    <cellStyle name="Calculation 2 10 3 9" xfId="23867"/>
    <cellStyle name="Calculation 2 10 4" xfId="725"/>
    <cellStyle name="Calculation 2 10 4 10" xfId="22517"/>
    <cellStyle name="Calculation 2 10 4 2" xfId="21406"/>
    <cellStyle name="Calculation 2 10 4 2 2" xfId="23722"/>
    <cellStyle name="Calculation 2 10 4 2 3" xfId="24519"/>
    <cellStyle name="Calculation 2 10 4 2 4" xfId="25257"/>
    <cellStyle name="Calculation 2 10 4 2 5" xfId="25951"/>
    <cellStyle name="Calculation 2 10 4 2 6" xfId="26623"/>
    <cellStyle name="Calculation 2 10 4 2 7" xfId="27289"/>
    <cellStyle name="Calculation 2 10 4 2 8" xfId="27855"/>
    <cellStyle name="Calculation 2 10 4 2 9" xfId="28303"/>
    <cellStyle name="Calculation 2 10 4 3" xfId="21698"/>
    <cellStyle name="Calculation 2 10 4 4" xfId="22601"/>
    <cellStyle name="Calculation 2 10 4 5" xfId="21614"/>
    <cellStyle name="Calculation 2 10 4 6" xfId="22685"/>
    <cellStyle name="Calculation 2 10 4 7" xfId="21530"/>
    <cellStyle name="Calculation 2 10 4 8" xfId="22769"/>
    <cellStyle name="Calculation 2 10 4 9" xfId="23866"/>
    <cellStyle name="Calculation 2 10 5" xfId="726"/>
    <cellStyle name="Calculation 2 10 5 10" xfId="22516"/>
    <cellStyle name="Calculation 2 10 5 2" xfId="21405"/>
    <cellStyle name="Calculation 2 10 5 2 2" xfId="23721"/>
    <cellStyle name="Calculation 2 10 5 2 3" xfId="24518"/>
    <cellStyle name="Calculation 2 10 5 2 4" xfId="25256"/>
    <cellStyle name="Calculation 2 10 5 2 5" xfId="25950"/>
    <cellStyle name="Calculation 2 10 5 2 6" xfId="26622"/>
    <cellStyle name="Calculation 2 10 5 2 7" xfId="27288"/>
    <cellStyle name="Calculation 2 10 5 2 8" xfId="27854"/>
    <cellStyle name="Calculation 2 10 5 2 9" xfId="28302"/>
    <cellStyle name="Calculation 2 10 5 3" xfId="21699"/>
    <cellStyle name="Calculation 2 10 5 4" xfId="22600"/>
    <cellStyle name="Calculation 2 10 5 5" xfId="21615"/>
    <cellStyle name="Calculation 2 10 5 6" xfId="22684"/>
    <cellStyle name="Calculation 2 10 5 7" xfId="21531"/>
    <cellStyle name="Calculation 2 10 5 8" xfId="22768"/>
    <cellStyle name="Calculation 2 10 5 9" xfId="23865"/>
    <cellStyle name="Calculation 2 11" xfId="727"/>
    <cellStyle name="Calculation 2 11 10" xfId="22683"/>
    <cellStyle name="Calculation 2 11 11" xfId="21532"/>
    <cellStyle name="Calculation 2 11 12" xfId="22767"/>
    <cellStyle name="Calculation 2 11 13" xfId="23864"/>
    <cellStyle name="Calculation 2 11 14" xfId="22515"/>
    <cellStyle name="Calculation 2 11 2" xfId="728"/>
    <cellStyle name="Calculation 2 11 2 10" xfId="22514"/>
    <cellStyle name="Calculation 2 11 2 2" xfId="21403"/>
    <cellStyle name="Calculation 2 11 2 2 2" xfId="23719"/>
    <cellStyle name="Calculation 2 11 2 2 3" xfId="24516"/>
    <cellStyle name="Calculation 2 11 2 2 4" xfId="25254"/>
    <cellStyle name="Calculation 2 11 2 2 5" xfId="25948"/>
    <cellStyle name="Calculation 2 11 2 2 6" xfId="26620"/>
    <cellStyle name="Calculation 2 11 2 2 7" xfId="27286"/>
    <cellStyle name="Calculation 2 11 2 2 8" xfId="27852"/>
    <cellStyle name="Calculation 2 11 2 2 9" xfId="28300"/>
    <cellStyle name="Calculation 2 11 2 3" xfId="21701"/>
    <cellStyle name="Calculation 2 11 2 4" xfId="22598"/>
    <cellStyle name="Calculation 2 11 2 5" xfId="21617"/>
    <cellStyle name="Calculation 2 11 2 6" xfId="22682"/>
    <cellStyle name="Calculation 2 11 2 7" xfId="21533"/>
    <cellStyle name="Calculation 2 11 2 8" xfId="22766"/>
    <cellStyle name="Calculation 2 11 2 9" xfId="23863"/>
    <cellStyle name="Calculation 2 11 3" xfId="729"/>
    <cellStyle name="Calculation 2 11 3 10" xfId="22513"/>
    <cellStyle name="Calculation 2 11 3 2" xfId="21402"/>
    <cellStyle name="Calculation 2 11 3 2 2" xfId="23718"/>
    <cellStyle name="Calculation 2 11 3 2 3" xfId="24515"/>
    <cellStyle name="Calculation 2 11 3 2 4" xfId="25253"/>
    <cellStyle name="Calculation 2 11 3 2 5" xfId="25947"/>
    <cellStyle name="Calculation 2 11 3 2 6" xfId="26619"/>
    <cellStyle name="Calculation 2 11 3 2 7" xfId="27285"/>
    <cellStyle name="Calculation 2 11 3 2 8" xfId="27851"/>
    <cellStyle name="Calculation 2 11 3 2 9" xfId="28299"/>
    <cellStyle name="Calculation 2 11 3 3" xfId="21702"/>
    <cellStyle name="Calculation 2 11 3 4" xfId="22597"/>
    <cellStyle name="Calculation 2 11 3 5" xfId="21618"/>
    <cellStyle name="Calculation 2 11 3 6" xfId="22681"/>
    <cellStyle name="Calculation 2 11 3 7" xfId="21534"/>
    <cellStyle name="Calculation 2 11 3 8" xfId="22765"/>
    <cellStyle name="Calculation 2 11 3 9" xfId="23862"/>
    <cellStyle name="Calculation 2 11 4" xfId="730"/>
    <cellStyle name="Calculation 2 11 4 10" xfId="22512"/>
    <cellStyle name="Calculation 2 11 4 2" xfId="21401"/>
    <cellStyle name="Calculation 2 11 4 2 2" xfId="23717"/>
    <cellStyle name="Calculation 2 11 4 2 3" xfId="24514"/>
    <cellStyle name="Calculation 2 11 4 2 4" xfId="25252"/>
    <cellStyle name="Calculation 2 11 4 2 5" xfId="25946"/>
    <cellStyle name="Calculation 2 11 4 2 6" xfId="26618"/>
    <cellStyle name="Calculation 2 11 4 2 7" xfId="27284"/>
    <cellStyle name="Calculation 2 11 4 2 8" xfId="27850"/>
    <cellStyle name="Calculation 2 11 4 2 9" xfId="28298"/>
    <cellStyle name="Calculation 2 11 4 3" xfId="21703"/>
    <cellStyle name="Calculation 2 11 4 4" xfId="22596"/>
    <cellStyle name="Calculation 2 11 4 5" xfId="21619"/>
    <cellStyle name="Calculation 2 11 4 6" xfId="22680"/>
    <cellStyle name="Calculation 2 11 4 7" xfId="21535"/>
    <cellStyle name="Calculation 2 11 4 8" xfId="22764"/>
    <cellStyle name="Calculation 2 11 4 9" xfId="23861"/>
    <cellStyle name="Calculation 2 11 5" xfId="731"/>
    <cellStyle name="Calculation 2 11 5 10" xfId="22511"/>
    <cellStyle name="Calculation 2 11 5 2" xfId="21400"/>
    <cellStyle name="Calculation 2 11 5 2 2" xfId="23716"/>
    <cellStyle name="Calculation 2 11 5 2 3" xfId="24513"/>
    <cellStyle name="Calculation 2 11 5 2 4" xfId="25251"/>
    <cellStyle name="Calculation 2 11 5 2 5" xfId="25945"/>
    <cellStyle name="Calculation 2 11 5 2 6" xfId="26617"/>
    <cellStyle name="Calculation 2 11 5 2 7" xfId="27283"/>
    <cellStyle name="Calculation 2 11 5 2 8" xfId="27849"/>
    <cellStyle name="Calculation 2 11 5 2 9" xfId="28297"/>
    <cellStyle name="Calculation 2 11 5 3" xfId="21704"/>
    <cellStyle name="Calculation 2 11 5 4" xfId="22595"/>
    <cellStyle name="Calculation 2 11 5 5" xfId="21620"/>
    <cellStyle name="Calculation 2 11 5 6" xfId="22679"/>
    <cellStyle name="Calculation 2 11 5 7" xfId="21536"/>
    <cellStyle name="Calculation 2 11 5 8" xfId="22763"/>
    <cellStyle name="Calculation 2 11 5 9" xfId="23860"/>
    <cellStyle name="Calculation 2 11 6" xfId="21404"/>
    <cellStyle name="Calculation 2 11 6 2" xfId="23720"/>
    <cellStyle name="Calculation 2 11 6 3" xfId="24517"/>
    <cellStyle name="Calculation 2 11 6 4" xfId="25255"/>
    <cellStyle name="Calculation 2 11 6 5" xfId="25949"/>
    <cellStyle name="Calculation 2 11 6 6" xfId="26621"/>
    <cellStyle name="Calculation 2 11 6 7" xfId="27287"/>
    <cellStyle name="Calculation 2 11 6 8" xfId="27853"/>
    <cellStyle name="Calculation 2 11 6 9" xfId="28301"/>
    <cellStyle name="Calculation 2 11 7" xfId="21700"/>
    <cellStyle name="Calculation 2 11 8" xfId="22599"/>
    <cellStyle name="Calculation 2 11 9" xfId="21616"/>
    <cellStyle name="Calculation 2 12" xfId="732"/>
    <cellStyle name="Calculation 2 12 10" xfId="22678"/>
    <cellStyle name="Calculation 2 12 11" xfId="21537"/>
    <cellStyle name="Calculation 2 12 12" xfId="22762"/>
    <cellStyle name="Calculation 2 12 13" xfId="23859"/>
    <cellStyle name="Calculation 2 12 14" xfId="22510"/>
    <cellStyle name="Calculation 2 12 2" xfId="733"/>
    <cellStyle name="Calculation 2 12 2 10" xfId="22509"/>
    <cellStyle name="Calculation 2 12 2 2" xfId="21398"/>
    <cellStyle name="Calculation 2 12 2 2 2" xfId="23714"/>
    <cellStyle name="Calculation 2 12 2 2 3" xfId="24511"/>
    <cellStyle name="Calculation 2 12 2 2 4" xfId="25249"/>
    <cellStyle name="Calculation 2 12 2 2 5" xfId="25943"/>
    <cellStyle name="Calculation 2 12 2 2 6" xfId="26615"/>
    <cellStyle name="Calculation 2 12 2 2 7" xfId="27281"/>
    <cellStyle name="Calculation 2 12 2 2 8" xfId="27847"/>
    <cellStyle name="Calculation 2 12 2 2 9" xfId="28295"/>
    <cellStyle name="Calculation 2 12 2 3" xfId="21706"/>
    <cellStyle name="Calculation 2 12 2 4" xfId="22593"/>
    <cellStyle name="Calculation 2 12 2 5" xfId="21622"/>
    <cellStyle name="Calculation 2 12 2 6" xfId="22677"/>
    <cellStyle name="Calculation 2 12 2 7" xfId="21538"/>
    <cellStyle name="Calculation 2 12 2 8" xfId="22761"/>
    <cellStyle name="Calculation 2 12 2 9" xfId="23858"/>
    <cellStyle name="Calculation 2 12 3" xfId="734"/>
    <cellStyle name="Calculation 2 12 3 10" xfId="22508"/>
    <cellStyle name="Calculation 2 12 3 2" xfId="21397"/>
    <cellStyle name="Calculation 2 12 3 2 2" xfId="23713"/>
    <cellStyle name="Calculation 2 12 3 2 3" xfId="24510"/>
    <cellStyle name="Calculation 2 12 3 2 4" xfId="25248"/>
    <cellStyle name="Calculation 2 12 3 2 5" xfId="25942"/>
    <cellStyle name="Calculation 2 12 3 2 6" xfId="26614"/>
    <cellStyle name="Calculation 2 12 3 2 7" xfId="27280"/>
    <cellStyle name="Calculation 2 12 3 2 8" xfId="27846"/>
    <cellStyle name="Calculation 2 12 3 2 9" xfId="28294"/>
    <cellStyle name="Calculation 2 12 3 3" xfId="21707"/>
    <cellStyle name="Calculation 2 12 3 4" xfId="22592"/>
    <cellStyle name="Calculation 2 12 3 5" xfId="21623"/>
    <cellStyle name="Calculation 2 12 3 6" xfId="22676"/>
    <cellStyle name="Calculation 2 12 3 7" xfId="21539"/>
    <cellStyle name="Calculation 2 12 3 8" xfId="22760"/>
    <cellStyle name="Calculation 2 12 3 9" xfId="23857"/>
    <cellStyle name="Calculation 2 12 4" xfId="735"/>
    <cellStyle name="Calculation 2 12 4 10" xfId="22507"/>
    <cellStyle name="Calculation 2 12 4 2" xfId="21396"/>
    <cellStyle name="Calculation 2 12 4 2 2" xfId="23712"/>
    <cellStyle name="Calculation 2 12 4 2 3" xfId="24509"/>
    <cellStyle name="Calculation 2 12 4 2 4" xfId="25247"/>
    <cellStyle name="Calculation 2 12 4 2 5" xfId="25941"/>
    <cellStyle name="Calculation 2 12 4 2 6" xfId="26613"/>
    <cellStyle name="Calculation 2 12 4 2 7" xfId="27279"/>
    <cellStyle name="Calculation 2 12 4 2 8" xfId="27845"/>
    <cellStyle name="Calculation 2 12 4 2 9" xfId="28293"/>
    <cellStyle name="Calculation 2 12 4 3" xfId="21708"/>
    <cellStyle name="Calculation 2 12 4 4" xfId="22591"/>
    <cellStyle name="Calculation 2 12 4 5" xfId="21624"/>
    <cellStyle name="Calculation 2 12 4 6" xfId="22675"/>
    <cellStyle name="Calculation 2 12 4 7" xfId="21540"/>
    <cellStyle name="Calculation 2 12 4 8" xfId="22759"/>
    <cellStyle name="Calculation 2 12 4 9" xfId="23856"/>
    <cellStyle name="Calculation 2 12 5" xfId="736"/>
    <cellStyle name="Calculation 2 12 5 10" xfId="22506"/>
    <cellStyle name="Calculation 2 12 5 2" xfId="21395"/>
    <cellStyle name="Calculation 2 12 5 2 2" xfId="23711"/>
    <cellStyle name="Calculation 2 12 5 2 3" xfId="24508"/>
    <cellStyle name="Calculation 2 12 5 2 4" xfId="25246"/>
    <cellStyle name="Calculation 2 12 5 2 5" xfId="25940"/>
    <cellStyle name="Calculation 2 12 5 2 6" xfId="26612"/>
    <cellStyle name="Calculation 2 12 5 2 7" xfId="27278"/>
    <cellStyle name="Calculation 2 12 5 2 8" xfId="27844"/>
    <cellStyle name="Calculation 2 12 5 2 9" xfId="28292"/>
    <cellStyle name="Calculation 2 12 5 3" xfId="21709"/>
    <cellStyle name="Calculation 2 12 5 4" xfId="22590"/>
    <cellStyle name="Calculation 2 12 5 5" xfId="21625"/>
    <cellStyle name="Calculation 2 12 5 6" xfId="22674"/>
    <cellStyle name="Calculation 2 12 5 7" xfId="21541"/>
    <cellStyle name="Calculation 2 12 5 8" xfId="22758"/>
    <cellStyle name="Calculation 2 12 5 9" xfId="23855"/>
    <cellStyle name="Calculation 2 12 6" xfId="21399"/>
    <cellStyle name="Calculation 2 12 6 2" xfId="23715"/>
    <cellStyle name="Calculation 2 12 6 3" xfId="24512"/>
    <cellStyle name="Calculation 2 12 6 4" xfId="25250"/>
    <cellStyle name="Calculation 2 12 6 5" xfId="25944"/>
    <cellStyle name="Calculation 2 12 6 6" xfId="26616"/>
    <cellStyle name="Calculation 2 12 6 7" xfId="27282"/>
    <cellStyle name="Calculation 2 12 6 8" xfId="27848"/>
    <cellStyle name="Calculation 2 12 6 9" xfId="28296"/>
    <cellStyle name="Calculation 2 12 7" xfId="21705"/>
    <cellStyle name="Calculation 2 12 8" xfId="22594"/>
    <cellStyle name="Calculation 2 12 9" xfId="21621"/>
    <cellStyle name="Calculation 2 13" xfId="737"/>
    <cellStyle name="Calculation 2 13 10" xfId="21542"/>
    <cellStyle name="Calculation 2 13 11" xfId="22757"/>
    <cellStyle name="Calculation 2 13 12" xfId="23854"/>
    <cellStyle name="Calculation 2 13 13" xfId="22505"/>
    <cellStyle name="Calculation 2 13 2" xfId="738"/>
    <cellStyle name="Calculation 2 13 2 10" xfId="22504"/>
    <cellStyle name="Calculation 2 13 2 2" xfId="21393"/>
    <cellStyle name="Calculation 2 13 2 2 2" xfId="23709"/>
    <cellStyle name="Calculation 2 13 2 2 3" xfId="24506"/>
    <cellStyle name="Calculation 2 13 2 2 4" xfId="25244"/>
    <cellStyle name="Calculation 2 13 2 2 5" xfId="25938"/>
    <cellStyle name="Calculation 2 13 2 2 6" xfId="26610"/>
    <cellStyle name="Calculation 2 13 2 2 7" xfId="27276"/>
    <cellStyle name="Calculation 2 13 2 2 8" xfId="27842"/>
    <cellStyle name="Calculation 2 13 2 2 9" xfId="28290"/>
    <cellStyle name="Calculation 2 13 2 3" xfId="21711"/>
    <cellStyle name="Calculation 2 13 2 4" xfId="22588"/>
    <cellStyle name="Calculation 2 13 2 5" xfId="21627"/>
    <cellStyle name="Calculation 2 13 2 6" xfId="22672"/>
    <cellStyle name="Calculation 2 13 2 7" xfId="21543"/>
    <cellStyle name="Calculation 2 13 2 8" xfId="22756"/>
    <cellStyle name="Calculation 2 13 2 9" xfId="23853"/>
    <cellStyle name="Calculation 2 13 3" xfId="739"/>
    <cellStyle name="Calculation 2 13 3 10" xfId="22503"/>
    <cellStyle name="Calculation 2 13 3 2" xfId="21392"/>
    <cellStyle name="Calculation 2 13 3 2 2" xfId="23708"/>
    <cellStyle name="Calculation 2 13 3 2 3" xfId="24505"/>
    <cellStyle name="Calculation 2 13 3 2 4" xfId="25243"/>
    <cellStyle name="Calculation 2 13 3 2 5" xfId="25937"/>
    <cellStyle name="Calculation 2 13 3 2 6" xfId="26609"/>
    <cellStyle name="Calculation 2 13 3 2 7" xfId="27275"/>
    <cellStyle name="Calculation 2 13 3 2 8" xfId="27841"/>
    <cellStyle name="Calculation 2 13 3 2 9" xfId="28289"/>
    <cellStyle name="Calculation 2 13 3 3" xfId="21712"/>
    <cellStyle name="Calculation 2 13 3 4" xfId="22587"/>
    <cellStyle name="Calculation 2 13 3 5" xfId="21628"/>
    <cellStyle name="Calculation 2 13 3 6" xfId="22671"/>
    <cellStyle name="Calculation 2 13 3 7" xfId="21544"/>
    <cellStyle name="Calculation 2 13 3 8" xfId="22755"/>
    <cellStyle name="Calculation 2 13 3 9" xfId="23852"/>
    <cellStyle name="Calculation 2 13 4" xfId="740"/>
    <cellStyle name="Calculation 2 13 4 10" xfId="22502"/>
    <cellStyle name="Calculation 2 13 4 2" xfId="21391"/>
    <cellStyle name="Calculation 2 13 4 2 2" xfId="23707"/>
    <cellStyle name="Calculation 2 13 4 2 3" xfId="24504"/>
    <cellStyle name="Calculation 2 13 4 2 4" xfId="25242"/>
    <cellStyle name="Calculation 2 13 4 2 5" xfId="25936"/>
    <cellStyle name="Calculation 2 13 4 2 6" xfId="26608"/>
    <cellStyle name="Calculation 2 13 4 2 7" xfId="27274"/>
    <cellStyle name="Calculation 2 13 4 2 8" xfId="27840"/>
    <cellStyle name="Calculation 2 13 4 2 9" xfId="28288"/>
    <cellStyle name="Calculation 2 13 4 3" xfId="21713"/>
    <cellStyle name="Calculation 2 13 4 4" xfId="22586"/>
    <cellStyle name="Calculation 2 13 4 5" xfId="21629"/>
    <cellStyle name="Calculation 2 13 4 6" xfId="22670"/>
    <cellStyle name="Calculation 2 13 4 7" xfId="21545"/>
    <cellStyle name="Calculation 2 13 4 8" xfId="22754"/>
    <cellStyle name="Calculation 2 13 4 9" xfId="23851"/>
    <cellStyle name="Calculation 2 13 5" xfId="21394"/>
    <cellStyle name="Calculation 2 13 5 2" xfId="23710"/>
    <cellStyle name="Calculation 2 13 5 3" xfId="24507"/>
    <cellStyle name="Calculation 2 13 5 4" xfId="25245"/>
    <cellStyle name="Calculation 2 13 5 5" xfId="25939"/>
    <cellStyle name="Calculation 2 13 5 6" xfId="26611"/>
    <cellStyle name="Calculation 2 13 5 7" xfId="27277"/>
    <cellStyle name="Calculation 2 13 5 8" xfId="27843"/>
    <cellStyle name="Calculation 2 13 5 9" xfId="28291"/>
    <cellStyle name="Calculation 2 13 6" xfId="21710"/>
    <cellStyle name="Calculation 2 13 7" xfId="22589"/>
    <cellStyle name="Calculation 2 13 8" xfId="21626"/>
    <cellStyle name="Calculation 2 13 9" xfId="22673"/>
    <cellStyle name="Calculation 2 14" xfId="741"/>
    <cellStyle name="Calculation 2 14 10" xfId="22501"/>
    <cellStyle name="Calculation 2 14 2" xfId="21390"/>
    <cellStyle name="Calculation 2 14 2 2" xfId="23706"/>
    <cellStyle name="Calculation 2 14 2 3" xfId="24503"/>
    <cellStyle name="Calculation 2 14 2 4" xfId="25241"/>
    <cellStyle name="Calculation 2 14 2 5" xfId="25935"/>
    <cellStyle name="Calculation 2 14 2 6" xfId="26607"/>
    <cellStyle name="Calculation 2 14 2 7" xfId="27273"/>
    <cellStyle name="Calculation 2 14 2 8" xfId="27839"/>
    <cellStyle name="Calculation 2 14 2 9" xfId="28287"/>
    <cellStyle name="Calculation 2 14 3" xfId="21714"/>
    <cellStyle name="Calculation 2 14 4" xfId="22585"/>
    <cellStyle name="Calculation 2 14 5" xfId="21630"/>
    <cellStyle name="Calculation 2 14 6" xfId="22669"/>
    <cellStyle name="Calculation 2 14 7" xfId="21546"/>
    <cellStyle name="Calculation 2 14 8" xfId="22753"/>
    <cellStyle name="Calculation 2 14 9" xfId="23850"/>
    <cellStyle name="Calculation 2 15" xfId="742"/>
    <cellStyle name="Calculation 2 15 10" xfId="22500"/>
    <cellStyle name="Calculation 2 15 2" xfId="21389"/>
    <cellStyle name="Calculation 2 15 2 2" xfId="23705"/>
    <cellStyle name="Calculation 2 15 2 3" xfId="24502"/>
    <cellStyle name="Calculation 2 15 2 4" xfId="25240"/>
    <cellStyle name="Calculation 2 15 2 5" xfId="25934"/>
    <cellStyle name="Calculation 2 15 2 6" xfId="26606"/>
    <cellStyle name="Calculation 2 15 2 7" xfId="27272"/>
    <cellStyle name="Calculation 2 15 2 8" xfId="27838"/>
    <cellStyle name="Calculation 2 15 2 9" xfId="28286"/>
    <cellStyle name="Calculation 2 15 3" xfId="21715"/>
    <cellStyle name="Calculation 2 15 4" xfId="22584"/>
    <cellStyle name="Calculation 2 15 5" xfId="21631"/>
    <cellStyle name="Calculation 2 15 6" xfId="22668"/>
    <cellStyle name="Calculation 2 15 7" xfId="21547"/>
    <cellStyle name="Calculation 2 15 8" xfId="22752"/>
    <cellStyle name="Calculation 2 15 9" xfId="23849"/>
    <cellStyle name="Calculation 2 16" xfId="743"/>
    <cellStyle name="Calculation 2 16 10" xfId="22499"/>
    <cellStyle name="Calculation 2 16 2" xfId="21388"/>
    <cellStyle name="Calculation 2 16 2 2" xfId="23704"/>
    <cellStyle name="Calculation 2 16 2 3" xfId="24501"/>
    <cellStyle name="Calculation 2 16 2 4" xfId="25239"/>
    <cellStyle name="Calculation 2 16 2 5" xfId="25933"/>
    <cellStyle name="Calculation 2 16 2 6" xfId="26605"/>
    <cellStyle name="Calculation 2 16 2 7" xfId="27271"/>
    <cellStyle name="Calculation 2 16 2 8" xfId="27837"/>
    <cellStyle name="Calculation 2 16 2 9" xfId="28285"/>
    <cellStyle name="Calculation 2 16 3" xfId="21716"/>
    <cellStyle name="Calculation 2 16 4" xfId="22583"/>
    <cellStyle name="Calculation 2 16 5" xfId="21632"/>
    <cellStyle name="Calculation 2 16 6" xfId="22667"/>
    <cellStyle name="Calculation 2 16 7" xfId="21548"/>
    <cellStyle name="Calculation 2 16 8" xfId="22751"/>
    <cellStyle name="Calculation 2 16 9" xfId="23848"/>
    <cellStyle name="Calculation 2 17" xfId="21409"/>
    <cellStyle name="Calculation 2 17 2" xfId="23725"/>
    <cellStyle name="Calculation 2 17 3" xfId="24522"/>
    <cellStyle name="Calculation 2 17 4" xfId="25260"/>
    <cellStyle name="Calculation 2 17 5" xfId="25954"/>
    <cellStyle name="Calculation 2 17 6" xfId="26626"/>
    <cellStyle name="Calculation 2 17 7" xfId="27292"/>
    <cellStyle name="Calculation 2 17 8" xfId="27858"/>
    <cellStyle name="Calculation 2 17 9" xfId="28306"/>
    <cellStyle name="Calculation 2 18" xfId="21695"/>
    <cellStyle name="Calculation 2 19" xfId="22604"/>
    <cellStyle name="Calculation 2 2" xfId="744"/>
    <cellStyle name="Calculation 2 2 10" xfId="21387"/>
    <cellStyle name="Calculation 2 2 10 2" xfId="23703"/>
    <cellStyle name="Calculation 2 2 10 3" xfId="24500"/>
    <cellStyle name="Calculation 2 2 10 4" xfId="25238"/>
    <cellStyle name="Calculation 2 2 10 5" xfId="25932"/>
    <cellStyle name="Calculation 2 2 10 6" xfId="26604"/>
    <cellStyle name="Calculation 2 2 10 7" xfId="27270"/>
    <cellStyle name="Calculation 2 2 10 8" xfId="27836"/>
    <cellStyle name="Calculation 2 2 10 9" xfId="28284"/>
    <cellStyle name="Calculation 2 2 11" xfId="21717"/>
    <cellStyle name="Calculation 2 2 12" xfId="22582"/>
    <cellStyle name="Calculation 2 2 13" xfId="21633"/>
    <cellStyle name="Calculation 2 2 14" xfId="22666"/>
    <cellStyle name="Calculation 2 2 15" xfId="21549"/>
    <cellStyle name="Calculation 2 2 16" xfId="22750"/>
    <cellStyle name="Calculation 2 2 17" xfId="23847"/>
    <cellStyle name="Calculation 2 2 18" xfId="22498"/>
    <cellStyle name="Calculation 2 2 2" xfId="745"/>
    <cellStyle name="Calculation 2 2 2 10" xfId="21550"/>
    <cellStyle name="Calculation 2 2 2 11" xfId="22749"/>
    <cellStyle name="Calculation 2 2 2 12" xfId="23846"/>
    <cellStyle name="Calculation 2 2 2 13" xfId="22497"/>
    <cellStyle name="Calculation 2 2 2 2" xfId="746"/>
    <cellStyle name="Calculation 2 2 2 2 10" xfId="22496"/>
    <cellStyle name="Calculation 2 2 2 2 2" xfId="21385"/>
    <cellStyle name="Calculation 2 2 2 2 2 2" xfId="23701"/>
    <cellStyle name="Calculation 2 2 2 2 2 3" xfId="24498"/>
    <cellStyle name="Calculation 2 2 2 2 2 4" xfId="25236"/>
    <cellStyle name="Calculation 2 2 2 2 2 5" xfId="25930"/>
    <cellStyle name="Calculation 2 2 2 2 2 6" xfId="26602"/>
    <cellStyle name="Calculation 2 2 2 2 2 7" xfId="27268"/>
    <cellStyle name="Calculation 2 2 2 2 2 8" xfId="27834"/>
    <cellStyle name="Calculation 2 2 2 2 2 9" xfId="28282"/>
    <cellStyle name="Calculation 2 2 2 2 3" xfId="21719"/>
    <cellStyle name="Calculation 2 2 2 2 4" xfId="22580"/>
    <cellStyle name="Calculation 2 2 2 2 5" xfId="21635"/>
    <cellStyle name="Calculation 2 2 2 2 6" xfId="22664"/>
    <cellStyle name="Calculation 2 2 2 2 7" xfId="21551"/>
    <cellStyle name="Calculation 2 2 2 2 8" xfId="22748"/>
    <cellStyle name="Calculation 2 2 2 2 9" xfId="23845"/>
    <cellStyle name="Calculation 2 2 2 3" xfId="747"/>
    <cellStyle name="Calculation 2 2 2 3 10" xfId="22495"/>
    <cellStyle name="Calculation 2 2 2 3 2" xfId="21384"/>
    <cellStyle name="Calculation 2 2 2 3 2 2" xfId="23700"/>
    <cellStyle name="Calculation 2 2 2 3 2 3" xfId="24497"/>
    <cellStyle name="Calculation 2 2 2 3 2 4" xfId="25235"/>
    <cellStyle name="Calculation 2 2 2 3 2 5" xfId="25929"/>
    <cellStyle name="Calculation 2 2 2 3 2 6" xfId="26601"/>
    <cellStyle name="Calculation 2 2 2 3 2 7" xfId="27267"/>
    <cellStyle name="Calculation 2 2 2 3 2 8" xfId="27833"/>
    <cellStyle name="Calculation 2 2 2 3 2 9" xfId="28281"/>
    <cellStyle name="Calculation 2 2 2 3 3" xfId="21720"/>
    <cellStyle name="Calculation 2 2 2 3 4" xfId="22579"/>
    <cellStyle name="Calculation 2 2 2 3 5" xfId="21636"/>
    <cellStyle name="Calculation 2 2 2 3 6" xfId="22663"/>
    <cellStyle name="Calculation 2 2 2 3 7" xfId="21552"/>
    <cellStyle name="Calculation 2 2 2 3 8" xfId="22747"/>
    <cellStyle name="Calculation 2 2 2 3 9" xfId="23844"/>
    <cellStyle name="Calculation 2 2 2 4" xfId="748"/>
    <cellStyle name="Calculation 2 2 2 4 10" xfId="22494"/>
    <cellStyle name="Calculation 2 2 2 4 2" xfId="21383"/>
    <cellStyle name="Calculation 2 2 2 4 2 2" xfId="23699"/>
    <cellStyle name="Calculation 2 2 2 4 2 3" xfId="24496"/>
    <cellStyle name="Calculation 2 2 2 4 2 4" xfId="25234"/>
    <cellStyle name="Calculation 2 2 2 4 2 5" xfId="25928"/>
    <cellStyle name="Calculation 2 2 2 4 2 6" xfId="26600"/>
    <cellStyle name="Calculation 2 2 2 4 2 7" xfId="27266"/>
    <cellStyle name="Calculation 2 2 2 4 2 8" xfId="27832"/>
    <cellStyle name="Calculation 2 2 2 4 2 9" xfId="28280"/>
    <cellStyle name="Calculation 2 2 2 4 3" xfId="21721"/>
    <cellStyle name="Calculation 2 2 2 4 4" xfId="22578"/>
    <cellStyle name="Calculation 2 2 2 4 5" xfId="21637"/>
    <cellStyle name="Calculation 2 2 2 4 6" xfId="22662"/>
    <cellStyle name="Calculation 2 2 2 4 7" xfId="21553"/>
    <cellStyle name="Calculation 2 2 2 4 8" xfId="22746"/>
    <cellStyle name="Calculation 2 2 2 4 9" xfId="23843"/>
    <cellStyle name="Calculation 2 2 2 5" xfId="21386"/>
    <cellStyle name="Calculation 2 2 2 5 2" xfId="23702"/>
    <cellStyle name="Calculation 2 2 2 5 3" xfId="24499"/>
    <cellStyle name="Calculation 2 2 2 5 4" xfId="25237"/>
    <cellStyle name="Calculation 2 2 2 5 5" xfId="25931"/>
    <cellStyle name="Calculation 2 2 2 5 6" xfId="26603"/>
    <cellStyle name="Calculation 2 2 2 5 7" xfId="27269"/>
    <cellStyle name="Calculation 2 2 2 5 8" xfId="27835"/>
    <cellStyle name="Calculation 2 2 2 5 9" xfId="28283"/>
    <cellStyle name="Calculation 2 2 2 6" xfId="21718"/>
    <cellStyle name="Calculation 2 2 2 7" xfId="22581"/>
    <cellStyle name="Calculation 2 2 2 8" xfId="21634"/>
    <cellStyle name="Calculation 2 2 2 9" xfId="22665"/>
    <cellStyle name="Calculation 2 2 3" xfId="749"/>
    <cellStyle name="Calculation 2 2 3 10" xfId="21554"/>
    <cellStyle name="Calculation 2 2 3 11" xfId="22745"/>
    <cellStyle name="Calculation 2 2 3 12" xfId="23842"/>
    <cellStyle name="Calculation 2 2 3 13" xfId="22493"/>
    <cellStyle name="Calculation 2 2 3 2" xfId="750"/>
    <cellStyle name="Calculation 2 2 3 2 10" xfId="22492"/>
    <cellStyle name="Calculation 2 2 3 2 2" xfId="21381"/>
    <cellStyle name="Calculation 2 2 3 2 2 2" xfId="23697"/>
    <cellStyle name="Calculation 2 2 3 2 2 3" xfId="24494"/>
    <cellStyle name="Calculation 2 2 3 2 2 4" xfId="25232"/>
    <cellStyle name="Calculation 2 2 3 2 2 5" xfId="25926"/>
    <cellStyle name="Calculation 2 2 3 2 2 6" xfId="26598"/>
    <cellStyle name="Calculation 2 2 3 2 2 7" xfId="27264"/>
    <cellStyle name="Calculation 2 2 3 2 2 8" xfId="27830"/>
    <cellStyle name="Calculation 2 2 3 2 2 9" xfId="28278"/>
    <cellStyle name="Calculation 2 2 3 2 3" xfId="21723"/>
    <cellStyle name="Calculation 2 2 3 2 4" xfId="22576"/>
    <cellStyle name="Calculation 2 2 3 2 5" xfId="21639"/>
    <cellStyle name="Calculation 2 2 3 2 6" xfId="22660"/>
    <cellStyle name="Calculation 2 2 3 2 7" xfId="21555"/>
    <cellStyle name="Calculation 2 2 3 2 8" xfId="22744"/>
    <cellStyle name="Calculation 2 2 3 2 9" xfId="23841"/>
    <cellStyle name="Calculation 2 2 3 3" xfId="751"/>
    <cellStyle name="Calculation 2 2 3 3 10" xfId="22491"/>
    <cellStyle name="Calculation 2 2 3 3 2" xfId="21380"/>
    <cellStyle name="Calculation 2 2 3 3 2 2" xfId="23696"/>
    <cellStyle name="Calculation 2 2 3 3 2 3" xfId="24493"/>
    <cellStyle name="Calculation 2 2 3 3 2 4" xfId="25231"/>
    <cellStyle name="Calculation 2 2 3 3 2 5" xfId="25925"/>
    <cellStyle name="Calculation 2 2 3 3 2 6" xfId="26597"/>
    <cellStyle name="Calculation 2 2 3 3 2 7" xfId="27263"/>
    <cellStyle name="Calculation 2 2 3 3 2 8" xfId="27829"/>
    <cellStyle name="Calculation 2 2 3 3 2 9" xfId="28277"/>
    <cellStyle name="Calculation 2 2 3 3 3" xfId="21724"/>
    <cellStyle name="Calculation 2 2 3 3 4" xfId="22575"/>
    <cellStyle name="Calculation 2 2 3 3 5" xfId="21640"/>
    <cellStyle name="Calculation 2 2 3 3 6" xfId="22659"/>
    <cellStyle name="Calculation 2 2 3 3 7" xfId="21556"/>
    <cellStyle name="Calculation 2 2 3 3 8" xfId="22743"/>
    <cellStyle name="Calculation 2 2 3 3 9" xfId="23840"/>
    <cellStyle name="Calculation 2 2 3 4" xfId="752"/>
    <cellStyle name="Calculation 2 2 3 4 10" xfId="22490"/>
    <cellStyle name="Calculation 2 2 3 4 2" xfId="21379"/>
    <cellStyle name="Calculation 2 2 3 4 2 2" xfId="23695"/>
    <cellStyle name="Calculation 2 2 3 4 2 3" xfId="24492"/>
    <cellStyle name="Calculation 2 2 3 4 2 4" xfId="25230"/>
    <cellStyle name="Calculation 2 2 3 4 2 5" xfId="25924"/>
    <cellStyle name="Calculation 2 2 3 4 2 6" xfId="26596"/>
    <cellStyle name="Calculation 2 2 3 4 2 7" xfId="27262"/>
    <cellStyle name="Calculation 2 2 3 4 2 8" xfId="27828"/>
    <cellStyle name="Calculation 2 2 3 4 2 9" xfId="28276"/>
    <cellStyle name="Calculation 2 2 3 4 3" xfId="21725"/>
    <cellStyle name="Calculation 2 2 3 4 4" xfId="22574"/>
    <cellStyle name="Calculation 2 2 3 4 5" xfId="21641"/>
    <cellStyle name="Calculation 2 2 3 4 6" xfId="22658"/>
    <cellStyle name="Calculation 2 2 3 4 7" xfId="21557"/>
    <cellStyle name="Calculation 2 2 3 4 8" xfId="22742"/>
    <cellStyle name="Calculation 2 2 3 4 9" xfId="23839"/>
    <cellStyle name="Calculation 2 2 3 5" xfId="21382"/>
    <cellStyle name="Calculation 2 2 3 5 2" xfId="23698"/>
    <cellStyle name="Calculation 2 2 3 5 3" xfId="24495"/>
    <cellStyle name="Calculation 2 2 3 5 4" xfId="25233"/>
    <cellStyle name="Calculation 2 2 3 5 5" xfId="25927"/>
    <cellStyle name="Calculation 2 2 3 5 6" xfId="26599"/>
    <cellStyle name="Calculation 2 2 3 5 7" xfId="27265"/>
    <cellStyle name="Calculation 2 2 3 5 8" xfId="27831"/>
    <cellStyle name="Calculation 2 2 3 5 9" xfId="28279"/>
    <cellStyle name="Calculation 2 2 3 6" xfId="21722"/>
    <cellStyle name="Calculation 2 2 3 7" xfId="22577"/>
    <cellStyle name="Calculation 2 2 3 8" xfId="21638"/>
    <cellStyle name="Calculation 2 2 3 9" xfId="22661"/>
    <cellStyle name="Calculation 2 2 4" xfId="753"/>
    <cellStyle name="Calculation 2 2 4 10" xfId="21558"/>
    <cellStyle name="Calculation 2 2 4 11" xfId="22741"/>
    <cellStyle name="Calculation 2 2 4 12" xfId="23838"/>
    <cellStyle name="Calculation 2 2 4 13" xfId="22489"/>
    <cellStyle name="Calculation 2 2 4 2" xfId="754"/>
    <cellStyle name="Calculation 2 2 4 2 10" xfId="22488"/>
    <cellStyle name="Calculation 2 2 4 2 2" xfId="21377"/>
    <cellStyle name="Calculation 2 2 4 2 2 2" xfId="23693"/>
    <cellStyle name="Calculation 2 2 4 2 2 3" xfId="24490"/>
    <cellStyle name="Calculation 2 2 4 2 2 4" xfId="25228"/>
    <cellStyle name="Calculation 2 2 4 2 2 5" xfId="25922"/>
    <cellStyle name="Calculation 2 2 4 2 2 6" xfId="26594"/>
    <cellStyle name="Calculation 2 2 4 2 2 7" xfId="27260"/>
    <cellStyle name="Calculation 2 2 4 2 2 8" xfId="27826"/>
    <cellStyle name="Calculation 2 2 4 2 2 9" xfId="28274"/>
    <cellStyle name="Calculation 2 2 4 2 3" xfId="21727"/>
    <cellStyle name="Calculation 2 2 4 2 4" xfId="22572"/>
    <cellStyle name="Calculation 2 2 4 2 5" xfId="21643"/>
    <cellStyle name="Calculation 2 2 4 2 6" xfId="22656"/>
    <cellStyle name="Calculation 2 2 4 2 7" xfId="21559"/>
    <cellStyle name="Calculation 2 2 4 2 8" xfId="22740"/>
    <cellStyle name="Calculation 2 2 4 2 9" xfId="23837"/>
    <cellStyle name="Calculation 2 2 4 3" xfId="755"/>
    <cellStyle name="Calculation 2 2 4 3 10" xfId="22487"/>
    <cellStyle name="Calculation 2 2 4 3 2" xfId="21376"/>
    <cellStyle name="Calculation 2 2 4 3 2 2" xfId="23692"/>
    <cellStyle name="Calculation 2 2 4 3 2 3" xfId="24489"/>
    <cellStyle name="Calculation 2 2 4 3 2 4" xfId="25227"/>
    <cellStyle name="Calculation 2 2 4 3 2 5" xfId="25921"/>
    <cellStyle name="Calculation 2 2 4 3 2 6" xfId="26593"/>
    <cellStyle name="Calculation 2 2 4 3 2 7" xfId="27259"/>
    <cellStyle name="Calculation 2 2 4 3 2 8" xfId="27825"/>
    <cellStyle name="Calculation 2 2 4 3 2 9" xfId="28273"/>
    <cellStyle name="Calculation 2 2 4 3 3" xfId="21728"/>
    <cellStyle name="Calculation 2 2 4 3 4" xfId="22571"/>
    <cellStyle name="Calculation 2 2 4 3 5" xfId="21644"/>
    <cellStyle name="Calculation 2 2 4 3 6" xfId="22655"/>
    <cellStyle name="Calculation 2 2 4 3 7" xfId="21560"/>
    <cellStyle name="Calculation 2 2 4 3 8" xfId="22739"/>
    <cellStyle name="Calculation 2 2 4 3 9" xfId="23836"/>
    <cellStyle name="Calculation 2 2 4 4" xfId="756"/>
    <cellStyle name="Calculation 2 2 4 4 10" xfId="22486"/>
    <cellStyle name="Calculation 2 2 4 4 2" xfId="21375"/>
    <cellStyle name="Calculation 2 2 4 4 2 2" xfId="23691"/>
    <cellStyle name="Calculation 2 2 4 4 2 3" xfId="24488"/>
    <cellStyle name="Calculation 2 2 4 4 2 4" xfId="25226"/>
    <cellStyle name="Calculation 2 2 4 4 2 5" xfId="25920"/>
    <cellStyle name="Calculation 2 2 4 4 2 6" xfId="26592"/>
    <cellStyle name="Calculation 2 2 4 4 2 7" xfId="27258"/>
    <cellStyle name="Calculation 2 2 4 4 2 8" xfId="27824"/>
    <cellStyle name="Calculation 2 2 4 4 2 9" xfId="28272"/>
    <cellStyle name="Calculation 2 2 4 4 3" xfId="21729"/>
    <cellStyle name="Calculation 2 2 4 4 4" xfId="22570"/>
    <cellStyle name="Calculation 2 2 4 4 5" xfId="21645"/>
    <cellStyle name="Calculation 2 2 4 4 6" xfId="22654"/>
    <cellStyle name="Calculation 2 2 4 4 7" xfId="21561"/>
    <cellStyle name="Calculation 2 2 4 4 8" xfId="22738"/>
    <cellStyle name="Calculation 2 2 4 4 9" xfId="23835"/>
    <cellStyle name="Calculation 2 2 4 5" xfId="21378"/>
    <cellStyle name="Calculation 2 2 4 5 2" xfId="23694"/>
    <cellStyle name="Calculation 2 2 4 5 3" xfId="24491"/>
    <cellStyle name="Calculation 2 2 4 5 4" xfId="25229"/>
    <cellStyle name="Calculation 2 2 4 5 5" xfId="25923"/>
    <cellStyle name="Calculation 2 2 4 5 6" xfId="26595"/>
    <cellStyle name="Calculation 2 2 4 5 7" xfId="27261"/>
    <cellStyle name="Calculation 2 2 4 5 8" xfId="27827"/>
    <cellStyle name="Calculation 2 2 4 5 9" xfId="28275"/>
    <cellStyle name="Calculation 2 2 4 6" xfId="21726"/>
    <cellStyle name="Calculation 2 2 4 7" xfId="22573"/>
    <cellStyle name="Calculation 2 2 4 8" xfId="21642"/>
    <cellStyle name="Calculation 2 2 4 9" xfId="22657"/>
    <cellStyle name="Calculation 2 2 5" xfId="757"/>
    <cellStyle name="Calculation 2 2 5 10" xfId="21562"/>
    <cellStyle name="Calculation 2 2 5 11" xfId="22737"/>
    <cellStyle name="Calculation 2 2 5 12" xfId="23834"/>
    <cellStyle name="Calculation 2 2 5 13" xfId="22485"/>
    <cellStyle name="Calculation 2 2 5 2" xfId="758"/>
    <cellStyle name="Calculation 2 2 5 2 10" xfId="22484"/>
    <cellStyle name="Calculation 2 2 5 2 2" xfId="21373"/>
    <cellStyle name="Calculation 2 2 5 2 2 2" xfId="23689"/>
    <cellStyle name="Calculation 2 2 5 2 2 3" xfId="24486"/>
    <cellStyle name="Calculation 2 2 5 2 2 4" xfId="25224"/>
    <cellStyle name="Calculation 2 2 5 2 2 5" xfId="25918"/>
    <cellStyle name="Calculation 2 2 5 2 2 6" xfId="26590"/>
    <cellStyle name="Calculation 2 2 5 2 2 7" xfId="27256"/>
    <cellStyle name="Calculation 2 2 5 2 2 8" xfId="27822"/>
    <cellStyle name="Calculation 2 2 5 2 2 9" xfId="28270"/>
    <cellStyle name="Calculation 2 2 5 2 3" xfId="21731"/>
    <cellStyle name="Calculation 2 2 5 2 4" xfId="22568"/>
    <cellStyle name="Calculation 2 2 5 2 5" xfId="21647"/>
    <cellStyle name="Calculation 2 2 5 2 6" xfId="22652"/>
    <cellStyle name="Calculation 2 2 5 2 7" xfId="21563"/>
    <cellStyle name="Calculation 2 2 5 2 8" xfId="22736"/>
    <cellStyle name="Calculation 2 2 5 2 9" xfId="23833"/>
    <cellStyle name="Calculation 2 2 5 3" xfId="759"/>
    <cellStyle name="Calculation 2 2 5 3 10" xfId="22483"/>
    <cellStyle name="Calculation 2 2 5 3 2" xfId="21372"/>
    <cellStyle name="Calculation 2 2 5 3 2 2" xfId="23688"/>
    <cellStyle name="Calculation 2 2 5 3 2 3" xfId="24485"/>
    <cellStyle name="Calculation 2 2 5 3 2 4" xfId="25223"/>
    <cellStyle name="Calculation 2 2 5 3 2 5" xfId="25917"/>
    <cellStyle name="Calculation 2 2 5 3 2 6" xfId="26589"/>
    <cellStyle name="Calculation 2 2 5 3 2 7" xfId="27255"/>
    <cellStyle name="Calculation 2 2 5 3 2 8" xfId="27821"/>
    <cellStyle name="Calculation 2 2 5 3 2 9" xfId="28269"/>
    <cellStyle name="Calculation 2 2 5 3 3" xfId="21732"/>
    <cellStyle name="Calculation 2 2 5 3 4" xfId="22567"/>
    <cellStyle name="Calculation 2 2 5 3 5" xfId="21648"/>
    <cellStyle name="Calculation 2 2 5 3 6" xfId="22651"/>
    <cellStyle name="Calculation 2 2 5 3 7" xfId="21564"/>
    <cellStyle name="Calculation 2 2 5 3 8" xfId="22735"/>
    <cellStyle name="Calculation 2 2 5 3 9" xfId="23832"/>
    <cellStyle name="Calculation 2 2 5 4" xfId="760"/>
    <cellStyle name="Calculation 2 2 5 4 10" xfId="22482"/>
    <cellStyle name="Calculation 2 2 5 4 2" xfId="21371"/>
    <cellStyle name="Calculation 2 2 5 4 2 2" xfId="23687"/>
    <cellStyle name="Calculation 2 2 5 4 2 3" xfId="24484"/>
    <cellStyle name="Calculation 2 2 5 4 2 4" xfId="25222"/>
    <cellStyle name="Calculation 2 2 5 4 2 5" xfId="25916"/>
    <cellStyle name="Calculation 2 2 5 4 2 6" xfId="26588"/>
    <cellStyle name="Calculation 2 2 5 4 2 7" xfId="27254"/>
    <cellStyle name="Calculation 2 2 5 4 2 8" xfId="27820"/>
    <cellStyle name="Calculation 2 2 5 4 2 9" xfId="28268"/>
    <cellStyle name="Calculation 2 2 5 4 3" xfId="21733"/>
    <cellStyle name="Calculation 2 2 5 4 4" xfId="22566"/>
    <cellStyle name="Calculation 2 2 5 4 5" xfId="21649"/>
    <cellStyle name="Calculation 2 2 5 4 6" xfId="22650"/>
    <cellStyle name="Calculation 2 2 5 4 7" xfId="21565"/>
    <cellStyle name="Calculation 2 2 5 4 8" xfId="22734"/>
    <cellStyle name="Calculation 2 2 5 4 9" xfId="23831"/>
    <cellStyle name="Calculation 2 2 5 5" xfId="21374"/>
    <cellStyle name="Calculation 2 2 5 5 2" xfId="23690"/>
    <cellStyle name="Calculation 2 2 5 5 3" xfId="24487"/>
    <cellStyle name="Calculation 2 2 5 5 4" xfId="25225"/>
    <cellStyle name="Calculation 2 2 5 5 5" xfId="25919"/>
    <cellStyle name="Calculation 2 2 5 5 6" xfId="26591"/>
    <cellStyle name="Calculation 2 2 5 5 7" xfId="27257"/>
    <cellStyle name="Calculation 2 2 5 5 8" xfId="27823"/>
    <cellStyle name="Calculation 2 2 5 5 9" xfId="28271"/>
    <cellStyle name="Calculation 2 2 5 6" xfId="21730"/>
    <cellStyle name="Calculation 2 2 5 7" xfId="22569"/>
    <cellStyle name="Calculation 2 2 5 8" xfId="21646"/>
    <cellStyle name="Calculation 2 2 5 9" xfId="22653"/>
    <cellStyle name="Calculation 2 2 6" xfId="761"/>
    <cellStyle name="Calculation 2 2 6 10" xfId="22481"/>
    <cellStyle name="Calculation 2 2 6 2" xfId="21370"/>
    <cellStyle name="Calculation 2 2 6 2 2" xfId="23686"/>
    <cellStyle name="Calculation 2 2 6 2 3" xfId="24483"/>
    <cellStyle name="Calculation 2 2 6 2 4" xfId="25221"/>
    <cellStyle name="Calculation 2 2 6 2 5" xfId="25915"/>
    <cellStyle name="Calculation 2 2 6 2 6" xfId="26587"/>
    <cellStyle name="Calculation 2 2 6 2 7" xfId="27253"/>
    <cellStyle name="Calculation 2 2 6 2 8" xfId="27819"/>
    <cellStyle name="Calculation 2 2 6 2 9" xfId="28267"/>
    <cellStyle name="Calculation 2 2 6 3" xfId="21734"/>
    <cellStyle name="Calculation 2 2 6 4" xfId="22565"/>
    <cellStyle name="Calculation 2 2 6 5" xfId="21650"/>
    <cellStyle name="Calculation 2 2 6 6" xfId="22649"/>
    <cellStyle name="Calculation 2 2 6 7" xfId="21566"/>
    <cellStyle name="Calculation 2 2 6 8" xfId="22733"/>
    <cellStyle name="Calculation 2 2 6 9" xfId="23830"/>
    <cellStyle name="Calculation 2 2 7" xfId="762"/>
    <cellStyle name="Calculation 2 2 7 10" xfId="22480"/>
    <cellStyle name="Calculation 2 2 7 2" xfId="21369"/>
    <cellStyle name="Calculation 2 2 7 2 2" xfId="23685"/>
    <cellStyle name="Calculation 2 2 7 2 3" xfId="24482"/>
    <cellStyle name="Calculation 2 2 7 2 4" xfId="25220"/>
    <cellStyle name="Calculation 2 2 7 2 5" xfId="25914"/>
    <cellStyle name="Calculation 2 2 7 2 6" xfId="26586"/>
    <cellStyle name="Calculation 2 2 7 2 7" xfId="27252"/>
    <cellStyle name="Calculation 2 2 7 2 8" xfId="27818"/>
    <cellStyle name="Calculation 2 2 7 2 9" xfId="28266"/>
    <cellStyle name="Calculation 2 2 7 3" xfId="21735"/>
    <cellStyle name="Calculation 2 2 7 4" xfId="22564"/>
    <cellStyle name="Calculation 2 2 7 5" xfId="21651"/>
    <cellStyle name="Calculation 2 2 7 6" xfId="22648"/>
    <cellStyle name="Calculation 2 2 7 7" xfId="21567"/>
    <cellStyle name="Calculation 2 2 7 8" xfId="22732"/>
    <cellStyle name="Calculation 2 2 7 9" xfId="23829"/>
    <cellStyle name="Calculation 2 2 8" xfId="763"/>
    <cellStyle name="Calculation 2 2 8 10" xfId="22479"/>
    <cellStyle name="Calculation 2 2 8 2" xfId="21368"/>
    <cellStyle name="Calculation 2 2 8 2 2" xfId="23684"/>
    <cellStyle name="Calculation 2 2 8 2 3" xfId="24481"/>
    <cellStyle name="Calculation 2 2 8 2 4" xfId="25219"/>
    <cellStyle name="Calculation 2 2 8 2 5" xfId="25913"/>
    <cellStyle name="Calculation 2 2 8 2 6" xfId="26585"/>
    <cellStyle name="Calculation 2 2 8 2 7" xfId="27251"/>
    <cellStyle name="Calculation 2 2 8 2 8" xfId="27817"/>
    <cellStyle name="Calculation 2 2 8 2 9" xfId="28265"/>
    <cellStyle name="Calculation 2 2 8 3" xfId="21736"/>
    <cellStyle name="Calculation 2 2 8 4" xfId="22563"/>
    <cellStyle name="Calculation 2 2 8 5" xfId="21652"/>
    <cellStyle name="Calculation 2 2 8 6" xfId="22647"/>
    <cellStyle name="Calculation 2 2 8 7" xfId="21568"/>
    <cellStyle name="Calculation 2 2 8 8" xfId="22731"/>
    <cellStyle name="Calculation 2 2 8 9" xfId="23828"/>
    <cellStyle name="Calculation 2 2 9" xfId="764"/>
    <cellStyle name="Calculation 2 2 9 10" xfId="23275"/>
    <cellStyle name="Calculation 2 2 9 2" xfId="21367"/>
    <cellStyle name="Calculation 2 2 9 2 2" xfId="23683"/>
    <cellStyle name="Calculation 2 2 9 2 3" xfId="24480"/>
    <cellStyle name="Calculation 2 2 9 2 4" xfId="25218"/>
    <cellStyle name="Calculation 2 2 9 2 5" xfId="25912"/>
    <cellStyle name="Calculation 2 2 9 2 6" xfId="26584"/>
    <cellStyle name="Calculation 2 2 9 2 7" xfId="27250"/>
    <cellStyle name="Calculation 2 2 9 2 8" xfId="27816"/>
    <cellStyle name="Calculation 2 2 9 2 9" xfId="28264"/>
    <cellStyle name="Calculation 2 2 9 3" xfId="21737"/>
    <cellStyle name="Calculation 2 2 9 4" xfId="22562"/>
    <cellStyle name="Calculation 2 2 9 5" xfId="21653"/>
    <cellStyle name="Calculation 2 2 9 6" xfId="22646"/>
    <cellStyle name="Calculation 2 2 9 7" xfId="21569"/>
    <cellStyle name="Calculation 2 2 9 8" xfId="22730"/>
    <cellStyle name="Calculation 2 2 9 9" xfId="23827"/>
    <cellStyle name="Calculation 2 20" xfId="21611"/>
    <cellStyle name="Calculation 2 21" xfId="22688"/>
    <cellStyle name="Calculation 2 22" xfId="21527"/>
    <cellStyle name="Calculation 2 23" xfId="22772"/>
    <cellStyle name="Calculation 2 24" xfId="24821"/>
    <cellStyle name="Calculation 2 25" xfId="22520"/>
    <cellStyle name="Calculation 2 3" xfId="765"/>
    <cellStyle name="Calculation 2 3 2" xfId="766"/>
    <cellStyle name="Calculation 2 3 2 10" xfId="22478"/>
    <cellStyle name="Calculation 2 3 2 2" xfId="21366"/>
    <cellStyle name="Calculation 2 3 2 2 2" xfId="23682"/>
    <cellStyle name="Calculation 2 3 2 2 3" xfId="24479"/>
    <cellStyle name="Calculation 2 3 2 2 4" xfId="25217"/>
    <cellStyle name="Calculation 2 3 2 2 5" xfId="25911"/>
    <cellStyle name="Calculation 2 3 2 2 6" xfId="26583"/>
    <cellStyle name="Calculation 2 3 2 2 7" xfId="27249"/>
    <cellStyle name="Calculation 2 3 2 2 8" xfId="27815"/>
    <cellStyle name="Calculation 2 3 2 2 9" xfId="28263"/>
    <cellStyle name="Calculation 2 3 2 3" xfId="21738"/>
    <cellStyle name="Calculation 2 3 2 4" xfId="22561"/>
    <cellStyle name="Calculation 2 3 2 5" xfId="21654"/>
    <cellStyle name="Calculation 2 3 2 6" xfId="22645"/>
    <cellStyle name="Calculation 2 3 2 7" xfId="21570"/>
    <cellStyle name="Calculation 2 3 2 8" xfId="22729"/>
    <cellStyle name="Calculation 2 3 2 9" xfId="23826"/>
    <cellStyle name="Calculation 2 3 3" xfId="767"/>
    <cellStyle name="Calculation 2 3 3 10" xfId="22477"/>
    <cellStyle name="Calculation 2 3 3 2" xfId="21365"/>
    <cellStyle name="Calculation 2 3 3 2 2" xfId="23681"/>
    <cellStyle name="Calculation 2 3 3 2 3" xfId="24478"/>
    <cellStyle name="Calculation 2 3 3 2 4" xfId="25216"/>
    <cellStyle name="Calculation 2 3 3 2 5" xfId="25910"/>
    <cellStyle name="Calculation 2 3 3 2 6" xfId="26582"/>
    <cellStyle name="Calculation 2 3 3 2 7" xfId="27248"/>
    <cellStyle name="Calculation 2 3 3 2 8" xfId="27814"/>
    <cellStyle name="Calculation 2 3 3 2 9" xfId="28262"/>
    <cellStyle name="Calculation 2 3 3 3" xfId="21739"/>
    <cellStyle name="Calculation 2 3 3 4" xfId="22560"/>
    <cellStyle name="Calculation 2 3 3 5" xfId="21655"/>
    <cellStyle name="Calculation 2 3 3 6" xfId="22644"/>
    <cellStyle name="Calculation 2 3 3 7" xfId="21571"/>
    <cellStyle name="Calculation 2 3 3 8" xfId="22728"/>
    <cellStyle name="Calculation 2 3 3 9" xfId="23825"/>
    <cellStyle name="Calculation 2 3 4" xfId="768"/>
    <cellStyle name="Calculation 2 3 4 10" xfId="22476"/>
    <cellStyle name="Calculation 2 3 4 2" xfId="21364"/>
    <cellStyle name="Calculation 2 3 4 2 2" xfId="23680"/>
    <cellStyle name="Calculation 2 3 4 2 3" xfId="24477"/>
    <cellStyle name="Calculation 2 3 4 2 4" xfId="25215"/>
    <cellStyle name="Calculation 2 3 4 2 5" xfId="25909"/>
    <cellStyle name="Calculation 2 3 4 2 6" xfId="26581"/>
    <cellStyle name="Calculation 2 3 4 2 7" xfId="27247"/>
    <cellStyle name="Calculation 2 3 4 2 8" xfId="27813"/>
    <cellStyle name="Calculation 2 3 4 2 9" xfId="28261"/>
    <cellStyle name="Calculation 2 3 4 3" xfId="21740"/>
    <cellStyle name="Calculation 2 3 4 4" xfId="22559"/>
    <cellStyle name="Calculation 2 3 4 5" xfId="21656"/>
    <cellStyle name="Calculation 2 3 4 6" xfId="22643"/>
    <cellStyle name="Calculation 2 3 4 7" xfId="21572"/>
    <cellStyle name="Calculation 2 3 4 8" xfId="22727"/>
    <cellStyle name="Calculation 2 3 4 9" xfId="23276"/>
    <cellStyle name="Calculation 2 3 5" xfId="769"/>
    <cellStyle name="Calculation 2 3 5 10" xfId="22475"/>
    <cellStyle name="Calculation 2 3 5 2" xfId="21363"/>
    <cellStyle name="Calculation 2 3 5 2 2" xfId="23679"/>
    <cellStyle name="Calculation 2 3 5 2 3" xfId="24476"/>
    <cellStyle name="Calculation 2 3 5 2 4" xfId="25214"/>
    <cellStyle name="Calculation 2 3 5 2 5" xfId="25908"/>
    <cellStyle name="Calculation 2 3 5 2 6" xfId="26580"/>
    <cellStyle name="Calculation 2 3 5 2 7" xfId="27246"/>
    <cellStyle name="Calculation 2 3 5 2 8" xfId="27812"/>
    <cellStyle name="Calculation 2 3 5 2 9" xfId="28260"/>
    <cellStyle name="Calculation 2 3 5 3" xfId="21741"/>
    <cellStyle name="Calculation 2 3 5 4" xfId="22558"/>
    <cellStyle name="Calculation 2 3 5 5" xfId="21657"/>
    <cellStyle name="Calculation 2 3 5 6" xfId="22642"/>
    <cellStyle name="Calculation 2 3 5 7" xfId="21573"/>
    <cellStyle name="Calculation 2 3 5 8" xfId="22726"/>
    <cellStyle name="Calculation 2 3 5 9" xfId="23824"/>
    <cellStyle name="Calculation 2 4" xfId="770"/>
    <cellStyle name="Calculation 2 4 2" xfId="771"/>
    <cellStyle name="Calculation 2 4 2 10" xfId="22474"/>
    <cellStyle name="Calculation 2 4 2 2" xfId="21362"/>
    <cellStyle name="Calculation 2 4 2 2 2" xfId="23678"/>
    <cellStyle name="Calculation 2 4 2 2 3" xfId="24475"/>
    <cellStyle name="Calculation 2 4 2 2 4" xfId="25213"/>
    <cellStyle name="Calculation 2 4 2 2 5" xfId="25907"/>
    <cellStyle name="Calculation 2 4 2 2 6" xfId="26579"/>
    <cellStyle name="Calculation 2 4 2 2 7" xfId="27245"/>
    <cellStyle name="Calculation 2 4 2 2 8" xfId="27811"/>
    <cellStyle name="Calculation 2 4 2 2 9" xfId="28259"/>
    <cellStyle name="Calculation 2 4 2 3" xfId="21742"/>
    <cellStyle name="Calculation 2 4 2 4" xfId="22557"/>
    <cellStyle name="Calculation 2 4 2 5" xfId="21658"/>
    <cellStyle name="Calculation 2 4 2 6" xfId="22641"/>
    <cellStyle name="Calculation 2 4 2 7" xfId="21574"/>
    <cellStyle name="Calculation 2 4 2 8" xfId="22725"/>
    <cellStyle name="Calculation 2 4 2 9" xfId="23823"/>
    <cellStyle name="Calculation 2 4 3" xfId="772"/>
    <cellStyle name="Calculation 2 4 3 10" xfId="22473"/>
    <cellStyle name="Calculation 2 4 3 2" xfId="21361"/>
    <cellStyle name="Calculation 2 4 3 2 2" xfId="23677"/>
    <cellStyle name="Calculation 2 4 3 2 3" xfId="24474"/>
    <cellStyle name="Calculation 2 4 3 2 4" xfId="25212"/>
    <cellStyle name="Calculation 2 4 3 2 5" xfId="25906"/>
    <cellStyle name="Calculation 2 4 3 2 6" xfId="26578"/>
    <cellStyle name="Calculation 2 4 3 2 7" xfId="27244"/>
    <cellStyle name="Calculation 2 4 3 2 8" xfId="27810"/>
    <cellStyle name="Calculation 2 4 3 2 9" xfId="28258"/>
    <cellStyle name="Calculation 2 4 3 3" xfId="21743"/>
    <cellStyle name="Calculation 2 4 3 4" xfId="22556"/>
    <cellStyle name="Calculation 2 4 3 5" xfId="21659"/>
    <cellStyle name="Calculation 2 4 3 6" xfId="22640"/>
    <cellStyle name="Calculation 2 4 3 7" xfId="21575"/>
    <cellStyle name="Calculation 2 4 3 8" xfId="22724"/>
    <cellStyle name="Calculation 2 4 3 9" xfId="23822"/>
    <cellStyle name="Calculation 2 4 4" xfId="773"/>
    <cellStyle name="Calculation 2 4 4 10" xfId="22472"/>
    <cellStyle name="Calculation 2 4 4 2" xfId="21360"/>
    <cellStyle name="Calculation 2 4 4 2 2" xfId="23676"/>
    <cellStyle name="Calculation 2 4 4 2 3" xfId="24473"/>
    <cellStyle name="Calculation 2 4 4 2 4" xfId="25211"/>
    <cellStyle name="Calculation 2 4 4 2 5" xfId="25905"/>
    <cellStyle name="Calculation 2 4 4 2 6" xfId="26577"/>
    <cellStyle name="Calculation 2 4 4 2 7" xfId="27243"/>
    <cellStyle name="Calculation 2 4 4 2 8" xfId="27809"/>
    <cellStyle name="Calculation 2 4 4 2 9" xfId="28257"/>
    <cellStyle name="Calculation 2 4 4 3" xfId="21744"/>
    <cellStyle name="Calculation 2 4 4 4" xfId="22555"/>
    <cellStyle name="Calculation 2 4 4 5" xfId="21660"/>
    <cellStyle name="Calculation 2 4 4 6" xfId="22639"/>
    <cellStyle name="Calculation 2 4 4 7" xfId="21576"/>
    <cellStyle name="Calculation 2 4 4 8" xfId="22723"/>
    <cellStyle name="Calculation 2 4 4 9" xfId="23821"/>
    <cellStyle name="Calculation 2 4 5" xfId="774"/>
    <cellStyle name="Calculation 2 4 5 10" xfId="22471"/>
    <cellStyle name="Calculation 2 4 5 2" xfId="21359"/>
    <cellStyle name="Calculation 2 4 5 2 2" xfId="23675"/>
    <cellStyle name="Calculation 2 4 5 2 3" xfId="24472"/>
    <cellStyle name="Calculation 2 4 5 2 4" xfId="25210"/>
    <cellStyle name="Calculation 2 4 5 2 5" xfId="25904"/>
    <cellStyle name="Calculation 2 4 5 2 6" xfId="26576"/>
    <cellStyle name="Calculation 2 4 5 2 7" xfId="27242"/>
    <cellStyle name="Calculation 2 4 5 2 8" xfId="27808"/>
    <cellStyle name="Calculation 2 4 5 2 9" xfId="28256"/>
    <cellStyle name="Calculation 2 4 5 3" xfId="21745"/>
    <cellStyle name="Calculation 2 4 5 4" xfId="22554"/>
    <cellStyle name="Calculation 2 4 5 5" xfId="21661"/>
    <cellStyle name="Calculation 2 4 5 6" xfId="22638"/>
    <cellStyle name="Calculation 2 4 5 7" xfId="21577"/>
    <cellStyle name="Calculation 2 4 5 8" xfId="22722"/>
    <cellStyle name="Calculation 2 4 5 9" xfId="23820"/>
    <cellStyle name="Calculation 2 5" xfId="775"/>
    <cellStyle name="Calculation 2 5 2" xfId="776"/>
    <cellStyle name="Calculation 2 5 2 10" xfId="22470"/>
    <cellStyle name="Calculation 2 5 2 2" xfId="21358"/>
    <cellStyle name="Calculation 2 5 2 2 2" xfId="23674"/>
    <cellStyle name="Calculation 2 5 2 2 3" xfId="24471"/>
    <cellStyle name="Calculation 2 5 2 2 4" xfId="25209"/>
    <cellStyle name="Calculation 2 5 2 2 5" xfId="25903"/>
    <cellStyle name="Calculation 2 5 2 2 6" xfId="26575"/>
    <cellStyle name="Calculation 2 5 2 2 7" xfId="27241"/>
    <cellStyle name="Calculation 2 5 2 2 8" xfId="27807"/>
    <cellStyle name="Calculation 2 5 2 2 9" xfId="28255"/>
    <cellStyle name="Calculation 2 5 2 3" xfId="21746"/>
    <cellStyle name="Calculation 2 5 2 4" xfId="22553"/>
    <cellStyle name="Calculation 2 5 2 5" xfId="21662"/>
    <cellStyle name="Calculation 2 5 2 6" xfId="22637"/>
    <cellStyle name="Calculation 2 5 2 7" xfId="21578"/>
    <cellStyle name="Calculation 2 5 2 8" xfId="22721"/>
    <cellStyle name="Calculation 2 5 2 9" xfId="23819"/>
    <cellStyle name="Calculation 2 5 3" xfId="777"/>
    <cellStyle name="Calculation 2 5 3 10" xfId="22469"/>
    <cellStyle name="Calculation 2 5 3 2" xfId="21357"/>
    <cellStyle name="Calculation 2 5 3 2 2" xfId="23673"/>
    <cellStyle name="Calculation 2 5 3 2 3" xfId="24470"/>
    <cellStyle name="Calculation 2 5 3 2 4" xfId="25208"/>
    <cellStyle name="Calculation 2 5 3 2 5" xfId="25902"/>
    <cellStyle name="Calculation 2 5 3 2 6" xfId="26574"/>
    <cellStyle name="Calculation 2 5 3 2 7" xfId="27240"/>
    <cellStyle name="Calculation 2 5 3 2 8" xfId="27806"/>
    <cellStyle name="Calculation 2 5 3 2 9" xfId="28254"/>
    <cellStyle name="Calculation 2 5 3 3" xfId="21747"/>
    <cellStyle name="Calculation 2 5 3 4" xfId="22552"/>
    <cellStyle name="Calculation 2 5 3 5" xfId="21663"/>
    <cellStyle name="Calculation 2 5 3 6" xfId="22636"/>
    <cellStyle name="Calculation 2 5 3 7" xfId="21579"/>
    <cellStyle name="Calculation 2 5 3 8" xfId="22720"/>
    <cellStyle name="Calculation 2 5 3 9" xfId="23818"/>
    <cellStyle name="Calculation 2 5 4" xfId="778"/>
    <cellStyle name="Calculation 2 5 4 10" xfId="22468"/>
    <cellStyle name="Calculation 2 5 4 2" xfId="21356"/>
    <cellStyle name="Calculation 2 5 4 2 2" xfId="23672"/>
    <cellStyle name="Calculation 2 5 4 2 3" xfId="24469"/>
    <cellStyle name="Calculation 2 5 4 2 4" xfId="25207"/>
    <cellStyle name="Calculation 2 5 4 2 5" xfId="25901"/>
    <cellStyle name="Calculation 2 5 4 2 6" xfId="26573"/>
    <cellStyle name="Calculation 2 5 4 2 7" xfId="27239"/>
    <cellStyle name="Calculation 2 5 4 2 8" xfId="27805"/>
    <cellStyle name="Calculation 2 5 4 2 9" xfId="28253"/>
    <cellStyle name="Calculation 2 5 4 3" xfId="21748"/>
    <cellStyle name="Calculation 2 5 4 4" xfId="22551"/>
    <cellStyle name="Calculation 2 5 4 5" xfId="21664"/>
    <cellStyle name="Calculation 2 5 4 6" xfId="22635"/>
    <cellStyle name="Calculation 2 5 4 7" xfId="21580"/>
    <cellStyle name="Calculation 2 5 4 8" xfId="22719"/>
    <cellStyle name="Calculation 2 5 4 9" xfId="23817"/>
    <cellStyle name="Calculation 2 5 5" xfId="779"/>
    <cellStyle name="Calculation 2 5 5 10" xfId="22467"/>
    <cellStyle name="Calculation 2 5 5 2" xfId="21355"/>
    <cellStyle name="Calculation 2 5 5 2 2" xfId="23671"/>
    <cellStyle name="Calculation 2 5 5 2 3" xfId="24468"/>
    <cellStyle name="Calculation 2 5 5 2 4" xfId="25206"/>
    <cellStyle name="Calculation 2 5 5 2 5" xfId="25900"/>
    <cellStyle name="Calculation 2 5 5 2 6" xfId="26572"/>
    <cellStyle name="Calculation 2 5 5 2 7" xfId="27238"/>
    <cellStyle name="Calculation 2 5 5 2 8" xfId="27804"/>
    <cellStyle name="Calculation 2 5 5 2 9" xfId="28252"/>
    <cellStyle name="Calculation 2 5 5 3" xfId="21749"/>
    <cellStyle name="Calculation 2 5 5 4" xfId="22550"/>
    <cellStyle name="Calculation 2 5 5 5" xfId="21665"/>
    <cellStyle name="Calculation 2 5 5 6" xfId="22634"/>
    <cellStyle name="Calculation 2 5 5 7" xfId="21581"/>
    <cellStyle name="Calculation 2 5 5 8" xfId="22718"/>
    <cellStyle name="Calculation 2 5 5 9" xfId="23816"/>
    <cellStyle name="Calculation 2 6" xfId="780"/>
    <cellStyle name="Calculation 2 6 2" xfId="781"/>
    <cellStyle name="Calculation 2 6 2 10" xfId="22466"/>
    <cellStyle name="Calculation 2 6 2 2" xfId="21354"/>
    <cellStyle name="Calculation 2 6 2 2 2" xfId="23670"/>
    <cellStyle name="Calculation 2 6 2 2 3" xfId="24467"/>
    <cellStyle name="Calculation 2 6 2 2 4" xfId="25205"/>
    <cellStyle name="Calculation 2 6 2 2 5" xfId="25899"/>
    <cellStyle name="Calculation 2 6 2 2 6" xfId="26571"/>
    <cellStyle name="Calculation 2 6 2 2 7" xfId="27237"/>
    <cellStyle name="Calculation 2 6 2 2 8" xfId="27803"/>
    <cellStyle name="Calculation 2 6 2 2 9" xfId="28251"/>
    <cellStyle name="Calculation 2 6 2 3" xfId="21750"/>
    <cellStyle name="Calculation 2 6 2 4" xfId="22549"/>
    <cellStyle name="Calculation 2 6 2 5" xfId="21666"/>
    <cellStyle name="Calculation 2 6 2 6" xfId="22633"/>
    <cellStyle name="Calculation 2 6 2 7" xfId="21582"/>
    <cellStyle name="Calculation 2 6 2 8" xfId="22717"/>
    <cellStyle name="Calculation 2 6 2 9" xfId="23815"/>
    <cellStyle name="Calculation 2 6 3" xfId="782"/>
    <cellStyle name="Calculation 2 6 3 10" xfId="22465"/>
    <cellStyle name="Calculation 2 6 3 2" xfId="21353"/>
    <cellStyle name="Calculation 2 6 3 2 2" xfId="23669"/>
    <cellStyle name="Calculation 2 6 3 2 3" xfId="24466"/>
    <cellStyle name="Calculation 2 6 3 2 4" xfId="25204"/>
    <cellStyle name="Calculation 2 6 3 2 5" xfId="25898"/>
    <cellStyle name="Calculation 2 6 3 2 6" xfId="26570"/>
    <cellStyle name="Calculation 2 6 3 2 7" xfId="27236"/>
    <cellStyle name="Calculation 2 6 3 2 8" xfId="27802"/>
    <cellStyle name="Calculation 2 6 3 2 9" xfId="28250"/>
    <cellStyle name="Calculation 2 6 3 3" xfId="21751"/>
    <cellStyle name="Calculation 2 6 3 4" xfId="22548"/>
    <cellStyle name="Calculation 2 6 3 5" xfId="21667"/>
    <cellStyle name="Calculation 2 6 3 6" xfId="22632"/>
    <cellStyle name="Calculation 2 6 3 7" xfId="21583"/>
    <cellStyle name="Calculation 2 6 3 8" xfId="22716"/>
    <cellStyle name="Calculation 2 6 3 9" xfId="23814"/>
    <cellStyle name="Calculation 2 6 4" xfId="783"/>
    <cellStyle name="Calculation 2 6 4 10" xfId="22464"/>
    <cellStyle name="Calculation 2 6 4 2" xfId="21352"/>
    <cellStyle name="Calculation 2 6 4 2 2" xfId="23668"/>
    <cellStyle name="Calculation 2 6 4 2 3" xfId="24465"/>
    <cellStyle name="Calculation 2 6 4 2 4" xfId="25203"/>
    <cellStyle name="Calculation 2 6 4 2 5" xfId="25897"/>
    <cellStyle name="Calculation 2 6 4 2 6" xfId="26569"/>
    <cellStyle name="Calculation 2 6 4 2 7" xfId="27235"/>
    <cellStyle name="Calculation 2 6 4 2 8" xfId="27801"/>
    <cellStyle name="Calculation 2 6 4 2 9" xfId="28249"/>
    <cellStyle name="Calculation 2 6 4 3" xfId="21752"/>
    <cellStyle name="Calculation 2 6 4 4" xfId="22547"/>
    <cellStyle name="Calculation 2 6 4 5" xfId="21668"/>
    <cellStyle name="Calculation 2 6 4 6" xfId="22631"/>
    <cellStyle name="Calculation 2 6 4 7" xfId="21584"/>
    <cellStyle name="Calculation 2 6 4 8" xfId="22715"/>
    <cellStyle name="Calculation 2 6 4 9" xfId="23813"/>
    <cellStyle name="Calculation 2 6 5" xfId="784"/>
    <cellStyle name="Calculation 2 6 5 10" xfId="22463"/>
    <cellStyle name="Calculation 2 6 5 2" xfId="21351"/>
    <cellStyle name="Calculation 2 6 5 2 2" xfId="23667"/>
    <cellStyle name="Calculation 2 6 5 2 3" xfId="24464"/>
    <cellStyle name="Calculation 2 6 5 2 4" xfId="25202"/>
    <cellStyle name="Calculation 2 6 5 2 5" xfId="25896"/>
    <cellStyle name="Calculation 2 6 5 2 6" xfId="26568"/>
    <cellStyle name="Calculation 2 6 5 2 7" xfId="27234"/>
    <cellStyle name="Calculation 2 6 5 2 8" xfId="27800"/>
    <cellStyle name="Calculation 2 6 5 2 9" xfId="28248"/>
    <cellStyle name="Calculation 2 6 5 3" xfId="21753"/>
    <cellStyle name="Calculation 2 6 5 4" xfId="22546"/>
    <cellStyle name="Calculation 2 6 5 5" xfId="21669"/>
    <cellStyle name="Calculation 2 6 5 6" xfId="22630"/>
    <cellStyle name="Calculation 2 6 5 7" xfId="21585"/>
    <cellStyle name="Calculation 2 6 5 8" xfId="22714"/>
    <cellStyle name="Calculation 2 6 5 9" xfId="23812"/>
    <cellStyle name="Calculation 2 7" xfId="785"/>
    <cellStyle name="Calculation 2 7 2" xfId="786"/>
    <cellStyle name="Calculation 2 7 2 10" xfId="22462"/>
    <cellStyle name="Calculation 2 7 2 2" xfId="21350"/>
    <cellStyle name="Calculation 2 7 2 2 2" xfId="23666"/>
    <cellStyle name="Calculation 2 7 2 2 3" xfId="24463"/>
    <cellStyle name="Calculation 2 7 2 2 4" xfId="25201"/>
    <cellStyle name="Calculation 2 7 2 2 5" xfId="25895"/>
    <cellStyle name="Calculation 2 7 2 2 6" xfId="26567"/>
    <cellStyle name="Calculation 2 7 2 2 7" xfId="27233"/>
    <cellStyle name="Calculation 2 7 2 2 8" xfId="27799"/>
    <cellStyle name="Calculation 2 7 2 2 9" xfId="28247"/>
    <cellStyle name="Calculation 2 7 2 3" xfId="21754"/>
    <cellStyle name="Calculation 2 7 2 4" xfId="22545"/>
    <cellStyle name="Calculation 2 7 2 5" xfId="21670"/>
    <cellStyle name="Calculation 2 7 2 6" xfId="22629"/>
    <cellStyle name="Calculation 2 7 2 7" xfId="21586"/>
    <cellStyle name="Calculation 2 7 2 8" xfId="22713"/>
    <cellStyle name="Calculation 2 7 2 9" xfId="23811"/>
    <cellStyle name="Calculation 2 7 3" xfId="787"/>
    <cellStyle name="Calculation 2 7 3 10" xfId="22461"/>
    <cellStyle name="Calculation 2 7 3 2" xfId="21349"/>
    <cellStyle name="Calculation 2 7 3 2 2" xfId="23665"/>
    <cellStyle name="Calculation 2 7 3 2 3" xfId="24462"/>
    <cellStyle name="Calculation 2 7 3 2 4" xfId="25200"/>
    <cellStyle name="Calculation 2 7 3 2 5" xfId="25894"/>
    <cellStyle name="Calculation 2 7 3 2 6" xfId="26566"/>
    <cellStyle name="Calculation 2 7 3 2 7" xfId="27232"/>
    <cellStyle name="Calculation 2 7 3 2 8" xfId="27798"/>
    <cellStyle name="Calculation 2 7 3 2 9" xfId="28246"/>
    <cellStyle name="Calculation 2 7 3 3" xfId="21755"/>
    <cellStyle name="Calculation 2 7 3 4" xfId="22544"/>
    <cellStyle name="Calculation 2 7 3 5" xfId="21671"/>
    <cellStyle name="Calculation 2 7 3 6" xfId="22628"/>
    <cellStyle name="Calculation 2 7 3 7" xfId="21587"/>
    <cellStyle name="Calculation 2 7 3 8" xfId="22712"/>
    <cellStyle name="Calculation 2 7 3 9" xfId="23810"/>
    <cellStyle name="Calculation 2 7 4" xfId="788"/>
    <cellStyle name="Calculation 2 7 4 10" xfId="22460"/>
    <cellStyle name="Calculation 2 7 4 2" xfId="21348"/>
    <cellStyle name="Calculation 2 7 4 2 2" xfId="23664"/>
    <cellStyle name="Calculation 2 7 4 2 3" xfId="24461"/>
    <cellStyle name="Calculation 2 7 4 2 4" xfId="25199"/>
    <cellStyle name="Calculation 2 7 4 2 5" xfId="25893"/>
    <cellStyle name="Calculation 2 7 4 2 6" xfId="26565"/>
    <cellStyle name="Calculation 2 7 4 2 7" xfId="27231"/>
    <cellStyle name="Calculation 2 7 4 2 8" xfId="27797"/>
    <cellStyle name="Calculation 2 7 4 2 9" xfId="28245"/>
    <cellStyle name="Calculation 2 7 4 3" xfId="21756"/>
    <cellStyle name="Calculation 2 7 4 4" xfId="22543"/>
    <cellStyle name="Calculation 2 7 4 5" xfId="21672"/>
    <cellStyle name="Calculation 2 7 4 6" xfId="22627"/>
    <cellStyle name="Calculation 2 7 4 7" xfId="21588"/>
    <cellStyle name="Calculation 2 7 4 8" xfId="22711"/>
    <cellStyle name="Calculation 2 7 4 9" xfId="23809"/>
    <cellStyle name="Calculation 2 7 5" xfId="789"/>
    <cellStyle name="Calculation 2 7 5 10" xfId="22459"/>
    <cellStyle name="Calculation 2 7 5 2" xfId="21347"/>
    <cellStyle name="Calculation 2 7 5 2 2" xfId="23663"/>
    <cellStyle name="Calculation 2 7 5 2 3" xfId="24460"/>
    <cellStyle name="Calculation 2 7 5 2 4" xfId="25198"/>
    <cellStyle name="Calculation 2 7 5 2 5" xfId="25892"/>
    <cellStyle name="Calculation 2 7 5 2 6" xfId="26564"/>
    <cellStyle name="Calculation 2 7 5 2 7" xfId="27230"/>
    <cellStyle name="Calculation 2 7 5 2 8" xfId="27796"/>
    <cellStyle name="Calculation 2 7 5 2 9" xfId="28244"/>
    <cellStyle name="Calculation 2 7 5 3" xfId="21757"/>
    <cellStyle name="Calculation 2 7 5 4" xfId="22542"/>
    <cellStyle name="Calculation 2 7 5 5" xfId="21673"/>
    <cellStyle name="Calculation 2 7 5 6" xfId="22626"/>
    <cellStyle name="Calculation 2 7 5 7" xfId="21589"/>
    <cellStyle name="Calculation 2 7 5 8" xfId="22710"/>
    <cellStyle name="Calculation 2 7 5 9" xfId="24074"/>
    <cellStyle name="Calculation 2 8" xfId="790"/>
    <cellStyle name="Calculation 2 8 2" xfId="791"/>
    <cellStyle name="Calculation 2 8 2 10" xfId="22458"/>
    <cellStyle name="Calculation 2 8 2 2" xfId="21346"/>
    <cellStyle name="Calculation 2 8 2 2 2" xfId="23662"/>
    <cellStyle name="Calculation 2 8 2 2 3" xfId="24459"/>
    <cellStyle name="Calculation 2 8 2 2 4" xfId="25197"/>
    <cellStyle name="Calculation 2 8 2 2 5" xfId="25891"/>
    <cellStyle name="Calculation 2 8 2 2 6" xfId="26563"/>
    <cellStyle name="Calculation 2 8 2 2 7" xfId="27229"/>
    <cellStyle name="Calculation 2 8 2 2 8" xfId="27795"/>
    <cellStyle name="Calculation 2 8 2 2 9" xfId="28243"/>
    <cellStyle name="Calculation 2 8 2 3" xfId="21758"/>
    <cellStyle name="Calculation 2 8 2 4" xfId="22541"/>
    <cellStyle name="Calculation 2 8 2 5" xfId="21674"/>
    <cellStyle name="Calculation 2 8 2 6" xfId="22625"/>
    <cellStyle name="Calculation 2 8 2 7" xfId="21590"/>
    <cellStyle name="Calculation 2 8 2 8" xfId="22709"/>
    <cellStyle name="Calculation 2 8 2 9" xfId="23791"/>
    <cellStyle name="Calculation 2 8 3" xfId="792"/>
    <cellStyle name="Calculation 2 8 3 10" xfId="22457"/>
    <cellStyle name="Calculation 2 8 3 2" xfId="21345"/>
    <cellStyle name="Calculation 2 8 3 2 2" xfId="23661"/>
    <cellStyle name="Calculation 2 8 3 2 3" xfId="24458"/>
    <cellStyle name="Calculation 2 8 3 2 4" xfId="25196"/>
    <cellStyle name="Calculation 2 8 3 2 5" xfId="25890"/>
    <cellStyle name="Calculation 2 8 3 2 6" xfId="26562"/>
    <cellStyle name="Calculation 2 8 3 2 7" xfId="27228"/>
    <cellStyle name="Calculation 2 8 3 2 8" xfId="27794"/>
    <cellStyle name="Calculation 2 8 3 2 9" xfId="28242"/>
    <cellStyle name="Calculation 2 8 3 3" xfId="21759"/>
    <cellStyle name="Calculation 2 8 3 4" xfId="22540"/>
    <cellStyle name="Calculation 2 8 3 5" xfId="21675"/>
    <cellStyle name="Calculation 2 8 3 6" xfId="22624"/>
    <cellStyle name="Calculation 2 8 3 7" xfId="21591"/>
    <cellStyle name="Calculation 2 8 3 8" xfId="22708"/>
    <cellStyle name="Calculation 2 8 3 9" xfId="23786"/>
    <cellStyle name="Calculation 2 8 4" xfId="793"/>
    <cellStyle name="Calculation 2 8 4 10" xfId="22456"/>
    <cellStyle name="Calculation 2 8 4 2" xfId="21344"/>
    <cellStyle name="Calculation 2 8 4 2 2" xfId="23660"/>
    <cellStyle name="Calculation 2 8 4 2 3" xfId="24457"/>
    <cellStyle name="Calculation 2 8 4 2 4" xfId="25195"/>
    <cellStyle name="Calculation 2 8 4 2 5" xfId="25889"/>
    <cellStyle name="Calculation 2 8 4 2 6" xfId="26561"/>
    <cellStyle name="Calculation 2 8 4 2 7" xfId="27227"/>
    <cellStyle name="Calculation 2 8 4 2 8" xfId="27793"/>
    <cellStyle name="Calculation 2 8 4 2 9" xfId="28241"/>
    <cellStyle name="Calculation 2 8 4 3" xfId="21760"/>
    <cellStyle name="Calculation 2 8 4 4" xfId="22539"/>
    <cellStyle name="Calculation 2 8 4 5" xfId="21676"/>
    <cellStyle name="Calculation 2 8 4 6" xfId="22623"/>
    <cellStyle name="Calculation 2 8 4 7" xfId="21592"/>
    <cellStyle name="Calculation 2 8 4 8" xfId="22707"/>
    <cellStyle name="Calculation 2 8 4 9" xfId="23781"/>
    <cellStyle name="Calculation 2 8 5" xfId="794"/>
    <cellStyle name="Calculation 2 8 5 10" xfId="22455"/>
    <cellStyle name="Calculation 2 8 5 2" xfId="21343"/>
    <cellStyle name="Calculation 2 8 5 2 2" xfId="23659"/>
    <cellStyle name="Calculation 2 8 5 2 3" xfId="24456"/>
    <cellStyle name="Calculation 2 8 5 2 4" xfId="25194"/>
    <cellStyle name="Calculation 2 8 5 2 5" xfId="25888"/>
    <cellStyle name="Calculation 2 8 5 2 6" xfId="26560"/>
    <cellStyle name="Calculation 2 8 5 2 7" xfId="27226"/>
    <cellStyle name="Calculation 2 8 5 2 8" xfId="27792"/>
    <cellStyle name="Calculation 2 8 5 2 9" xfId="28240"/>
    <cellStyle name="Calculation 2 8 5 3" xfId="21761"/>
    <cellStyle name="Calculation 2 8 5 4" xfId="22538"/>
    <cellStyle name="Calculation 2 8 5 5" xfId="21677"/>
    <cellStyle name="Calculation 2 8 5 6" xfId="22622"/>
    <cellStyle name="Calculation 2 8 5 7" xfId="21593"/>
    <cellStyle name="Calculation 2 8 5 8" xfId="22706"/>
    <cellStyle name="Calculation 2 8 5 9" xfId="23776"/>
    <cellStyle name="Calculation 2 9" xfId="795"/>
    <cellStyle name="Calculation 2 9 2" xfId="796"/>
    <cellStyle name="Calculation 2 9 2 10" xfId="22454"/>
    <cellStyle name="Calculation 2 9 2 2" xfId="21342"/>
    <cellStyle name="Calculation 2 9 2 2 2" xfId="23658"/>
    <cellStyle name="Calculation 2 9 2 2 3" xfId="24455"/>
    <cellStyle name="Calculation 2 9 2 2 4" xfId="25193"/>
    <cellStyle name="Calculation 2 9 2 2 5" xfId="25887"/>
    <cellStyle name="Calculation 2 9 2 2 6" xfId="26559"/>
    <cellStyle name="Calculation 2 9 2 2 7" xfId="27225"/>
    <cellStyle name="Calculation 2 9 2 2 8" xfId="27791"/>
    <cellStyle name="Calculation 2 9 2 2 9" xfId="28239"/>
    <cellStyle name="Calculation 2 9 2 3" xfId="21762"/>
    <cellStyle name="Calculation 2 9 2 4" xfId="22537"/>
    <cellStyle name="Calculation 2 9 2 5" xfId="21678"/>
    <cellStyle name="Calculation 2 9 2 6" xfId="22621"/>
    <cellStyle name="Calculation 2 9 2 7" xfId="21594"/>
    <cellStyle name="Calculation 2 9 2 8" xfId="22705"/>
    <cellStyle name="Calculation 2 9 2 9" xfId="23767"/>
    <cellStyle name="Calculation 2 9 3" xfId="797"/>
    <cellStyle name="Calculation 2 9 3 10" xfId="22453"/>
    <cellStyle name="Calculation 2 9 3 2" xfId="21341"/>
    <cellStyle name="Calculation 2 9 3 2 2" xfId="23657"/>
    <cellStyle name="Calculation 2 9 3 2 3" xfId="24454"/>
    <cellStyle name="Calculation 2 9 3 2 4" xfId="25192"/>
    <cellStyle name="Calculation 2 9 3 2 5" xfId="25886"/>
    <cellStyle name="Calculation 2 9 3 2 6" xfId="26558"/>
    <cellStyle name="Calculation 2 9 3 2 7" xfId="27224"/>
    <cellStyle name="Calculation 2 9 3 2 8" xfId="27790"/>
    <cellStyle name="Calculation 2 9 3 2 9" xfId="28238"/>
    <cellStyle name="Calculation 2 9 3 3" xfId="21763"/>
    <cellStyle name="Calculation 2 9 3 4" xfId="22536"/>
    <cellStyle name="Calculation 2 9 3 5" xfId="21679"/>
    <cellStyle name="Calculation 2 9 3 6" xfId="22620"/>
    <cellStyle name="Calculation 2 9 3 7" xfId="21595"/>
    <cellStyle name="Calculation 2 9 3 8" xfId="22704"/>
    <cellStyle name="Calculation 2 9 3 9" xfId="23762"/>
    <cellStyle name="Calculation 2 9 4" xfId="798"/>
    <cellStyle name="Calculation 2 9 4 10" xfId="22452"/>
    <cellStyle name="Calculation 2 9 4 2" xfId="21340"/>
    <cellStyle name="Calculation 2 9 4 2 2" xfId="23656"/>
    <cellStyle name="Calculation 2 9 4 2 3" xfId="24453"/>
    <cellStyle name="Calculation 2 9 4 2 4" xfId="25191"/>
    <cellStyle name="Calculation 2 9 4 2 5" xfId="25885"/>
    <cellStyle name="Calculation 2 9 4 2 6" xfId="26557"/>
    <cellStyle name="Calculation 2 9 4 2 7" xfId="27223"/>
    <cellStyle name="Calculation 2 9 4 2 8" xfId="27789"/>
    <cellStyle name="Calculation 2 9 4 2 9" xfId="28237"/>
    <cellStyle name="Calculation 2 9 4 3" xfId="21764"/>
    <cellStyle name="Calculation 2 9 4 4" xfId="22535"/>
    <cellStyle name="Calculation 2 9 4 5" xfId="21680"/>
    <cellStyle name="Calculation 2 9 4 6" xfId="22619"/>
    <cellStyle name="Calculation 2 9 4 7" xfId="21596"/>
    <cellStyle name="Calculation 2 9 4 8" xfId="22703"/>
    <cellStyle name="Calculation 2 9 4 9" xfId="21421"/>
    <cellStyle name="Calculation 2 9 5" xfId="799"/>
    <cellStyle name="Calculation 2 9 5 10" xfId="22451"/>
    <cellStyle name="Calculation 2 9 5 2" xfId="21339"/>
    <cellStyle name="Calculation 2 9 5 2 2" xfId="23655"/>
    <cellStyle name="Calculation 2 9 5 2 3" xfId="24452"/>
    <cellStyle name="Calculation 2 9 5 2 4" xfId="25190"/>
    <cellStyle name="Calculation 2 9 5 2 5" xfId="25884"/>
    <cellStyle name="Calculation 2 9 5 2 6" xfId="26556"/>
    <cellStyle name="Calculation 2 9 5 2 7" xfId="27222"/>
    <cellStyle name="Calculation 2 9 5 2 8" xfId="27788"/>
    <cellStyle name="Calculation 2 9 5 2 9" xfId="28236"/>
    <cellStyle name="Calculation 2 9 5 3" xfId="21765"/>
    <cellStyle name="Calculation 2 9 5 4" xfId="22534"/>
    <cellStyle name="Calculation 2 9 5 5" xfId="21681"/>
    <cellStyle name="Calculation 2 9 5 6" xfId="22618"/>
    <cellStyle name="Calculation 2 9 5 7" xfId="21597"/>
    <cellStyle name="Calculation 2 9 5 8" xfId="22702"/>
    <cellStyle name="Calculation 2 9 5 9" xfId="21423"/>
    <cellStyle name="Calculation 3" xfId="800"/>
    <cellStyle name="Calculation 3 10" xfId="22701"/>
    <cellStyle name="Calculation 3 11" xfId="21424"/>
    <cellStyle name="Calculation 3 12" xfId="22450"/>
    <cellStyle name="Calculation 3 2" xfId="801"/>
    <cellStyle name="Calculation 3 2 10" xfId="22449"/>
    <cellStyle name="Calculation 3 2 2" xfId="21337"/>
    <cellStyle name="Calculation 3 2 2 2" xfId="23653"/>
    <cellStyle name="Calculation 3 2 2 3" xfId="24450"/>
    <cellStyle name="Calculation 3 2 2 4" xfId="25188"/>
    <cellStyle name="Calculation 3 2 2 5" xfId="25882"/>
    <cellStyle name="Calculation 3 2 2 6" xfId="26554"/>
    <cellStyle name="Calculation 3 2 2 7" xfId="27220"/>
    <cellStyle name="Calculation 3 2 2 8" xfId="27786"/>
    <cellStyle name="Calculation 3 2 2 9" xfId="28234"/>
    <cellStyle name="Calculation 3 2 3" xfId="21767"/>
    <cellStyle name="Calculation 3 2 4" xfId="22532"/>
    <cellStyle name="Calculation 3 2 5" xfId="21683"/>
    <cellStyle name="Calculation 3 2 6" xfId="22616"/>
    <cellStyle name="Calculation 3 2 7" xfId="21599"/>
    <cellStyle name="Calculation 3 2 8" xfId="22700"/>
    <cellStyle name="Calculation 3 2 9" xfId="21425"/>
    <cellStyle name="Calculation 3 3" xfId="802"/>
    <cellStyle name="Calculation 3 3 10" xfId="22448"/>
    <cellStyle name="Calculation 3 3 2" xfId="21336"/>
    <cellStyle name="Calculation 3 3 2 2" xfId="23652"/>
    <cellStyle name="Calculation 3 3 2 3" xfId="24449"/>
    <cellStyle name="Calculation 3 3 2 4" xfId="25187"/>
    <cellStyle name="Calculation 3 3 2 5" xfId="25881"/>
    <cellStyle name="Calculation 3 3 2 6" xfId="26553"/>
    <cellStyle name="Calculation 3 3 2 7" xfId="27219"/>
    <cellStyle name="Calculation 3 3 2 8" xfId="27785"/>
    <cellStyle name="Calculation 3 3 2 9" xfId="28233"/>
    <cellStyle name="Calculation 3 3 3" xfId="21768"/>
    <cellStyle name="Calculation 3 3 4" xfId="22531"/>
    <cellStyle name="Calculation 3 3 5" xfId="21684"/>
    <cellStyle name="Calculation 3 3 6" xfId="22615"/>
    <cellStyle name="Calculation 3 3 7" xfId="21600"/>
    <cellStyle name="Calculation 3 3 8" xfId="22699"/>
    <cellStyle name="Calculation 3 3 9" xfId="21426"/>
    <cellStyle name="Calculation 3 4" xfId="21338"/>
    <cellStyle name="Calculation 3 4 2" xfId="23654"/>
    <cellStyle name="Calculation 3 4 3" xfId="24451"/>
    <cellStyle name="Calculation 3 4 4" xfId="25189"/>
    <cellStyle name="Calculation 3 4 5" xfId="25883"/>
    <cellStyle name="Calculation 3 4 6" xfId="26555"/>
    <cellStyle name="Calculation 3 4 7" xfId="27221"/>
    <cellStyle name="Calculation 3 4 8" xfId="27787"/>
    <cellStyle name="Calculation 3 4 9" xfId="28235"/>
    <cellStyle name="Calculation 3 5" xfId="21766"/>
    <cellStyle name="Calculation 3 6" xfId="22533"/>
    <cellStyle name="Calculation 3 7" xfId="21682"/>
    <cellStyle name="Calculation 3 8" xfId="22617"/>
    <cellStyle name="Calculation 3 9" xfId="21598"/>
    <cellStyle name="Calculation 4" xfId="803"/>
    <cellStyle name="Calculation 4 10" xfId="22698"/>
    <cellStyle name="Calculation 4 11" xfId="21427"/>
    <cellStyle name="Calculation 4 12" xfId="22447"/>
    <cellStyle name="Calculation 4 2" xfId="804"/>
    <cellStyle name="Calculation 4 2 10" xfId="22446"/>
    <cellStyle name="Calculation 4 2 2" xfId="21334"/>
    <cellStyle name="Calculation 4 2 2 2" xfId="23650"/>
    <cellStyle name="Calculation 4 2 2 3" xfId="24447"/>
    <cellStyle name="Calculation 4 2 2 4" xfId="25185"/>
    <cellStyle name="Calculation 4 2 2 5" xfId="25879"/>
    <cellStyle name="Calculation 4 2 2 6" xfId="26551"/>
    <cellStyle name="Calculation 4 2 2 7" xfId="27217"/>
    <cellStyle name="Calculation 4 2 2 8" xfId="27783"/>
    <cellStyle name="Calculation 4 2 2 9" xfId="28231"/>
    <cellStyle name="Calculation 4 2 3" xfId="21770"/>
    <cellStyle name="Calculation 4 2 4" xfId="22529"/>
    <cellStyle name="Calculation 4 2 5" xfId="21686"/>
    <cellStyle name="Calculation 4 2 6" xfId="22613"/>
    <cellStyle name="Calculation 4 2 7" xfId="21602"/>
    <cellStyle name="Calculation 4 2 8" xfId="22697"/>
    <cellStyle name="Calculation 4 2 9" xfId="21428"/>
    <cellStyle name="Calculation 4 3" xfId="805"/>
    <cellStyle name="Calculation 4 3 10" xfId="22445"/>
    <cellStyle name="Calculation 4 3 2" xfId="21333"/>
    <cellStyle name="Calculation 4 3 2 2" xfId="23649"/>
    <cellStyle name="Calculation 4 3 2 3" xfId="24446"/>
    <cellStyle name="Calculation 4 3 2 4" xfId="25184"/>
    <cellStyle name="Calculation 4 3 2 5" xfId="25878"/>
    <cellStyle name="Calculation 4 3 2 6" xfId="26550"/>
    <cellStyle name="Calculation 4 3 2 7" xfId="27216"/>
    <cellStyle name="Calculation 4 3 2 8" xfId="27782"/>
    <cellStyle name="Calculation 4 3 2 9" xfId="28230"/>
    <cellStyle name="Calculation 4 3 3" xfId="21771"/>
    <cellStyle name="Calculation 4 3 4" xfId="22528"/>
    <cellStyle name="Calculation 4 3 5" xfId="21687"/>
    <cellStyle name="Calculation 4 3 6" xfId="22612"/>
    <cellStyle name="Calculation 4 3 7" xfId="21603"/>
    <cellStyle name="Calculation 4 3 8" xfId="22696"/>
    <cellStyle name="Calculation 4 3 9" xfId="21429"/>
    <cellStyle name="Calculation 4 4" xfId="21335"/>
    <cellStyle name="Calculation 4 4 2" xfId="23651"/>
    <cellStyle name="Calculation 4 4 3" xfId="24448"/>
    <cellStyle name="Calculation 4 4 4" xfId="25186"/>
    <cellStyle name="Calculation 4 4 5" xfId="25880"/>
    <cellStyle name="Calculation 4 4 6" xfId="26552"/>
    <cellStyle name="Calculation 4 4 7" xfId="27218"/>
    <cellStyle name="Calculation 4 4 8" xfId="27784"/>
    <cellStyle name="Calculation 4 4 9" xfId="28232"/>
    <cellStyle name="Calculation 4 5" xfId="21769"/>
    <cellStyle name="Calculation 4 6" xfId="22530"/>
    <cellStyle name="Calculation 4 7" xfId="21685"/>
    <cellStyle name="Calculation 4 8" xfId="22614"/>
    <cellStyle name="Calculation 4 9" xfId="21601"/>
    <cellStyle name="Calculation 5" xfId="806"/>
    <cellStyle name="Calculation 5 10" xfId="22695"/>
    <cellStyle name="Calculation 5 11" xfId="21430"/>
    <cellStyle name="Calculation 5 12" xfId="22444"/>
    <cellStyle name="Calculation 5 2" xfId="807"/>
    <cellStyle name="Calculation 5 2 10" xfId="22443"/>
    <cellStyle name="Calculation 5 2 2" xfId="21331"/>
    <cellStyle name="Calculation 5 2 2 2" xfId="23647"/>
    <cellStyle name="Calculation 5 2 2 3" xfId="24444"/>
    <cellStyle name="Calculation 5 2 2 4" xfId="25182"/>
    <cellStyle name="Calculation 5 2 2 5" xfId="25876"/>
    <cellStyle name="Calculation 5 2 2 6" xfId="26548"/>
    <cellStyle name="Calculation 5 2 2 7" xfId="27214"/>
    <cellStyle name="Calculation 5 2 2 8" xfId="27780"/>
    <cellStyle name="Calculation 5 2 2 9" xfId="28228"/>
    <cellStyle name="Calculation 5 2 3" xfId="21773"/>
    <cellStyle name="Calculation 5 2 4" xfId="22526"/>
    <cellStyle name="Calculation 5 2 5" xfId="21689"/>
    <cellStyle name="Calculation 5 2 6" xfId="22610"/>
    <cellStyle name="Calculation 5 2 7" xfId="21605"/>
    <cellStyle name="Calculation 5 2 8" xfId="22694"/>
    <cellStyle name="Calculation 5 2 9" xfId="21431"/>
    <cellStyle name="Calculation 5 3" xfId="808"/>
    <cellStyle name="Calculation 5 3 10" xfId="22442"/>
    <cellStyle name="Calculation 5 3 2" xfId="21330"/>
    <cellStyle name="Calculation 5 3 2 2" xfId="23646"/>
    <cellStyle name="Calculation 5 3 2 3" xfId="24443"/>
    <cellStyle name="Calculation 5 3 2 4" xfId="25181"/>
    <cellStyle name="Calculation 5 3 2 5" xfId="25875"/>
    <cellStyle name="Calculation 5 3 2 6" xfId="26547"/>
    <cellStyle name="Calculation 5 3 2 7" xfId="27213"/>
    <cellStyle name="Calculation 5 3 2 8" xfId="27779"/>
    <cellStyle name="Calculation 5 3 2 9" xfId="28227"/>
    <cellStyle name="Calculation 5 3 3" xfId="21774"/>
    <cellStyle name="Calculation 5 3 4" xfId="22525"/>
    <cellStyle name="Calculation 5 3 5" xfId="21690"/>
    <cellStyle name="Calculation 5 3 6" xfId="22609"/>
    <cellStyle name="Calculation 5 3 7" xfId="21606"/>
    <cellStyle name="Calculation 5 3 8" xfId="22693"/>
    <cellStyle name="Calculation 5 3 9" xfId="21432"/>
    <cellStyle name="Calculation 5 4" xfId="21332"/>
    <cellStyle name="Calculation 5 4 2" xfId="23648"/>
    <cellStyle name="Calculation 5 4 3" xfId="24445"/>
    <cellStyle name="Calculation 5 4 4" xfId="25183"/>
    <cellStyle name="Calculation 5 4 5" xfId="25877"/>
    <cellStyle name="Calculation 5 4 6" xfId="26549"/>
    <cellStyle name="Calculation 5 4 7" xfId="27215"/>
    <cellStyle name="Calculation 5 4 8" xfId="27781"/>
    <cellStyle name="Calculation 5 4 9" xfId="28229"/>
    <cellStyle name="Calculation 5 5" xfId="21772"/>
    <cellStyle name="Calculation 5 6" xfId="22527"/>
    <cellStyle name="Calculation 5 7" xfId="21688"/>
    <cellStyle name="Calculation 5 8" xfId="22611"/>
    <cellStyle name="Calculation 5 9" xfId="21604"/>
    <cellStyle name="Calculation 6" xfId="809"/>
    <cellStyle name="Calculation 6 10" xfId="22692"/>
    <cellStyle name="Calculation 6 11" xfId="21437"/>
    <cellStyle name="Calculation 6 12" xfId="22441"/>
    <cellStyle name="Calculation 6 2" xfId="810"/>
    <cellStyle name="Calculation 6 2 10" xfId="22440"/>
    <cellStyle name="Calculation 6 2 2" xfId="21328"/>
    <cellStyle name="Calculation 6 2 2 2" xfId="23644"/>
    <cellStyle name="Calculation 6 2 2 3" xfId="24441"/>
    <cellStyle name="Calculation 6 2 2 4" xfId="25179"/>
    <cellStyle name="Calculation 6 2 2 5" xfId="25873"/>
    <cellStyle name="Calculation 6 2 2 6" xfId="26545"/>
    <cellStyle name="Calculation 6 2 2 7" xfId="27211"/>
    <cellStyle name="Calculation 6 2 2 8" xfId="27777"/>
    <cellStyle name="Calculation 6 2 2 9" xfId="28225"/>
    <cellStyle name="Calculation 6 2 3" xfId="21776"/>
    <cellStyle name="Calculation 6 2 4" xfId="22523"/>
    <cellStyle name="Calculation 6 2 5" xfId="21692"/>
    <cellStyle name="Calculation 6 2 6" xfId="22607"/>
    <cellStyle name="Calculation 6 2 7" xfId="21608"/>
    <cellStyle name="Calculation 6 2 8" xfId="22691"/>
    <cellStyle name="Calculation 6 2 9" xfId="21438"/>
    <cellStyle name="Calculation 6 3" xfId="811"/>
    <cellStyle name="Calculation 6 3 10" xfId="22439"/>
    <cellStyle name="Calculation 6 3 2" xfId="21327"/>
    <cellStyle name="Calculation 6 3 2 2" xfId="23643"/>
    <cellStyle name="Calculation 6 3 2 3" xfId="24440"/>
    <cellStyle name="Calculation 6 3 2 4" xfId="25178"/>
    <cellStyle name="Calculation 6 3 2 5" xfId="25872"/>
    <cellStyle name="Calculation 6 3 2 6" xfId="26544"/>
    <cellStyle name="Calculation 6 3 2 7" xfId="27210"/>
    <cellStyle name="Calculation 6 3 2 8" xfId="27776"/>
    <cellStyle name="Calculation 6 3 2 9" xfId="28224"/>
    <cellStyle name="Calculation 6 3 3" xfId="21777"/>
    <cellStyle name="Calculation 6 3 4" xfId="22522"/>
    <cellStyle name="Calculation 6 3 5" xfId="21693"/>
    <cellStyle name="Calculation 6 3 6" xfId="22606"/>
    <cellStyle name="Calculation 6 3 7" xfId="21609"/>
    <cellStyle name="Calculation 6 3 8" xfId="22690"/>
    <cellStyle name="Calculation 6 3 9" xfId="21439"/>
    <cellStyle name="Calculation 6 4" xfId="21329"/>
    <cellStyle name="Calculation 6 4 2" xfId="23645"/>
    <cellStyle name="Calculation 6 4 3" xfId="24442"/>
    <cellStyle name="Calculation 6 4 4" xfId="25180"/>
    <cellStyle name="Calculation 6 4 5" xfId="25874"/>
    <cellStyle name="Calculation 6 4 6" xfId="26546"/>
    <cellStyle name="Calculation 6 4 7" xfId="27212"/>
    <cellStyle name="Calculation 6 4 8" xfId="27778"/>
    <cellStyle name="Calculation 6 4 9" xfId="28226"/>
    <cellStyle name="Calculation 6 5" xfId="21775"/>
    <cellStyle name="Calculation 6 6" xfId="22524"/>
    <cellStyle name="Calculation 6 7" xfId="21691"/>
    <cellStyle name="Calculation 6 8" xfId="22608"/>
    <cellStyle name="Calculation 6 9" xfId="21607"/>
    <cellStyle name="Calculation 7" xfId="812"/>
    <cellStyle name="Calculation 7 10" xfId="22438"/>
    <cellStyle name="Calculation 7 2" xfId="21326"/>
    <cellStyle name="Calculation 7 2 2" xfId="23642"/>
    <cellStyle name="Calculation 7 2 3" xfId="24439"/>
    <cellStyle name="Calculation 7 2 4" xfId="25177"/>
    <cellStyle name="Calculation 7 2 5" xfId="25871"/>
    <cellStyle name="Calculation 7 2 6" xfId="26543"/>
    <cellStyle name="Calculation 7 2 7" xfId="27209"/>
    <cellStyle name="Calculation 7 2 8" xfId="27775"/>
    <cellStyle name="Calculation 7 2 9" xfId="28223"/>
    <cellStyle name="Calculation 7 3" xfId="21778"/>
    <cellStyle name="Calculation 7 4" xfId="22521"/>
    <cellStyle name="Calculation 7 5" xfId="21694"/>
    <cellStyle name="Calculation 7 6" xfId="22605"/>
    <cellStyle name="Calculation 7 7" xfId="21610"/>
    <cellStyle name="Calculation 7 8" xfId="22689"/>
    <cellStyle name="Calculation 7 9" xfId="2144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40"/>
    <cellStyle name="Gia's 10 2 3" xfId="24437"/>
    <cellStyle name="Gia's 10 2 4" xfId="28221"/>
    <cellStyle name="Gia's 11" xfId="21325"/>
    <cellStyle name="Gia's 11 2" xfId="23641"/>
    <cellStyle name="Gia's 11 3" xfId="24438"/>
    <cellStyle name="Gia's 11 4" xfId="28222"/>
    <cellStyle name="Gia's 2" xfId="9187"/>
    <cellStyle name="Gia's 2 2" xfId="21323"/>
    <cellStyle name="Gia's 2 2 2" xfId="23639"/>
    <cellStyle name="Gia's 2 2 3" xfId="24436"/>
    <cellStyle name="Gia's 2 2 4" xfId="28220"/>
    <cellStyle name="Gia's 3" xfId="9188"/>
    <cellStyle name="Gia's 3 2" xfId="21322"/>
    <cellStyle name="Gia's 3 2 2" xfId="23638"/>
    <cellStyle name="Gia's 3 2 3" xfId="24435"/>
    <cellStyle name="Gia's 3 2 4" xfId="28219"/>
    <cellStyle name="Gia's 4" xfId="9189"/>
    <cellStyle name="Gia's 4 2" xfId="21321"/>
    <cellStyle name="Gia's 4 2 2" xfId="23637"/>
    <cellStyle name="Gia's 4 2 3" xfId="24434"/>
    <cellStyle name="Gia's 4 2 4" xfId="28218"/>
    <cellStyle name="Gia's 5" xfId="9190"/>
    <cellStyle name="Gia's 5 2" xfId="21320"/>
    <cellStyle name="Gia's 5 2 2" xfId="23636"/>
    <cellStyle name="Gia's 5 2 3" xfId="24433"/>
    <cellStyle name="Gia's 5 2 4" xfId="28217"/>
    <cellStyle name="Gia's 6" xfId="9191"/>
    <cellStyle name="Gia's 6 2" xfId="21319"/>
    <cellStyle name="Gia's 6 2 2" xfId="23635"/>
    <cellStyle name="Gia's 6 2 3" xfId="24432"/>
    <cellStyle name="Gia's 6 2 4" xfId="28216"/>
    <cellStyle name="Gia's 7" xfId="9192"/>
    <cellStyle name="Gia's 7 2" xfId="21318"/>
    <cellStyle name="Gia's 7 2 2" xfId="23634"/>
    <cellStyle name="Gia's 7 2 3" xfId="24431"/>
    <cellStyle name="Gia's 7 2 4" xfId="28215"/>
    <cellStyle name="Gia's 8" xfId="9193"/>
    <cellStyle name="Gia's 8 2" xfId="21317"/>
    <cellStyle name="Gia's 8 2 2" xfId="23633"/>
    <cellStyle name="Gia's 8 2 3" xfId="24430"/>
    <cellStyle name="Gia's 8 2 4" xfId="28214"/>
    <cellStyle name="Gia's 9" xfId="9194"/>
    <cellStyle name="Gia's 9 2" xfId="21316"/>
    <cellStyle name="Gia's 9 2 2" xfId="23632"/>
    <cellStyle name="Gia's 9 2 3" xfId="24429"/>
    <cellStyle name="Gia's 9 2 4" xfId="28213"/>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31"/>
    <cellStyle name="greyed 2 3" xfId="24428"/>
    <cellStyle name="greyed 2 4" xfId="28212"/>
    <cellStyle name="Header1" xfId="9222"/>
    <cellStyle name="Header1 2" xfId="9223"/>
    <cellStyle name="Header1 3" xfId="9224"/>
    <cellStyle name="Header2" xfId="9225"/>
    <cellStyle name="Header2 2" xfId="9226"/>
    <cellStyle name="Header2 2 2" xfId="21313"/>
    <cellStyle name="Header2 2 2 2" xfId="23629"/>
    <cellStyle name="Header2 2 2 3" xfId="24426"/>
    <cellStyle name="Header2 2 2 4" xfId="25175"/>
    <cellStyle name="Header2 2 2 5" xfId="25869"/>
    <cellStyle name="Header2 2 2 6" xfId="26882"/>
    <cellStyle name="Header2 2 2 7" xfId="27207"/>
    <cellStyle name="Header2 2 2 8" xfId="28210"/>
    <cellStyle name="Header2 3" xfId="9227"/>
    <cellStyle name="Header2 3 2" xfId="21312"/>
    <cellStyle name="Header2 3 2 2" xfId="23628"/>
    <cellStyle name="Header2 3 2 3" xfId="24425"/>
    <cellStyle name="Header2 3 2 4" xfId="25174"/>
    <cellStyle name="Header2 3 2 5" xfId="25868"/>
    <cellStyle name="Header2 3 2 6" xfId="26881"/>
    <cellStyle name="Header2 3 2 7" xfId="27206"/>
    <cellStyle name="Header2 3 2 8" xfId="28209"/>
    <cellStyle name="Header2 4" xfId="21314"/>
    <cellStyle name="Header2 4 2" xfId="23630"/>
    <cellStyle name="Header2 4 3" xfId="24427"/>
    <cellStyle name="Header2 4 4" xfId="25176"/>
    <cellStyle name="Header2 4 5" xfId="25870"/>
    <cellStyle name="Header2 4 6" xfId="26883"/>
    <cellStyle name="Header2 4 7" xfId="27208"/>
    <cellStyle name="Header2 4 8" xfId="28211"/>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7"/>
    <cellStyle name="HeadingTable 2 3" xfId="24424"/>
    <cellStyle name="HeadingTable 2 4" xfId="28208"/>
    <cellStyle name="highlightExposure" xfId="9323"/>
    <cellStyle name="highlightExposure 2" xfId="21310"/>
    <cellStyle name="highlightExposure 2 2" xfId="23626"/>
    <cellStyle name="highlightExposure 2 3" xfId="24423"/>
    <cellStyle name="highlightExposure 2 4" xfId="28207"/>
    <cellStyle name="highlightPercentage" xfId="9324"/>
    <cellStyle name="highlightPercentage 2" xfId="21309"/>
    <cellStyle name="highlightPercentage 2 2" xfId="23625"/>
    <cellStyle name="highlightPercentage 2 3" xfId="24422"/>
    <cellStyle name="highlightPercentage 2 4" xfId="28206"/>
    <cellStyle name="highlightText" xfId="9325"/>
    <cellStyle name="highlightText 2" xfId="21308"/>
    <cellStyle name="highlightText 2 2" xfId="23624"/>
    <cellStyle name="highlightText 2 3" xfId="24421"/>
    <cellStyle name="highlightText 2 4" xfId="28205"/>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2 10" xfId="22191"/>
    <cellStyle name="Input 2 10 2 2" xfId="21306"/>
    <cellStyle name="Input 2 10 2 2 2" xfId="23622"/>
    <cellStyle name="Input 2 10 2 2 3" xfId="24419"/>
    <cellStyle name="Input 2 10 2 2 4" xfId="25169"/>
    <cellStyle name="Input 2 10 2 2 5" xfId="25862"/>
    <cellStyle name="Input 2 10 2 2 6" xfId="26541"/>
    <cellStyle name="Input 2 10 2 2 7" xfId="27204"/>
    <cellStyle name="Input 2 10 2 2 8" xfId="27773"/>
    <cellStyle name="Input 2 10 2 2 9" xfId="28203"/>
    <cellStyle name="Input 2 10 2 3" xfId="22006"/>
    <cellStyle name="Input 2 10 2 4" xfId="22293"/>
    <cellStyle name="Input 2 10 2 5" xfId="21930"/>
    <cellStyle name="Input 2 10 2 6" xfId="22372"/>
    <cellStyle name="Input 2 10 2 7" xfId="21864"/>
    <cellStyle name="Input 2 10 2 8" xfId="22436"/>
    <cellStyle name="Input 2 10 2 9" xfId="21780"/>
    <cellStyle name="Input 2 10 3" xfId="9336"/>
    <cellStyle name="Input 2 10 3 10" xfId="22190"/>
    <cellStyle name="Input 2 10 3 2" xfId="21305"/>
    <cellStyle name="Input 2 10 3 2 2" xfId="23621"/>
    <cellStyle name="Input 2 10 3 2 3" xfId="24418"/>
    <cellStyle name="Input 2 10 3 2 4" xfId="25168"/>
    <cellStyle name="Input 2 10 3 2 5" xfId="25861"/>
    <cellStyle name="Input 2 10 3 2 6" xfId="26540"/>
    <cellStyle name="Input 2 10 3 2 7" xfId="27203"/>
    <cellStyle name="Input 2 10 3 2 8" xfId="27772"/>
    <cellStyle name="Input 2 10 3 2 9" xfId="28202"/>
    <cellStyle name="Input 2 10 3 3" xfId="22007"/>
    <cellStyle name="Input 2 10 3 4" xfId="22292"/>
    <cellStyle name="Input 2 10 3 5" xfId="21931"/>
    <cellStyle name="Input 2 10 3 6" xfId="22371"/>
    <cellStyle name="Input 2 10 3 7" xfId="21865"/>
    <cellStyle name="Input 2 10 3 8" xfId="22435"/>
    <cellStyle name="Input 2 10 3 9" xfId="21781"/>
    <cellStyle name="Input 2 10 4" xfId="9337"/>
    <cellStyle name="Input 2 10 4 10" xfId="22189"/>
    <cellStyle name="Input 2 10 4 2" xfId="21304"/>
    <cellStyle name="Input 2 10 4 2 2" xfId="23620"/>
    <cellStyle name="Input 2 10 4 2 3" xfId="24417"/>
    <cellStyle name="Input 2 10 4 2 4" xfId="25167"/>
    <cellStyle name="Input 2 10 4 2 5" xfId="25860"/>
    <cellStyle name="Input 2 10 4 2 6" xfId="26539"/>
    <cellStyle name="Input 2 10 4 2 7" xfId="27202"/>
    <cellStyle name="Input 2 10 4 2 8" xfId="27771"/>
    <cellStyle name="Input 2 10 4 2 9" xfId="28201"/>
    <cellStyle name="Input 2 10 4 3" xfId="22008"/>
    <cellStyle name="Input 2 10 4 4" xfId="22291"/>
    <cellStyle name="Input 2 10 4 5" xfId="21932"/>
    <cellStyle name="Input 2 10 4 6" xfId="22370"/>
    <cellStyle name="Input 2 10 4 7" xfId="21866"/>
    <cellStyle name="Input 2 10 4 8" xfId="22434"/>
    <cellStyle name="Input 2 10 4 9" xfId="21782"/>
    <cellStyle name="Input 2 10 5" xfId="9338"/>
    <cellStyle name="Input 2 10 5 10" xfId="22188"/>
    <cellStyle name="Input 2 10 5 2" xfId="21303"/>
    <cellStyle name="Input 2 10 5 2 2" xfId="23619"/>
    <cellStyle name="Input 2 10 5 2 3" xfId="24416"/>
    <cellStyle name="Input 2 10 5 2 4" xfId="25166"/>
    <cellStyle name="Input 2 10 5 2 5" xfId="25859"/>
    <cellStyle name="Input 2 10 5 2 6" xfId="26538"/>
    <cellStyle name="Input 2 10 5 2 7" xfId="27201"/>
    <cellStyle name="Input 2 10 5 2 8" xfId="27770"/>
    <cellStyle name="Input 2 10 5 2 9" xfId="28200"/>
    <cellStyle name="Input 2 10 5 3" xfId="22009"/>
    <cellStyle name="Input 2 10 5 4" xfId="22290"/>
    <cellStyle name="Input 2 10 5 5" xfId="21933"/>
    <cellStyle name="Input 2 10 5 6" xfId="22369"/>
    <cellStyle name="Input 2 10 5 7" xfId="21867"/>
    <cellStyle name="Input 2 10 5 8" xfId="22433"/>
    <cellStyle name="Input 2 10 5 9" xfId="21783"/>
    <cellStyle name="Input 2 11" xfId="9339"/>
    <cellStyle name="Input 2 11 10" xfId="22368"/>
    <cellStyle name="Input 2 11 11" xfId="21868"/>
    <cellStyle name="Input 2 11 12" xfId="22432"/>
    <cellStyle name="Input 2 11 13" xfId="21784"/>
    <cellStyle name="Input 2 11 14" xfId="22187"/>
    <cellStyle name="Input 2 11 2" xfId="9340"/>
    <cellStyle name="Input 2 11 2 10" xfId="22186"/>
    <cellStyle name="Input 2 11 2 2" xfId="21301"/>
    <cellStyle name="Input 2 11 2 2 2" xfId="23617"/>
    <cellStyle name="Input 2 11 2 2 3" xfId="24414"/>
    <cellStyle name="Input 2 11 2 2 4" xfId="25164"/>
    <cellStyle name="Input 2 11 2 2 5" xfId="25857"/>
    <cellStyle name="Input 2 11 2 2 6" xfId="26536"/>
    <cellStyle name="Input 2 11 2 2 7" xfId="27199"/>
    <cellStyle name="Input 2 11 2 2 8" xfId="27768"/>
    <cellStyle name="Input 2 11 2 2 9" xfId="28198"/>
    <cellStyle name="Input 2 11 2 3" xfId="22011"/>
    <cellStyle name="Input 2 11 2 4" xfId="22288"/>
    <cellStyle name="Input 2 11 2 5" xfId="21935"/>
    <cellStyle name="Input 2 11 2 6" xfId="22367"/>
    <cellStyle name="Input 2 11 2 7" xfId="21869"/>
    <cellStyle name="Input 2 11 2 8" xfId="22431"/>
    <cellStyle name="Input 2 11 2 9" xfId="21785"/>
    <cellStyle name="Input 2 11 3" xfId="9341"/>
    <cellStyle name="Input 2 11 3 10" xfId="22185"/>
    <cellStyle name="Input 2 11 3 2" xfId="21300"/>
    <cellStyle name="Input 2 11 3 2 2" xfId="23616"/>
    <cellStyle name="Input 2 11 3 2 3" xfId="24413"/>
    <cellStyle name="Input 2 11 3 2 4" xfId="25163"/>
    <cellStyle name="Input 2 11 3 2 5" xfId="25856"/>
    <cellStyle name="Input 2 11 3 2 6" xfId="26535"/>
    <cellStyle name="Input 2 11 3 2 7" xfId="27198"/>
    <cellStyle name="Input 2 11 3 2 8" xfId="27767"/>
    <cellStyle name="Input 2 11 3 2 9" xfId="28197"/>
    <cellStyle name="Input 2 11 3 3" xfId="22012"/>
    <cellStyle name="Input 2 11 3 4" xfId="22287"/>
    <cellStyle name="Input 2 11 3 5" xfId="21936"/>
    <cellStyle name="Input 2 11 3 6" xfId="22366"/>
    <cellStyle name="Input 2 11 3 7" xfId="21870"/>
    <cellStyle name="Input 2 11 3 8" xfId="22430"/>
    <cellStyle name="Input 2 11 3 9" xfId="21786"/>
    <cellStyle name="Input 2 11 4" xfId="9342"/>
    <cellStyle name="Input 2 11 4 10" xfId="22184"/>
    <cellStyle name="Input 2 11 4 2" xfId="21299"/>
    <cellStyle name="Input 2 11 4 2 2" xfId="23615"/>
    <cellStyle name="Input 2 11 4 2 3" xfId="24412"/>
    <cellStyle name="Input 2 11 4 2 4" xfId="25162"/>
    <cellStyle name="Input 2 11 4 2 5" xfId="25855"/>
    <cellStyle name="Input 2 11 4 2 6" xfId="26534"/>
    <cellStyle name="Input 2 11 4 2 7" xfId="27197"/>
    <cellStyle name="Input 2 11 4 2 8" xfId="27766"/>
    <cellStyle name="Input 2 11 4 2 9" xfId="28196"/>
    <cellStyle name="Input 2 11 4 3" xfId="22013"/>
    <cellStyle name="Input 2 11 4 4" xfId="22286"/>
    <cellStyle name="Input 2 11 4 5" xfId="21937"/>
    <cellStyle name="Input 2 11 4 6" xfId="22365"/>
    <cellStyle name="Input 2 11 4 7" xfId="21871"/>
    <cellStyle name="Input 2 11 4 8" xfId="22429"/>
    <cellStyle name="Input 2 11 4 9" xfId="21787"/>
    <cellStyle name="Input 2 11 5" xfId="9343"/>
    <cellStyle name="Input 2 11 5 10" xfId="22183"/>
    <cellStyle name="Input 2 11 5 2" xfId="21298"/>
    <cellStyle name="Input 2 11 5 2 2" xfId="23614"/>
    <cellStyle name="Input 2 11 5 2 3" xfId="24411"/>
    <cellStyle name="Input 2 11 5 2 4" xfId="25161"/>
    <cellStyle name="Input 2 11 5 2 5" xfId="25854"/>
    <cellStyle name="Input 2 11 5 2 6" xfId="26533"/>
    <cellStyle name="Input 2 11 5 2 7" xfId="27196"/>
    <cellStyle name="Input 2 11 5 2 8" xfId="27765"/>
    <cellStyle name="Input 2 11 5 2 9" xfId="28195"/>
    <cellStyle name="Input 2 11 5 3" xfId="22014"/>
    <cellStyle name="Input 2 11 5 4" xfId="22285"/>
    <cellStyle name="Input 2 11 5 5" xfId="21938"/>
    <cellStyle name="Input 2 11 5 6" xfId="22364"/>
    <cellStyle name="Input 2 11 5 7" xfId="21872"/>
    <cellStyle name="Input 2 11 5 8" xfId="22428"/>
    <cellStyle name="Input 2 11 5 9" xfId="21788"/>
    <cellStyle name="Input 2 11 6" xfId="21302"/>
    <cellStyle name="Input 2 11 6 2" xfId="23618"/>
    <cellStyle name="Input 2 11 6 3" xfId="24415"/>
    <cellStyle name="Input 2 11 6 4" xfId="25165"/>
    <cellStyle name="Input 2 11 6 5" xfId="25858"/>
    <cellStyle name="Input 2 11 6 6" xfId="26537"/>
    <cellStyle name="Input 2 11 6 7" xfId="27200"/>
    <cellStyle name="Input 2 11 6 8" xfId="27769"/>
    <cellStyle name="Input 2 11 6 9" xfId="28199"/>
    <cellStyle name="Input 2 11 7" xfId="22010"/>
    <cellStyle name="Input 2 11 8" xfId="22289"/>
    <cellStyle name="Input 2 11 9" xfId="21934"/>
    <cellStyle name="Input 2 12" xfId="9344"/>
    <cellStyle name="Input 2 12 10" xfId="22363"/>
    <cellStyle name="Input 2 12 11" xfId="21873"/>
    <cellStyle name="Input 2 12 12" xfId="22427"/>
    <cellStyle name="Input 2 12 13" xfId="21789"/>
    <cellStyle name="Input 2 12 14" xfId="22182"/>
    <cellStyle name="Input 2 12 2" xfId="9345"/>
    <cellStyle name="Input 2 12 2 10" xfId="22181"/>
    <cellStyle name="Input 2 12 2 2" xfId="21296"/>
    <cellStyle name="Input 2 12 2 2 2" xfId="23612"/>
    <cellStyle name="Input 2 12 2 2 3" xfId="24409"/>
    <cellStyle name="Input 2 12 2 2 4" xfId="25159"/>
    <cellStyle name="Input 2 12 2 2 5" xfId="25852"/>
    <cellStyle name="Input 2 12 2 2 6" xfId="26531"/>
    <cellStyle name="Input 2 12 2 2 7" xfId="27194"/>
    <cellStyle name="Input 2 12 2 2 8" xfId="27763"/>
    <cellStyle name="Input 2 12 2 2 9" xfId="28193"/>
    <cellStyle name="Input 2 12 2 3" xfId="22016"/>
    <cellStyle name="Input 2 12 2 4" xfId="22283"/>
    <cellStyle name="Input 2 12 2 5" xfId="21940"/>
    <cellStyle name="Input 2 12 2 6" xfId="22362"/>
    <cellStyle name="Input 2 12 2 7" xfId="21874"/>
    <cellStyle name="Input 2 12 2 8" xfId="22426"/>
    <cellStyle name="Input 2 12 2 9" xfId="21790"/>
    <cellStyle name="Input 2 12 3" xfId="9346"/>
    <cellStyle name="Input 2 12 3 10" xfId="22180"/>
    <cellStyle name="Input 2 12 3 2" xfId="21295"/>
    <cellStyle name="Input 2 12 3 2 2" xfId="23611"/>
    <cellStyle name="Input 2 12 3 2 3" xfId="24408"/>
    <cellStyle name="Input 2 12 3 2 4" xfId="25158"/>
    <cellStyle name="Input 2 12 3 2 5" xfId="25851"/>
    <cellStyle name="Input 2 12 3 2 6" xfId="26530"/>
    <cellStyle name="Input 2 12 3 2 7" xfId="27193"/>
    <cellStyle name="Input 2 12 3 2 8" xfId="27762"/>
    <cellStyle name="Input 2 12 3 2 9" xfId="28192"/>
    <cellStyle name="Input 2 12 3 3" xfId="22017"/>
    <cellStyle name="Input 2 12 3 4" xfId="22282"/>
    <cellStyle name="Input 2 12 3 5" xfId="21941"/>
    <cellStyle name="Input 2 12 3 6" xfId="22361"/>
    <cellStyle name="Input 2 12 3 7" xfId="21875"/>
    <cellStyle name="Input 2 12 3 8" xfId="22425"/>
    <cellStyle name="Input 2 12 3 9" xfId="21791"/>
    <cellStyle name="Input 2 12 4" xfId="9347"/>
    <cellStyle name="Input 2 12 4 10" xfId="22179"/>
    <cellStyle name="Input 2 12 4 2" xfId="21294"/>
    <cellStyle name="Input 2 12 4 2 2" xfId="23610"/>
    <cellStyle name="Input 2 12 4 2 3" xfId="24407"/>
    <cellStyle name="Input 2 12 4 2 4" xfId="25157"/>
    <cellStyle name="Input 2 12 4 2 5" xfId="25850"/>
    <cellStyle name="Input 2 12 4 2 6" xfId="26529"/>
    <cellStyle name="Input 2 12 4 2 7" xfId="27192"/>
    <cellStyle name="Input 2 12 4 2 8" xfId="27761"/>
    <cellStyle name="Input 2 12 4 2 9" xfId="28191"/>
    <cellStyle name="Input 2 12 4 3" xfId="22018"/>
    <cellStyle name="Input 2 12 4 4" xfId="22281"/>
    <cellStyle name="Input 2 12 4 5" xfId="21942"/>
    <cellStyle name="Input 2 12 4 6" xfId="22360"/>
    <cellStyle name="Input 2 12 4 7" xfId="21876"/>
    <cellStyle name="Input 2 12 4 8" xfId="22424"/>
    <cellStyle name="Input 2 12 4 9" xfId="21792"/>
    <cellStyle name="Input 2 12 5" xfId="9348"/>
    <cellStyle name="Input 2 12 5 10" xfId="22178"/>
    <cellStyle name="Input 2 12 5 2" xfId="21293"/>
    <cellStyle name="Input 2 12 5 2 2" xfId="23609"/>
    <cellStyle name="Input 2 12 5 2 3" xfId="24406"/>
    <cellStyle name="Input 2 12 5 2 4" xfId="25156"/>
    <cellStyle name="Input 2 12 5 2 5" xfId="25849"/>
    <cellStyle name="Input 2 12 5 2 6" xfId="26528"/>
    <cellStyle name="Input 2 12 5 2 7" xfId="27191"/>
    <cellStyle name="Input 2 12 5 2 8" xfId="27760"/>
    <cellStyle name="Input 2 12 5 2 9" xfId="28190"/>
    <cellStyle name="Input 2 12 5 3" xfId="22019"/>
    <cellStyle name="Input 2 12 5 4" xfId="22280"/>
    <cellStyle name="Input 2 12 5 5" xfId="21943"/>
    <cellStyle name="Input 2 12 5 6" xfId="22359"/>
    <cellStyle name="Input 2 12 5 7" xfId="21877"/>
    <cellStyle name="Input 2 12 5 8" xfId="22423"/>
    <cellStyle name="Input 2 12 5 9" xfId="21793"/>
    <cellStyle name="Input 2 12 6" xfId="21297"/>
    <cellStyle name="Input 2 12 6 2" xfId="23613"/>
    <cellStyle name="Input 2 12 6 3" xfId="24410"/>
    <cellStyle name="Input 2 12 6 4" xfId="25160"/>
    <cellStyle name="Input 2 12 6 5" xfId="25853"/>
    <cellStyle name="Input 2 12 6 6" xfId="26532"/>
    <cellStyle name="Input 2 12 6 7" xfId="27195"/>
    <cellStyle name="Input 2 12 6 8" xfId="27764"/>
    <cellStyle name="Input 2 12 6 9" xfId="28194"/>
    <cellStyle name="Input 2 12 7" xfId="22015"/>
    <cellStyle name="Input 2 12 8" xfId="22284"/>
    <cellStyle name="Input 2 12 9" xfId="21939"/>
    <cellStyle name="Input 2 13" xfId="9349"/>
    <cellStyle name="Input 2 13 10" xfId="21878"/>
    <cellStyle name="Input 2 13 11" xfId="22422"/>
    <cellStyle name="Input 2 13 12" xfId="21794"/>
    <cellStyle name="Input 2 13 13" xfId="22177"/>
    <cellStyle name="Input 2 13 2" xfId="9350"/>
    <cellStyle name="Input 2 13 2 10" xfId="22176"/>
    <cellStyle name="Input 2 13 2 2" xfId="21291"/>
    <cellStyle name="Input 2 13 2 2 2" xfId="23607"/>
    <cellStyle name="Input 2 13 2 2 3" xfId="24404"/>
    <cellStyle name="Input 2 13 2 2 4" xfId="25154"/>
    <cellStyle name="Input 2 13 2 2 5" xfId="25847"/>
    <cellStyle name="Input 2 13 2 2 6" xfId="26526"/>
    <cellStyle name="Input 2 13 2 2 7" xfId="27189"/>
    <cellStyle name="Input 2 13 2 2 8" xfId="27758"/>
    <cellStyle name="Input 2 13 2 2 9" xfId="28188"/>
    <cellStyle name="Input 2 13 2 3" xfId="22021"/>
    <cellStyle name="Input 2 13 2 4" xfId="22278"/>
    <cellStyle name="Input 2 13 2 5" xfId="21945"/>
    <cellStyle name="Input 2 13 2 6" xfId="22357"/>
    <cellStyle name="Input 2 13 2 7" xfId="21879"/>
    <cellStyle name="Input 2 13 2 8" xfId="22421"/>
    <cellStyle name="Input 2 13 2 9" xfId="21795"/>
    <cellStyle name="Input 2 13 3" xfId="9351"/>
    <cellStyle name="Input 2 13 3 10" xfId="22175"/>
    <cellStyle name="Input 2 13 3 2" xfId="21290"/>
    <cellStyle name="Input 2 13 3 2 2" xfId="23606"/>
    <cellStyle name="Input 2 13 3 2 3" xfId="24403"/>
    <cellStyle name="Input 2 13 3 2 4" xfId="25153"/>
    <cellStyle name="Input 2 13 3 2 5" xfId="25846"/>
    <cellStyle name="Input 2 13 3 2 6" xfId="26525"/>
    <cellStyle name="Input 2 13 3 2 7" xfId="27188"/>
    <cellStyle name="Input 2 13 3 2 8" xfId="27757"/>
    <cellStyle name="Input 2 13 3 2 9" xfId="28187"/>
    <cellStyle name="Input 2 13 3 3" xfId="22022"/>
    <cellStyle name="Input 2 13 3 4" xfId="22277"/>
    <cellStyle name="Input 2 13 3 5" xfId="21946"/>
    <cellStyle name="Input 2 13 3 6" xfId="22356"/>
    <cellStyle name="Input 2 13 3 7" xfId="21880"/>
    <cellStyle name="Input 2 13 3 8" xfId="22420"/>
    <cellStyle name="Input 2 13 3 9" xfId="21796"/>
    <cellStyle name="Input 2 13 4" xfId="9352"/>
    <cellStyle name="Input 2 13 4 10" xfId="22174"/>
    <cellStyle name="Input 2 13 4 2" xfId="21289"/>
    <cellStyle name="Input 2 13 4 2 2" xfId="23605"/>
    <cellStyle name="Input 2 13 4 2 3" xfId="24402"/>
    <cellStyle name="Input 2 13 4 2 4" xfId="25152"/>
    <cellStyle name="Input 2 13 4 2 5" xfId="25845"/>
    <cellStyle name="Input 2 13 4 2 6" xfId="26524"/>
    <cellStyle name="Input 2 13 4 2 7" xfId="27187"/>
    <cellStyle name="Input 2 13 4 2 8" xfId="27756"/>
    <cellStyle name="Input 2 13 4 2 9" xfId="28186"/>
    <cellStyle name="Input 2 13 4 3" xfId="22023"/>
    <cellStyle name="Input 2 13 4 4" xfId="22276"/>
    <cellStyle name="Input 2 13 4 5" xfId="21947"/>
    <cellStyle name="Input 2 13 4 6" xfId="22355"/>
    <cellStyle name="Input 2 13 4 7" xfId="21881"/>
    <cellStyle name="Input 2 13 4 8" xfId="22419"/>
    <cellStyle name="Input 2 13 4 9" xfId="21797"/>
    <cellStyle name="Input 2 13 5" xfId="21292"/>
    <cellStyle name="Input 2 13 5 2" xfId="23608"/>
    <cellStyle name="Input 2 13 5 3" xfId="24405"/>
    <cellStyle name="Input 2 13 5 4" xfId="25155"/>
    <cellStyle name="Input 2 13 5 5" xfId="25848"/>
    <cellStyle name="Input 2 13 5 6" xfId="26527"/>
    <cellStyle name="Input 2 13 5 7" xfId="27190"/>
    <cellStyle name="Input 2 13 5 8" xfId="27759"/>
    <cellStyle name="Input 2 13 5 9" xfId="28189"/>
    <cellStyle name="Input 2 13 6" xfId="22020"/>
    <cellStyle name="Input 2 13 7" xfId="22279"/>
    <cellStyle name="Input 2 13 8" xfId="21944"/>
    <cellStyle name="Input 2 13 9" xfId="22358"/>
    <cellStyle name="Input 2 14" xfId="9353"/>
    <cellStyle name="Input 2 14 10" xfId="22173"/>
    <cellStyle name="Input 2 14 2" xfId="21288"/>
    <cellStyle name="Input 2 14 2 2" xfId="23604"/>
    <cellStyle name="Input 2 14 2 3" xfId="24401"/>
    <cellStyle name="Input 2 14 2 4" xfId="25151"/>
    <cellStyle name="Input 2 14 2 5" xfId="25844"/>
    <cellStyle name="Input 2 14 2 6" xfId="26523"/>
    <cellStyle name="Input 2 14 2 7" xfId="27186"/>
    <cellStyle name="Input 2 14 2 8" xfId="27755"/>
    <cellStyle name="Input 2 14 2 9" xfId="28185"/>
    <cellStyle name="Input 2 14 3" xfId="22024"/>
    <cellStyle name="Input 2 14 4" xfId="22275"/>
    <cellStyle name="Input 2 14 5" xfId="21948"/>
    <cellStyle name="Input 2 14 6" xfId="22354"/>
    <cellStyle name="Input 2 14 7" xfId="21882"/>
    <cellStyle name="Input 2 14 8" xfId="22418"/>
    <cellStyle name="Input 2 14 9" xfId="21798"/>
    <cellStyle name="Input 2 15" xfId="9354"/>
    <cellStyle name="Input 2 15 10" xfId="22172"/>
    <cellStyle name="Input 2 15 2" xfId="21287"/>
    <cellStyle name="Input 2 15 2 2" xfId="23603"/>
    <cellStyle name="Input 2 15 2 3" xfId="24400"/>
    <cellStyle name="Input 2 15 2 4" xfId="25150"/>
    <cellStyle name="Input 2 15 2 5" xfId="25843"/>
    <cellStyle name="Input 2 15 2 6" xfId="26522"/>
    <cellStyle name="Input 2 15 2 7" xfId="27185"/>
    <cellStyle name="Input 2 15 2 8" xfId="27754"/>
    <cellStyle name="Input 2 15 2 9" xfId="28184"/>
    <cellStyle name="Input 2 15 3" xfId="22025"/>
    <cellStyle name="Input 2 15 4" xfId="22274"/>
    <cellStyle name="Input 2 15 5" xfId="21949"/>
    <cellStyle name="Input 2 15 6" xfId="22353"/>
    <cellStyle name="Input 2 15 7" xfId="21883"/>
    <cellStyle name="Input 2 15 8" xfId="22417"/>
    <cellStyle name="Input 2 15 9" xfId="21799"/>
    <cellStyle name="Input 2 16" xfId="9355"/>
    <cellStyle name="Input 2 16 10" xfId="22171"/>
    <cellStyle name="Input 2 16 2" xfId="21286"/>
    <cellStyle name="Input 2 16 2 2" xfId="23602"/>
    <cellStyle name="Input 2 16 2 3" xfId="24399"/>
    <cellStyle name="Input 2 16 2 4" xfId="25149"/>
    <cellStyle name="Input 2 16 2 5" xfId="25842"/>
    <cellStyle name="Input 2 16 2 6" xfId="26521"/>
    <cellStyle name="Input 2 16 2 7" xfId="27184"/>
    <cellStyle name="Input 2 16 2 8" xfId="27753"/>
    <cellStyle name="Input 2 16 2 9" xfId="28183"/>
    <cellStyle name="Input 2 16 3" xfId="22026"/>
    <cellStyle name="Input 2 16 4" xfId="22273"/>
    <cellStyle name="Input 2 16 5" xfId="21950"/>
    <cellStyle name="Input 2 16 6" xfId="22352"/>
    <cellStyle name="Input 2 16 7" xfId="21884"/>
    <cellStyle name="Input 2 16 8" xfId="22416"/>
    <cellStyle name="Input 2 16 9" xfId="21800"/>
    <cellStyle name="Input 2 17" xfId="21307"/>
    <cellStyle name="Input 2 17 2" xfId="23623"/>
    <cellStyle name="Input 2 17 3" xfId="24420"/>
    <cellStyle name="Input 2 17 4" xfId="25170"/>
    <cellStyle name="Input 2 17 5" xfId="25863"/>
    <cellStyle name="Input 2 17 6" xfId="26542"/>
    <cellStyle name="Input 2 17 7" xfId="27205"/>
    <cellStyle name="Input 2 17 8" xfId="27774"/>
    <cellStyle name="Input 2 17 9" xfId="28204"/>
    <cellStyle name="Input 2 18" xfId="22004"/>
    <cellStyle name="Input 2 19" xfId="22295"/>
    <cellStyle name="Input 2 2" xfId="9356"/>
    <cellStyle name="Input 2 2 10" xfId="21285"/>
    <cellStyle name="Input 2 2 10 2" xfId="23601"/>
    <cellStyle name="Input 2 2 10 3" xfId="24398"/>
    <cellStyle name="Input 2 2 10 4" xfId="25148"/>
    <cellStyle name="Input 2 2 10 5" xfId="25841"/>
    <cellStyle name="Input 2 2 10 6" xfId="26520"/>
    <cellStyle name="Input 2 2 10 7" xfId="27183"/>
    <cellStyle name="Input 2 2 10 8" xfId="27752"/>
    <cellStyle name="Input 2 2 10 9" xfId="28182"/>
    <cellStyle name="Input 2 2 11" xfId="22027"/>
    <cellStyle name="Input 2 2 12" xfId="22272"/>
    <cellStyle name="Input 2 2 13" xfId="21951"/>
    <cellStyle name="Input 2 2 14" xfId="22351"/>
    <cellStyle name="Input 2 2 15" xfId="21885"/>
    <cellStyle name="Input 2 2 16" xfId="22415"/>
    <cellStyle name="Input 2 2 17" xfId="21801"/>
    <cellStyle name="Input 2 2 18" xfId="22170"/>
    <cellStyle name="Input 2 2 2" xfId="9357"/>
    <cellStyle name="Input 2 2 2 10" xfId="21886"/>
    <cellStyle name="Input 2 2 2 11" xfId="22414"/>
    <cellStyle name="Input 2 2 2 12" xfId="21802"/>
    <cellStyle name="Input 2 2 2 13" xfId="22169"/>
    <cellStyle name="Input 2 2 2 2" xfId="9358"/>
    <cellStyle name="Input 2 2 2 2 10" xfId="22168"/>
    <cellStyle name="Input 2 2 2 2 2" xfId="21283"/>
    <cellStyle name="Input 2 2 2 2 2 2" xfId="23599"/>
    <cellStyle name="Input 2 2 2 2 2 3" xfId="24396"/>
    <cellStyle name="Input 2 2 2 2 2 4" xfId="25146"/>
    <cellStyle name="Input 2 2 2 2 2 5" xfId="25839"/>
    <cellStyle name="Input 2 2 2 2 2 6" xfId="26518"/>
    <cellStyle name="Input 2 2 2 2 2 7" xfId="27181"/>
    <cellStyle name="Input 2 2 2 2 2 8" xfId="27750"/>
    <cellStyle name="Input 2 2 2 2 2 9" xfId="28180"/>
    <cellStyle name="Input 2 2 2 2 3" xfId="22029"/>
    <cellStyle name="Input 2 2 2 2 4" xfId="22270"/>
    <cellStyle name="Input 2 2 2 2 5" xfId="21953"/>
    <cellStyle name="Input 2 2 2 2 6" xfId="22349"/>
    <cellStyle name="Input 2 2 2 2 7" xfId="21887"/>
    <cellStyle name="Input 2 2 2 2 8" xfId="22413"/>
    <cellStyle name="Input 2 2 2 2 9" xfId="21803"/>
    <cellStyle name="Input 2 2 2 3" xfId="9359"/>
    <cellStyle name="Input 2 2 2 3 10" xfId="22167"/>
    <cellStyle name="Input 2 2 2 3 2" xfId="21282"/>
    <cellStyle name="Input 2 2 2 3 2 2" xfId="23598"/>
    <cellStyle name="Input 2 2 2 3 2 3" xfId="24395"/>
    <cellStyle name="Input 2 2 2 3 2 4" xfId="25145"/>
    <cellStyle name="Input 2 2 2 3 2 5" xfId="25838"/>
    <cellStyle name="Input 2 2 2 3 2 6" xfId="26517"/>
    <cellStyle name="Input 2 2 2 3 2 7" xfId="27180"/>
    <cellStyle name="Input 2 2 2 3 2 8" xfId="27749"/>
    <cellStyle name="Input 2 2 2 3 2 9" xfId="28179"/>
    <cellStyle name="Input 2 2 2 3 3" xfId="22030"/>
    <cellStyle name="Input 2 2 2 3 4" xfId="22269"/>
    <cellStyle name="Input 2 2 2 3 5" xfId="21954"/>
    <cellStyle name="Input 2 2 2 3 6" xfId="22348"/>
    <cellStyle name="Input 2 2 2 3 7" xfId="21888"/>
    <cellStyle name="Input 2 2 2 3 8" xfId="22412"/>
    <cellStyle name="Input 2 2 2 3 9" xfId="21804"/>
    <cellStyle name="Input 2 2 2 4" xfId="9360"/>
    <cellStyle name="Input 2 2 2 4 10" xfId="22166"/>
    <cellStyle name="Input 2 2 2 4 2" xfId="21281"/>
    <cellStyle name="Input 2 2 2 4 2 2" xfId="23597"/>
    <cellStyle name="Input 2 2 2 4 2 3" xfId="24394"/>
    <cellStyle name="Input 2 2 2 4 2 4" xfId="25144"/>
    <cellStyle name="Input 2 2 2 4 2 5" xfId="25837"/>
    <cellStyle name="Input 2 2 2 4 2 6" xfId="26516"/>
    <cellStyle name="Input 2 2 2 4 2 7" xfId="27179"/>
    <cellStyle name="Input 2 2 2 4 2 8" xfId="27748"/>
    <cellStyle name="Input 2 2 2 4 2 9" xfId="28178"/>
    <cellStyle name="Input 2 2 2 4 3" xfId="22031"/>
    <cellStyle name="Input 2 2 2 4 4" xfId="22268"/>
    <cellStyle name="Input 2 2 2 4 5" xfId="21955"/>
    <cellStyle name="Input 2 2 2 4 6" xfId="22347"/>
    <cellStyle name="Input 2 2 2 4 7" xfId="21889"/>
    <cellStyle name="Input 2 2 2 4 8" xfId="22411"/>
    <cellStyle name="Input 2 2 2 4 9" xfId="21805"/>
    <cellStyle name="Input 2 2 2 5" xfId="21284"/>
    <cellStyle name="Input 2 2 2 5 2" xfId="23600"/>
    <cellStyle name="Input 2 2 2 5 3" xfId="24397"/>
    <cellStyle name="Input 2 2 2 5 4" xfId="25147"/>
    <cellStyle name="Input 2 2 2 5 5" xfId="25840"/>
    <cellStyle name="Input 2 2 2 5 6" xfId="26519"/>
    <cellStyle name="Input 2 2 2 5 7" xfId="27182"/>
    <cellStyle name="Input 2 2 2 5 8" xfId="27751"/>
    <cellStyle name="Input 2 2 2 5 9" xfId="28181"/>
    <cellStyle name="Input 2 2 2 6" xfId="22028"/>
    <cellStyle name="Input 2 2 2 7" xfId="22271"/>
    <cellStyle name="Input 2 2 2 8" xfId="21952"/>
    <cellStyle name="Input 2 2 2 9" xfId="22350"/>
    <cellStyle name="Input 2 2 3" xfId="9361"/>
    <cellStyle name="Input 2 2 3 10" xfId="21890"/>
    <cellStyle name="Input 2 2 3 11" xfId="22410"/>
    <cellStyle name="Input 2 2 3 12" xfId="21806"/>
    <cellStyle name="Input 2 2 3 13" xfId="22165"/>
    <cellStyle name="Input 2 2 3 2" xfId="9362"/>
    <cellStyle name="Input 2 2 3 2 10" xfId="22164"/>
    <cellStyle name="Input 2 2 3 2 2" xfId="21279"/>
    <cellStyle name="Input 2 2 3 2 2 2" xfId="23595"/>
    <cellStyle name="Input 2 2 3 2 2 3" xfId="24392"/>
    <cellStyle name="Input 2 2 3 2 2 4" xfId="25142"/>
    <cellStyle name="Input 2 2 3 2 2 5" xfId="25835"/>
    <cellStyle name="Input 2 2 3 2 2 6" xfId="26514"/>
    <cellStyle name="Input 2 2 3 2 2 7" xfId="27177"/>
    <cellStyle name="Input 2 2 3 2 2 8" xfId="27746"/>
    <cellStyle name="Input 2 2 3 2 2 9" xfId="28176"/>
    <cellStyle name="Input 2 2 3 2 3" xfId="22033"/>
    <cellStyle name="Input 2 2 3 2 4" xfId="22266"/>
    <cellStyle name="Input 2 2 3 2 5" xfId="21957"/>
    <cellStyle name="Input 2 2 3 2 6" xfId="22345"/>
    <cellStyle name="Input 2 2 3 2 7" xfId="21891"/>
    <cellStyle name="Input 2 2 3 2 8" xfId="22409"/>
    <cellStyle name="Input 2 2 3 2 9" xfId="21807"/>
    <cellStyle name="Input 2 2 3 3" xfId="9363"/>
    <cellStyle name="Input 2 2 3 3 10" xfId="22163"/>
    <cellStyle name="Input 2 2 3 3 2" xfId="21278"/>
    <cellStyle name="Input 2 2 3 3 2 2" xfId="23594"/>
    <cellStyle name="Input 2 2 3 3 2 3" xfId="24391"/>
    <cellStyle name="Input 2 2 3 3 2 4" xfId="25141"/>
    <cellStyle name="Input 2 2 3 3 2 5" xfId="25834"/>
    <cellStyle name="Input 2 2 3 3 2 6" xfId="26513"/>
    <cellStyle name="Input 2 2 3 3 2 7" xfId="27176"/>
    <cellStyle name="Input 2 2 3 3 2 8" xfId="27745"/>
    <cellStyle name="Input 2 2 3 3 2 9" xfId="28175"/>
    <cellStyle name="Input 2 2 3 3 3" xfId="22034"/>
    <cellStyle name="Input 2 2 3 3 4" xfId="22265"/>
    <cellStyle name="Input 2 2 3 3 5" xfId="21958"/>
    <cellStyle name="Input 2 2 3 3 6" xfId="22344"/>
    <cellStyle name="Input 2 2 3 3 7" xfId="21892"/>
    <cellStyle name="Input 2 2 3 3 8" xfId="22408"/>
    <cellStyle name="Input 2 2 3 3 9" xfId="21808"/>
    <cellStyle name="Input 2 2 3 4" xfId="9364"/>
    <cellStyle name="Input 2 2 3 4 10" xfId="22162"/>
    <cellStyle name="Input 2 2 3 4 2" xfId="21277"/>
    <cellStyle name="Input 2 2 3 4 2 2" xfId="23593"/>
    <cellStyle name="Input 2 2 3 4 2 3" xfId="24390"/>
    <cellStyle name="Input 2 2 3 4 2 4" xfId="25140"/>
    <cellStyle name="Input 2 2 3 4 2 5" xfId="25833"/>
    <cellStyle name="Input 2 2 3 4 2 6" xfId="26512"/>
    <cellStyle name="Input 2 2 3 4 2 7" xfId="27175"/>
    <cellStyle name="Input 2 2 3 4 2 8" xfId="27744"/>
    <cellStyle name="Input 2 2 3 4 2 9" xfId="28174"/>
    <cellStyle name="Input 2 2 3 4 3" xfId="22035"/>
    <cellStyle name="Input 2 2 3 4 4" xfId="22264"/>
    <cellStyle name="Input 2 2 3 4 5" xfId="21959"/>
    <cellStyle name="Input 2 2 3 4 6" xfId="22343"/>
    <cellStyle name="Input 2 2 3 4 7" xfId="21893"/>
    <cellStyle name="Input 2 2 3 4 8" xfId="22407"/>
    <cellStyle name="Input 2 2 3 4 9" xfId="21809"/>
    <cellStyle name="Input 2 2 3 5" xfId="21280"/>
    <cellStyle name="Input 2 2 3 5 2" xfId="23596"/>
    <cellStyle name="Input 2 2 3 5 3" xfId="24393"/>
    <cellStyle name="Input 2 2 3 5 4" xfId="25143"/>
    <cellStyle name="Input 2 2 3 5 5" xfId="25836"/>
    <cellStyle name="Input 2 2 3 5 6" xfId="26515"/>
    <cellStyle name="Input 2 2 3 5 7" xfId="27178"/>
    <cellStyle name="Input 2 2 3 5 8" xfId="27747"/>
    <cellStyle name="Input 2 2 3 5 9" xfId="28177"/>
    <cellStyle name="Input 2 2 3 6" xfId="22032"/>
    <cellStyle name="Input 2 2 3 7" xfId="22267"/>
    <cellStyle name="Input 2 2 3 8" xfId="21956"/>
    <cellStyle name="Input 2 2 3 9" xfId="22346"/>
    <cellStyle name="Input 2 2 4" xfId="9365"/>
    <cellStyle name="Input 2 2 4 10" xfId="21894"/>
    <cellStyle name="Input 2 2 4 11" xfId="22406"/>
    <cellStyle name="Input 2 2 4 12" xfId="21810"/>
    <cellStyle name="Input 2 2 4 13" xfId="22161"/>
    <cellStyle name="Input 2 2 4 2" xfId="9366"/>
    <cellStyle name="Input 2 2 4 2 10" xfId="22160"/>
    <cellStyle name="Input 2 2 4 2 2" xfId="21275"/>
    <cellStyle name="Input 2 2 4 2 2 2" xfId="23591"/>
    <cellStyle name="Input 2 2 4 2 2 3" xfId="24388"/>
    <cellStyle name="Input 2 2 4 2 2 4" xfId="25138"/>
    <cellStyle name="Input 2 2 4 2 2 5" xfId="25831"/>
    <cellStyle name="Input 2 2 4 2 2 6" xfId="26510"/>
    <cellStyle name="Input 2 2 4 2 2 7" xfId="27173"/>
    <cellStyle name="Input 2 2 4 2 2 8" xfId="27742"/>
    <cellStyle name="Input 2 2 4 2 2 9" xfId="28172"/>
    <cellStyle name="Input 2 2 4 2 3" xfId="22037"/>
    <cellStyle name="Input 2 2 4 2 4" xfId="22262"/>
    <cellStyle name="Input 2 2 4 2 5" xfId="21961"/>
    <cellStyle name="Input 2 2 4 2 6" xfId="22341"/>
    <cellStyle name="Input 2 2 4 2 7" xfId="21895"/>
    <cellStyle name="Input 2 2 4 2 8" xfId="22405"/>
    <cellStyle name="Input 2 2 4 2 9" xfId="21811"/>
    <cellStyle name="Input 2 2 4 3" xfId="9367"/>
    <cellStyle name="Input 2 2 4 3 10" xfId="22159"/>
    <cellStyle name="Input 2 2 4 3 2" xfId="21274"/>
    <cellStyle name="Input 2 2 4 3 2 2" xfId="23590"/>
    <cellStyle name="Input 2 2 4 3 2 3" xfId="24387"/>
    <cellStyle name="Input 2 2 4 3 2 4" xfId="25137"/>
    <cellStyle name="Input 2 2 4 3 2 5" xfId="25830"/>
    <cellStyle name="Input 2 2 4 3 2 6" xfId="26509"/>
    <cellStyle name="Input 2 2 4 3 2 7" xfId="27172"/>
    <cellStyle name="Input 2 2 4 3 2 8" xfId="27741"/>
    <cellStyle name="Input 2 2 4 3 2 9" xfId="28171"/>
    <cellStyle name="Input 2 2 4 3 3" xfId="22038"/>
    <cellStyle name="Input 2 2 4 3 4" xfId="22261"/>
    <cellStyle name="Input 2 2 4 3 5" xfId="21962"/>
    <cellStyle name="Input 2 2 4 3 6" xfId="22340"/>
    <cellStyle name="Input 2 2 4 3 7" xfId="21896"/>
    <cellStyle name="Input 2 2 4 3 8" xfId="22404"/>
    <cellStyle name="Input 2 2 4 3 9" xfId="21812"/>
    <cellStyle name="Input 2 2 4 4" xfId="9368"/>
    <cellStyle name="Input 2 2 4 4 10" xfId="22158"/>
    <cellStyle name="Input 2 2 4 4 2" xfId="21273"/>
    <cellStyle name="Input 2 2 4 4 2 2" xfId="23589"/>
    <cellStyle name="Input 2 2 4 4 2 3" xfId="24386"/>
    <cellStyle name="Input 2 2 4 4 2 4" xfId="25136"/>
    <cellStyle name="Input 2 2 4 4 2 5" xfId="25829"/>
    <cellStyle name="Input 2 2 4 4 2 6" xfId="26508"/>
    <cellStyle name="Input 2 2 4 4 2 7" xfId="27171"/>
    <cellStyle name="Input 2 2 4 4 2 8" xfId="27740"/>
    <cellStyle name="Input 2 2 4 4 2 9" xfId="28170"/>
    <cellStyle name="Input 2 2 4 4 3" xfId="22039"/>
    <cellStyle name="Input 2 2 4 4 4" xfId="22260"/>
    <cellStyle name="Input 2 2 4 4 5" xfId="21963"/>
    <cellStyle name="Input 2 2 4 4 6" xfId="22339"/>
    <cellStyle name="Input 2 2 4 4 7" xfId="21897"/>
    <cellStyle name="Input 2 2 4 4 8" xfId="22403"/>
    <cellStyle name="Input 2 2 4 4 9" xfId="21813"/>
    <cellStyle name="Input 2 2 4 5" xfId="21276"/>
    <cellStyle name="Input 2 2 4 5 2" xfId="23592"/>
    <cellStyle name="Input 2 2 4 5 3" xfId="24389"/>
    <cellStyle name="Input 2 2 4 5 4" xfId="25139"/>
    <cellStyle name="Input 2 2 4 5 5" xfId="25832"/>
    <cellStyle name="Input 2 2 4 5 6" xfId="26511"/>
    <cellStyle name="Input 2 2 4 5 7" xfId="27174"/>
    <cellStyle name="Input 2 2 4 5 8" xfId="27743"/>
    <cellStyle name="Input 2 2 4 5 9" xfId="28173"/>
    <cellStyle name="Input 2 2 4 6" xfId="22036"/>
    <cellStyle name="Input 2 2 4 7" xfId="22263"/>
    <cellStyle name="Input 2 2 4 8" xfId="21960"/>
    <cellStyle name="Input 2 2 4 9" xfId="22342"/>
    <cellStyle name="Input 2 2 5" xfId="9369"/>
    <cellStyle name="Input 2 2 5 10" xfId="21898"/>
    <cellStyle name="Input 2 2 5 11" xfId="22402"/>
    <cellStyle name="Input 2 2 5 12" xfId="21814"/>
    <cellStyle name="Input 2 2 5 13" xfId="22157"/>
    <cellStyle name="Input 2 2 5 2" xfId="9370"/>
    <cellStyle name="Input 2 2 5 2 10" xfId="22156"/>
    <cellStyle name="Input 2 2 5 2 2" xfId="21271"/>
    <cellStyle name="Input 2 2 5 2 2 2" xfId="23587"/>
    <cellStyle name="Input 2 2 5 2 2 3" xfId="24384"/>
    <cellStyle name="Input 2 2 5 2 2 4" xfId="25134"/>
    <cellStyle name="Input 2 2 5 2 2 5" xfId="25827"/>
    <cellStyle name="Input 2 2 5 2 2 6" xfId="26506"/>
    <cellStyle name="Input 2 2 5 2 2 7" xfId="27169"/>
    <cellStyle name="Input 2 2 5 2 2 8" xfId="27738"/>
    <cellStyle name="Input 2 2 5 2 2 9" xfId="28168"/>
    <cellStyle name="Input 2 2 5 2 3" xfId="22041"/>
    <cellStyle name="Input 2 2 5 2 4" xfId="22258"/>
    <cellStyle name="Input 2 2 5 2 5" xfId="21965"/>
    <cellStyle name="Input 2 2 5 2 6" xfId="22337"/>
    <cellStyle name="Input 2 2 5 2 7" xfId="21899"/>
    <cellStyle name="Input 2 2 5 2 8" xfId="22401"/>
    <cellStyle name="Input 2 2 5 2 9" xfId="21815"/>
    <cellStyle name="Input 2 2 5 3" xfId="9371"/>
    <cellStyle name="Input 2 2 5 3 10" xfId="22155"/>
    <cellStyle name="Input 2 2 5 3 2" xfId="21270"/>
    <cellStyle name="Input 2 2 5 3 2 2" xfId="23586"/>
    <cellStyle name="Input 2 2 5 3 2 3" xfId="24383"/>
    <cellStyle name="Input 2 2 5 3 2 4" xfId="25133"/>
    <cellStyle name="Input 2 2 5 3 2 5" xfId="25826"/>
    <cellStyle name="Input 2 2 5 3 2 6" xfId="26505"/>
    <cellStyle name="Input 2 2 5 3 2 7" xfId="27168"/>
    <cellStyle name="Input 2 2 5 3 2 8" xfId="27737"/>
    <cellStyle name="Input 2 2 5 3 2 9" xfId="28167"/>
    <cellStyle name="Input 2 2 5 3 3" xfId="22042"/>
    <cellStyle name="Input 2 2 5 3 4" xfId="22257"/>
    <cellStyle name="Input 2 2 5 3 5" xfId="21966"/>
    <cellStyle name="Input 2 2 5 3 6" xfId="22336"/>
    <cellStyle name="Input 2 2 5 3 7" xfId="21900"/>
    <cellStyle name="Input 2 2 5 3 8" xfId="22400"/>
    <cellStyle name="Input 2 2 5 3 9" xfId="21816"/>
    <cellStyle name="Input 2 2 5 4" xfId="9372"/>
    <cellStyle name="Input 2 2 5 4 10" xfId="22154"/>
    <cellStyle name="Input 2 2 5 4 2" xfId="21269"/>
    <cellStyle name="Input 2 2 5 4 2 2" xfId="23585"/>
    <cellStyle name="Input 2 2 5 4 2 3" xfId="24382"/>
    <cellStyle name="Input 2 2 5 4 2 4" xfId="25132"/>
    <cellStyle name="Input 2 2 5 4 2 5" xfId="25825"/>
    <cellStyle name="Input 2 2 5 4 2 6" xfId="26504"/>
    <cellStyle name="Input 2 2 5 4 2 7" xfId="27167"/>
    <cellStyle name="Input 2 2 5 4 2 8" xfId="27736"/>
    <cellStyle name="Input 2 2 5 4 2 9" xfId="28166"/>
    <cellStyle name="Input 2 2 5 4 3" xfId="22043"/>
    <cellStyle name="Input 2 2 5 4 4" xfId="22256"/>
    <cellStyle name="Input 2 2 5 4 5" xfId="21967"/>
    <cellStyle name="Input 2 2 5 4 6" xfId="22335"/>
    <cellStyle name="Input 2 2 5 4 7" xfId="21901"/>
    <cellStyle name="Input 2 2 5 4 8" xfId="22399"/>
    <cellStyle name="Input 2 2 5 4 9" xfId="21817"/>
    <cellStyle name="Input 2 2 5 5" xfId="21272"/>
    <cellStyle name="Input 2 2 5 5 2" xfId="23588"/>
    <cellStyle name="Input 2 2 5 5 3" xfId="24385"/>
    <cellStyle name="Input 2 2 5 5 4" xfId="25135"/>
    <cellStyle name="Input 2 2 5 5 5" xfId="25828"/>
    <cellStyle name="Input 2 2 5 5 6" xfId="26507"/>
    <cellStyle name="Input 2 2 5 5 7" xfId="27170"/>
    <cellStyle name="Input 2 2 5 5 8" xfId="27739"/>
    <cellStyle name="Input 2 2 5 5 9" xfId="28169"/>
    <cellStyle name="Input 2 2 5 6" xfId="22040"/>
    <cellStyle name="Input 2 2 5 7" xfId="22259"/>
    <cellStyle name="Input 2 2 5 8" xfId="21964"/>
    <cellStyle name="Input 2 2 5 9" xfId="22338"/>
    <cellStyle name="Input 2 2 6" xfId="9373"/>
    <cellStyle name="Input 2 2 6 10" xfId="22153"/>
    <cellStyle name="Input 2 2 6 2" xfId="21268"/>
    <cellStyle name="Input 2 2 6 2 2" xfId="23584"/>
    <cellStyle name="Input 2 2 6 2 3" xfId="24381"/>
    <cellStyle name="Input 2 2 6 2 4" xfId="25131"/>
    <cellStyle name="Input 2 2 6 2 5" xfId="25824"/>
    <cellStyle name="Input 2 2 6 2 6" xfId="26503"/>
    <cellStyle name="Input 2 2 6 2 7" xfId="27166"/>
    <cellStyle name="Input 2 2 6 2 8" xfId="27735"/>
    <cellStyle name="Input 2 2 6 2 9" xfId="28165"/>
    <cellStyle name="Input 2 2 6 3" xfId="22044"/>
    <cellStyle name="Input 2 2 6 4" xfId="22255"/>
    <cellStyle name="Input 2 2 6 5" xfId="21968"/>
    <cellStyle name="Input 2 2 6 6" xfId="22334"/>
    <cellStyle name="Input 2 2 6 7" xfId="21902"/>
    <cellStyle name="Input 2 2 6 8" xfId="22398"/>
    <cellStyle name="Input 2 2 6 9" xfId="21818"/>
    <cellStyle name="Input 2 2 7" xfId="9374"/>
    <cellStyle name="Input 2 2 7 10" xfId="22152"/>
    <cellStyle name="Input 2 2 7 2" xfId="21267"/>
    <cellStyle name="Input 2 2 7 2 2" xfId="23583"/>
    <cellStyle name="Input 2 2 7 2 3" xfId="24380"/>
    <cellStyle name="Input 2 2 7 2 4" xfId="25130"/>
    <cellStyle name="Input 2 2 7 2 5" xfId="25823"/>
    <cellStyle name="Input 2 2 7 2 6" xfId="26502"/>
    <cellStyle name="Input 2 2 7 2 7" xfId="27165"/>
    <cellStyle name="Input 2 2 7 2 8" xfId="27734"/>
    <cellStyle name="Input 2 2 7 2 9" xfId="28164"/>
    <cellStyle name="Input 2 2 7 3" xfId="22045"/>
    <cellStyle name="Input 2 2 7 4" xfId="22254"/>
    <cellStyle name="Input 2 2 7 5" xfId="21969"/>
    <cellStyle name="Input 2 2 7 6" xfId="22333"/>
    <cellStyle name="Input 2 2 7 7" xfId="21903"/>
    <cellStyle name="Input 2 2 7 8" xfId="22397"/>
    <cellStyle name="Input 2 2 7 9" xfId="21819"/>
    <cellStyle name="Input 2 2 8" xfId="9375"/>
    <cellStyle name="Input 2 2 8 10" xfId="22151"/>
    <cellStyle name="Input 2 2 8 2" xfId="21266"/>
    <cellStyle name="Input 2 2 8 2 2" xfId="23582"/>
    <cellStyle name="Input 2 2 8 2 3" xfId="24379"/>
    <cellStyle name="Input 2 2 8 2 4" xfId="25129"/>
    <cellStyle name="Input 2 2 8 2 5" xfId="25822"/>
    <cellStyle name="Input 2 2 8 2 6" xfId="26501"/>
    <cellStyle name="Input 2 2 8 2 7" xfId="27164"/>
    <cellStyle name="Input 2 2 8 2 8" xfId="27733"/>
    <cellStyle name="Input 2 2 8 2 9" xfId="28163"/>
    <cellStyle name="Input 2 2 8 3" xfId="22046"/>
    <cellStyle name="Input 2 2 8 4" xfId="22253"/>
    <cellStyle name="Input 2 2 8 5" xfId="21970"/>
    <cellStyle name="Input 2 2 8 6" xfId="22332"/>
    <cellStyle name="Input 2 2 8 7" xfId="21904"/>
    <cellStyle name="Input 2 2 8 8" xfId="22396"/>
    <cellStyle name="Input 2 2 8 9" xfId="21820"/>
    <cellStyle name="Input 2 2 9" xfId="9376"/>
    <cellStyle name="Input 2 2 9 10" xfId="22150"/>
    <cellStyle name="Input 2 2 9 2" xfId="21265"/>
    <cellStyle name="Input 2 2 9 2 2" xfId="23581"/>
    <cellStyle name="Input 2 2 9 2 3" xfId="24378"/>
    <cellStyle name="Input 2 2 9 2 4" xfId="25128"/>
    <cellStyle name="Input 2 2 9 2 5" xfId="25821"/>
    <cellStyle name="Input 2 2 9 2 6" xfId="26500"/>
    <cellStyle name="Input 2 2 9 2 7" xfId="27163"/>
    <cellStyle name="Input 2 2 9 2 8" xfId="27732"/>
    <cellStyle name="Input 2 2 9 2 9" xfId="28162"/>
    <cellStyle name="Input 2 2 9 3" xfId="22047"/>
    <cellStyle name="Input 2 2 9 4" xfId="22252"/>
    <cellStyle name="Input 2 2 9 5" xfId="21971"/>
    <cellStyle name="Input 2 2 9 6" xfId="22331"/>
    <cellStyle name="Input 2 2 9 7" xfId="21905"/>
    <cellStyle name="Input 2 2 9 8" xfId="22395"/>
    <cellStyle name="Input 2 2 9 9" xfId="21821"/>
    <cellStyle name="Input 2 20" xfId="21928"/>
    <cellStyle name="Input 2 21" xfId="22374"/>
    <cellStyle name="Input 2 22" xfId="21863"/>
    <cellStyle name="Input 2 23" xfId="22437"/>
    <cellStyle name="Input 2 24" xfId="21779"/>
    <cellStyle name="Input 2 25" xfId="22192"/>
    <cellStyle name="Input 2 3" xfId="9377"/>
    <cellStyle name="Input 2 3 2" xfId="9378"/>
    <cellStyle name="Input 2 3 2 10" xfId="22149"/>
    <cellStyle name="Input 2 3 2 2" xfId="21264"/>
    <cellStyle name="Input 2 3 2 2 2" xfId="23580"/>
    <cellStyle name="Input 2 3 2 2 3" xfId="24377"/>
    <cellStyle name="Input 2 3 2 2 4" xfId="25127"/>
    <cellStyle name="Input 2 3 2 2 5" xfId="25820"/>
    <cellStyle name="Input 2 3 2 2 6" xfId="26499"/>
    <cellStyle name="Input 2 3 2 2 7" xfId="27162"/>
    <cellStyle name="Input 2 3 2 2 8" xfId="27731"/>
    <cellStyle name="Input 2 3 2 2 9" xfId="28161"/>
    <cellStyle name="Input 2 3 2 3" xfId="22049"/>
    <cellStyle name="Input 2 3 2 4" xfId="22250"/>
    <cellStyle name="Input 2 3 2 5" xfId="21973"/>
    <cellStyle name="Input 2 3 2 6" xfId="22329"/>
    <cellStyle name="Input 2 3 2 7" xfId="21906"/>
    <cellStyle name="Input 2 3 2 8" xfId="22394"/>
    <cellStyle name="Input 2 3 2 9" xfId="21822"/>
    <cellStyle name="Input 2 3 3" xfId="9379"/>
    <cellStyle name="Input 2 3 3 10" xfId="22148"/>
    <cellStyle name="Input 2 3 3 2" xfId="21263"/>
    <cellStyle name="Input 2 3 3 2 2" xfId="23579"/>
    <cellStyle name="Input 2 3 3 2 3" xfId="24376"/>
    <cellStyle name="Input 2 3 3 2 4" xfId="25126"/>
    <cellStyle name="Input 2 3 3 2 5" xfId="25819"/>
    <cellStyle name="Input 2 3 3 2 6" xfId="26498"/>
    <cellStyle name="Input 2 3 3 2 7" xfId="27161"/>
    <cellStyle name="Input 2 3 3 2 8" xfId="27730"/>
    <cellStyle name="Input 2 3 3 2 9" xfId="28160"/>
    <cellStyle name="Input 2 3 3 3" xfId="22050"/>
    <cellStyle name="Input 2 3 3 4" xfId="22249"/>
    <cellStyle name="Input 2 3 3 5" xfId="21974"/>
    <cellStyle name="Input 2 3 3 6" xfId="22328"/>
    <cellStyle name="Input 2 3 3 7" xfId="21907"/>
    <cellStyle name="Input 2 3 3 8" xfId="22393"/>
    <cellStyle name="Input 2 3 3 9" xfId="21823"/>
    <cellStyle name="Input 2 3 4" xfId="9380"/>
    <cellStyle name="Input 2 3 4 10" xfId="22147"/>
    <cellStyle name="Input 2 3 4 2" xfId="21262"/>
    <cellStyle name="Input 2 3 4 2 2" xfId="23578"/>
    <cellStyle name="Input 2 3 4 2 3" xfId="24375"/>
    <cellStyle name="Input 2 3 4 2 4" xfId="25125"/>
    <cellStyle name="Input 2 3 4 2 5" xfId="25818"/>
    <cellStyle name="Input 2 3 4 2 6" xfId="26497"/>
    <cellStyle name="Input 2 3 4 2 7" xfId="27160"/>
    <cellStyle name="Input 2 3 4 2 8" xfId="27729"/>
    <cellStyle name="Input 2 3 4 2 9" xfId="28159"/>
    <cellStyle name="Input 2 3 4 3" xfId="22051"/>
    <cellStyle name="Input 2 3 4 4" xfId="22248"/>
    <cellStyle name="Input 2 3 4 5" xfId="21975"/>
    <cellStyle name="Input 2 3 4 6" xfId="22327"/>
    <cellStyle name="Input 2 3 4 7" xfId="21908"/>
    <cellStyle name="Input 2 3 4 8" xfId="22392"/>
    <cellStyle name="Input 2 3 4 9" xfId="21824"/>
    <cellStyle name="Input 2 3 5" xfId="9381"/>
    <cellStyle name="Input 2 3 5 10" xfId="22146"/>
    <cellStyle name="Input 2 3 5 2" xfId="21261"/>
    <cellStyle name="Input 2 3 5 2 2" xfId="23577"/>
    <cellStyle name="Input 2 3 5 2 3" xfId="24374"/>
    <cellStyle name="Input 2 3 5 2 4" xfId="25124"/>
    <cellStyle name="Input 2 3 5 2 5" xfId="25817"/>
    <cellStyle name="Input 2 3 5 2 6" xfId="26496"/>
    <cellStyle name="Input 2 3 5 2 7" xfId="27159"/>
    <cellStyle name="Input 2 3 5 2 8" xfId="27728"/>
    <cellStyle name="Input 2 3 5 2 9" xfId="28158"/>
    <cellStyle name="Input 2 3 5 3" xfId="22052"/>
    <cellStyle name="Input 2 3 5 4" xfId="22247"/>
    <cellStyle name="Input 2 3 5 5" xfId="21976"/>
    <cellStyle name="Input 2 3 5 6" xfId="22326"/>
    <cellStyle name="Input 2 3 5 7" xfId="21909"/>
    <cellStyle name="Input 2 3 5 8" xfId="22391"/>
    <cellStyle name="Input 2 3 5 9" xfId="21825"/>
    <cellStyle name="Input 2 4" xfId="9382"/>
    <cellStyle name="Input 2 4 2" xfId="9383"/>
    <cellStyle name="Input 2 4 2 10" xfId="22145"/>
    <cellStyle name="Input 2 4 2 2" xfId="21260"/>
    <cellStyle name="Input 2 4 2 2 2" xfId="23576"/>
    <cellStyle name="Input 2 4 2 2 3" xfId="24373"/>
    <cellStyle name="Input 2 4 2 2 4" xfId="25123"/>
    <cellStyle name="Input 2 4 2 2 5" xfId="25816"/>
    <cellStyle name="Input 2 4 2 2 6" xfId="26495"/>
    <cellStyle name="Input 2 4 2 2 7" xfId="27158"/>
    <cellStyle name="Input 2 4 2 2 8" xfId="27727"/>
    <cellStyle name="Input 2 4 2 2 9" xfId="28157"/>
    <cellStyle name="Input 2 4 2 3" xfId="22054"/>
    <cellStyle name="Input 2 4 2 4" xfId="22245"/>
    <cellStyle name="Input 2 4 2 5" xfId="21978"/>
    <cellStyle name="Input 2 4 2 6" xfId="22324"/>
    <cellStyle name="Input 2 4 2 7" xfId="21910"/>
    <cellStyle name="Input 2 4 2 8" xfId="22390"/>
    <cellStyle name="Input 2 4 2 9" xfId="21826"/>
    <cellStyle name="Input 2 4 3" xfId="9384"/>
    <cellStyle name="Input 2 4 3 10" xfId="22144"/>
    <cellStyle name="Input 2 4 3 2" xfId="21259"/>
    <cellStyle name="Input 2 4 3 2 2" xfId="23575"/>
    <cellStyle name="Input 2 4 3 2 3" xfId="24372"/>
    <cellStyle name="Input 2 4 3 2 4" xfId="25122"/>
    <cellStyle name="Input 2 4 3 2 5" xfId="25815"/>
    <cellStyle name="Input 2 4 3 2 6" xfId="26494"/>
    <cellStyle name="Input 2 4 3 2 7" xfId="27157"/>
    <cellStyle name="Input 2 4 3 2 8" xfId="27726"/>
    <cellStyle name="Input 2 4 3 2 9" xfId="28156"/>
    <cellStyle name="Input 2 4 3 3" xfId="22055"/>
    <cellStyle name="Input 2 4 3 4" xfId="22244"/>
    <cellStyle name="Input 2 4 3 5" xfId="21979"/>
    <cellStyle name="Input 2 4 3 6" xfId="22323"/>
    <cellStyle name="Input 2 4 3 7" xfId="21911"/>
    <cellStyle name="Input 2 4 3 8" xfId="22389"/>
    <cellStyle name="Input 2 4 3 9" xfId="21827"/>
    <cellStyle name="Input 2 4 4" xfId="9385"/>
    <cellStyle name="Input 2 4 4 10" xfId="22143"/>
    <cellStyle name="Input 2 4 4 2" xfId="21258"/>
    <cellStyle name="Input 2 4 4 2 2" xfId="23574"/>
    <cellStyle name="Input 2 4 4 2 3" xfId="24371"/>
    <cellStyle name="Input 2 4 4 2 4" xfId="25121"/>
    <cellStyle name="Input 2 4 4 2 5" xfId="25814"/>
    <cellStyle name="Input 2 4 4 2 6" xfId="26493"/>
    <cellStyle name="Input 2 4 4 2 7" xfId="27156"/>
    <cellStyle name="Input 2 4 4 2 8" xfId="27725"/>
    <cellStyle name="Input 2 4 4 2 9" xfId="28155"/>
    <cellStyle name="Input 2 4 4 3" xfId="22056"/>
    <cellStyle name="Input 2 4 4 4" xfId="22243"/>
    <cellStyle name="Input 2 4 4 5" xfId="21980"/>
    <cellStyle name="Input 2 4 4 6" xfId="22322"/>
    <cellStyle name="Input 2 4 4 7" xfId="21912"/>
    <cellStyle name="Input 2 4 4 8" xfId="22388"/>
    <cellStyle name="Input 2 4 4 9" xfId="21828"/>
    <cellStyle name="Input 2 4 5" xfId="9386"/>
    <cellStyle name="Input 2 4 5 10" xfId="22142"/>
    <cellStyle name="Input 2 4 5 2" xfId="21257"/>
    <cellStyle name="Input 2 4 5 2 2" xfId="23573"/>
    <cellStyle name="Input 2 4 5 2 3" xfId="24370"/>
    <cellStyle name="Input 2 4 5 2 4" xfId="25120"/>
    <cellStyle name="Input 2 4 5 2 5" xfId="25813"/>
    <cellStyle name="Input 2 4 5 2 6" xfId="26492"/>
    <cellStyle name="Input 2 4 5 2 7" xfId="27155"/>
    <cellStyle name="Input 2 4 5 2 8" xfId="27724"/>
    <cellStyle name="Input 2 4 5 2 9" xfId="28154"/>
    <cellStyle name="Input 2 4 5 3" xfId="22057"/>
    <cellStyle name="Input 2 4 5 4" xfId="22242"/>
    <cellStyle name="Input 2 4 5 5" xfId="21981"/>
    <cellStyle name="Input 2 4 5 6" xfId="22321"/>
    <cellStyle name="Input 2 4 5 7" xfId="21913"/>
    <cellStyle name="Input 2 4 5 8" xfId="22387"/>
    <cellStyle name="Input 2 4 5 9" xfId="21829"/>
    <cellStyle name="Input 2 5" xfId="9387"/>
    <cellStyle name="Input 2 5 2" xfId="9388"/>
    <cellStyle name="Input 2 5 2 10" xfId="22141"/>
    <cellStyle name="Input 2 5 2 2" xfId="21256"/>
    <cellStyle name="Input 2 5 2 2 2" xfId="23572"/>
    <cellStyle name="Input 2 5 2 2 3" xfId="24369"/>
    <cellStyle name="Input 2 5 2 2 4" xfId="25119"/>
    <cellStyle name="Input 2 5 2 2 5" xfId="25812"/>
    <cellStyle name="Input 2 5 2 2 6" xfId="26491"/>
    <cellStyle name="Input 2 5 2 2 7" xfId="27154"/>
    <cellStyle name="Input 2 5 2 2 8" xfId="27723"/>
    <cellStyle name="Input 2 5 2 2 9" xfId="28153"/>
    <cellStyle name="Input 2 5 2 3" xfId="22059"/>
    <cellStyle name="Input 2 5 2 4" xfId="22240"/>
    <cellStyle name="Input 2 5 2 5" xfId="21983"/>
    <cellStyle name="Input 2 5 2 6" xfId="22319"/>
    <cellStyle name="Input 2 5 2 7" xfId="21914"/>
    <cellStyle name="Input 2 5 2 8" xfId="22386"/>
    <cellStyle name="Input 2 5 2 9" xfId="21830"/>
    <cellStyle name="Input 2 5 3" xfId="9389"/>
    <cellStyle name="Input 2 5 3 10" xfId="22140"/>
    <cellStyle name="Input 2 5 3 2" xfId="21255"/>
    <cellStyle name="Input 2 5 3 2 2" xfId="23571"/>
    <cellStyle name="Input 2 5 3 2 3" xfId="24368"/>
    <cellStyle name="Input 2 5 3 2 4" xfId="25118"/>
    <cellStyle name="Input 2 5 3 2 5" xfId="25811"/>
    <cellStyle name="Input 2 5 3 2 6" xfId="26490"/>
    <cellStyle name="Input 2 5 3 2 7" xfId="27153"/>
    <cellStyle name="Input 2 5 3 2 8" xfId="27722"/>
    <cellStyle name="Input 2 5 3 2 9" xfId="28152"/>
    <cellStyle name="Input 2 5 3 3" xfId="22060"/>
    <cellStyle name="Input 2 5 3 4" xfId="22239"/>
    <cellStyle name="Input 2 5 3 5" xfId="21984"/>
    <cellStyle name="Input 2 5 3 6" xfId="22318"/>
    <cellStyle name="Input 2 5 3 7" xfId="21915"/>
    <cellStyle name="Input 2 5 3 8" xfId="22385"/>
    <cellStyle name="Input 2 5 3 9" xfId="21831"/>
    <cellStyle name="Input 2 5 4" xfId="9390"/>
    <cellStyle name="Input 2 5 4 10" xfId="22139"/>
    <cellStyle name="Input 2 5 4 2" xfId="21254"/>
    <cellStyle name="Input 2 5 4 2 2" xfId="23570"/>
    <cellStyle name="Input 2 5 4 2 3" xfId="24367"/>
    <cellStyle name="Input 2 5 4 2 4" xfId="25117"/>
    <cellStyle name="Input 2 5 4 2 5" xfId="25810"/>
    <cellStyle name="Input 2 5 4 2 6" xfId="26489"/>
    <cellStyle name="Input 2 5 4 2 7" xfId="27152"/>
    <cellStyle name="Input 2 5 4 2 8" xfId="27721"/>
    <cellStyle name="Input 2 5 4 2 9" xfId="28151"/>
    <cellStyle name="Input 2 5 4 3" xfId="22061"/>
    <cellStyle name="Input 2 5 4 4" xfId="22238"/>
    <cellStyle name="Input 2 5 4 5" xfId="21985"/>
    <cellStyle name="Input 2 5 4 6" xfId="22317"/>
    <cellStyle name="Input 2 5 4 7" xfId="21916"/>
    <cellStyle name="Input 2 5 4 8" xfId="22384"/>
    <cellStyle name="Input 2 5 4 9" xfId="21832"/>
    <cellStyle name="Input 2 5 5" xfId="9391"/>
    <cellStyle name="Input 2 5 5 10" xfId="22138"/>
    <cellStyle name="Input 2 5 5 2" xfId="21253"/>
    <cellStyle name="Input 2 5 5 2 2" xfId="23569"/>
    <cellStyle name="Input 2 5 5 2 3" xfId="24366"/>
    <cellStyle name="Input 2 5 5 2 4" xfId="25116"/>
    <cellStyle name="Input 2 5 5 2 5" xfId="25809"/>
    <cellStyle name="Input 2 5 5 2 6" xfId="26488"/>
    <cellStyle name="Input 2 5 5 2 7" xfId="27151"/>
    <cellStyle name="Input 2 5 5 2 8" xfId="27720"/>
    <cellStyle name="Input 2 5 5 2 9" xfId="28150"/>
    <cellStyle name="Input 2 5 5 3" xfId="22062"/>
    <cellStyle name="Input 2 5 5 4" xfId="22237"/>
    <cellStyle name="Input 2 5 5 5" xfId="21986"/>
    <cellStyle name="Input 2 5 5 6" xfId="22316"/>
    <cellStyle name="Input 2 5 5 7" xfId="21917"/>
    <cellStyle name="Input 2 5 5 8" xfId="22383"/>
    <cellStyle name="Input 2 5 5 9" xfId="21833"/>
    <cellStyle name="Input 2 6" xfId="9392"/>
    <cellStyle name="Input 2 6 2" xfId="9393"/>
    <cellStyle name="Input 2 6 2 10" xfId="22137"/>
    <cellStyle name="Input 2 6 2 2" xfId="21252"/>
    <cellStyle name="Input 2 6 2 2 2" xfId="23568"/>
    <cellStyle name="Input 2 6 2 2 3" xfId="24365"/>
    <cellStyle name="Input 2 6 2 2 4" xfId="25115"/>
    <cellStyle name="Input 2 6 2 2 5" xfId="25808"/>
    <cellStyle name="Input 2 6 2 2 6" xfId="26487"/>
    <cellStyle name="Input 2 6 2 2 7" xfId="27150"/>
    <cellStyle name="Input 2 6 2 2 8" xfId="27719"/>
    <cellStyle name="Input 2 6 2 2 9" xfId="28149"/>
    <cellStyle name="Input 2 6 2 3" xfId="22064"/>
    <cellStyle name="Input 2 6 2 4" xfId="22235"/>
    <cellStyle name="Input 2 6 2 5" xfId="21988"/>
    <cellStyle name="Input 2 6 2 6" xfId="22314"/>
    <cellStyle name="Input 2 6 2 7" xfId="21918"/>
    <cellStyle name="Input 2 6 2 8" xfId="22382"/>
    <cellStyle name="Input 2 6 2 9" xfId="21834"/>
    <cellStyle name="Input 2 6 3" xfId="9394"/>
    <cellStyle name="Input 2 6 3 10" xfId="22136"/>
    <cellStyle name="Input 2 6 3 2" xfId="21251"/>
    <cellStyle name="Input 2 6 3 2 2" xfId="23567"/>
    <cellStyle name="Input 2 6 3 2 3" xfId="24364"/>
    <cellStyle name="Input 2 6 3 2 4" xfId="25114"/>
    <cellStyle name="Input 2 6 3 2 5" xfId="25807"/>
    <cellStyle name="Input 2 6 3 2 6" xfId="26486"/>
    <cellStyle name="Input 2 6 3 2 7" xfId="27149"/>
    <cellStyle name="Input 2 6 3 2 8" xfId="27718"/>
    <cellStyle name="Input 2 6 3 2 9" xfId="28148"/>
    <cellStyle name="Input 2 6 3 3" xfId="22065"/>
    <cellStyle name="Input 2 6 3 4" xfId="22234"/>
    <cellStyle name="Input 2 6 3 5" xfId="21989"/>
    <cellStyle name="Input 2 6 3 6" xfId="22313"/>
    <cellStyle name="Input 2 6 3 7" xfId="21919"/>
    <cellStyle name="Input 2 6 3 8" xfId="25867"/>
    <cellStyle name="Input 2 6 3 9" xfId="21835"/>
    <cellStyle name="Input 2 6 4" xfId="9395"/>
    <cellStyle name="Input 2 6 4 10" xfId="22135"/>
    <cellStyle name="Input 2 6 4 2" xfId="21250"/>
    <cellStyle name="Input 2 6 4 2 2" xfId="23566"/>
    <cellStyle name="Input 2 6 4 2 3" xfId="24363"/>
    <cellStyle name="Input 2 6 4 2 4" xfId="25113"/>
    <cellStyle name="Input 2 6 4 2 5" xfId="25806"/>
    <cellStyle name="Input 2 6 4 2 6" xfId="26485"/>
    <cellStyle name="Input 2 6 4 2 7" xfId="27148"/>
    <cellStyle name="Input 2 6 4 2 8" xfId="27717"/>
    <cellStyle name="Input 2 6 4 2 9" xfId="28147"/>
    <cellStyle name="Input 2 6 4 3" xfId="22066"/>
    <cellStyle name="Input 2 6 4 4" xfId="22233"/>
    <cellStyle name="Input 2 6 4 5" xfId="21990"/>
    <cellStyle name="Input 2 6 4 6" xfId="22312"/>
    <cellStyle name="Input 2 6 4 7" xfId="25173"/>
    <cellStyle name="Input 2 6 4 8" xfId="22381"/>
    <cellStyle name="Input 2 6 4 9" xfId="21836"/>
    <cellStyle name="Input 2 6 5" xfId="9396"/>
    <cellStyle name="Input 2 6 5 10" xfId="22134"/>
    <cellStyle name="Input 2 6 5 2" xfId="21249"/>
    <cellStyle name="Input 2 6 5 2 2" xfId="23565"/>
    <cellStyle name="Input 2 6 5 2 3" xfId="24362"/>
    <cellStyle name="Input 2 6 5 2 4" xfId="25112"/>
    <cellStyle name="Input 2 6 5 2 5" xfId="25805"/>
    <cellStyle name="Input 2 6 5 2 6" xfId="26484"/>
    <cellStyle name="Input 2 6 5 2 7" xfId="27147"/>
    <cellStyle name="Input 2 6 5 2 8" xfId="27716"/>
    <cellStyle name="Input 2 6 5 2 9" xfId="28146"/>
    <cellStyle name="Input 2 6 5 3" xfId="22067"/>
    <cellStyle name="Input 2 6 5 4" xfId="22232"/>
    <cellStyle name="Input 2 6 5 5" xfId="21991"/>
    <cellStyle name="Input 2 6 5 6" xfId="22311"/>
    <cellStyle name="Input 2 6 5 7" xfId="21920"/>
    <cellStyle name="Input 2 6 5 8" xfId="25866"/>
    <cellStyle name="Input 2 6 5 9" xfId="21837"/>
    <cellStyle name="Input 2 7" xfId="9397"/>
    <cellStyle name="Input 2 7 2" xfId="9398"/>
    <cellStyle name="Input 2 7 2 10" xfId="22133"/>
    <cellStyle name="Input 2 7 2 2" xfId="21248"/>
    <cellStyle name="Input 2 7 2 2 2" xfId="23564"/>
    <cellStyle name="Input 2 7 2 2 3" xfId="24361"/>
    <cellStyle name="Input 2 7 2 2 4" xfId="25111"/>
    <cellStyle name="Input 2 7 2 2 5" xfId="25804"/>
    <cellStyle name="Input 2 7 2 2 6" xfId="26483"/>
    <cellStyle name="Input 2 7 2 2 7" xfId="27146"/>
    <cellStyle name="Input 2 7 2 2 8" xfId="27715"/>
    <cellStyle name="Input 2 7 2 2 9" xfId="28145"/>
    <cellStyle name="Input 2 7 2 3" xfId="22069"/>
    <cellStyle name="Input 2 7 2 4" xfId="22230"/>
    <cellStyle name="Input 2 7 2 5" xfId="21993"/>
    <cellStyle name="Input 2 7 2 6" xfId="22309"/>
    <cellStyle name="Input 2 7 2 7" xfId="21921"/>
    <cellStyle name="Input 2 7 2 8" xfId="25865"/>
    <cellStyle name="Input 2 7 2 9" xfId="21838"/>
    <cellStyle name="Input 2 7 3" xfId="9399"/>
    <cellStyle name="Input 2 7 3 10" xfId="22132"/>
    <cellStyle name="Input 2 7 3 2" xfId="21247"/>
    <cellStyle name="Input 2 7 3 2 2" xfId="23563"/>
    <cellStyle name="Input 2 7 3 2 3" xfId="24360"/>
    <cellStyle name="Input 2 7 3 2 4" xfId="25110"/>
    <cellStyle name="Input 2 7 3 2 5" xfId="25803"/>
    <cellStyle name="Input 2 7 3 2 6" xfId="26482"/>
    <cellStyle name="Input 2 7 3 2 7" xfId="27145"/>
    <cellStyle name="Input 2 7 3 2 8" xfId="27714"/>
    <cellStyle name="Input 2 7 3 2 9" xfId="28144"/>
    <cellStyle name="Input 2 7 3 3" xfId="22070"/>
    <cellStyle name="Input 2 7 3 4" xfId="22229"/>
    <cellStyle name="Input 2 7 3 5" xfId="21994"/>
    <cellStyle name="Input 2 7 3 6" xfId="22308"/>
    <cellStyle name="Input 2 7 3 7" xfId="25172"/>
    <cellStyle name="Input 2 7 3 8" xfId="22380"/>
    <cellStyle name="Input 2 7 3 9" xfId="21839"/>
    <cellStyle name="Input 2 7 4" xfId="9400"/>
    <cellStyle name="Input 2 7 4 10" xfId="22131"/>
    <cellStyle name="Input 2 7 4 2" xfId="21246"/>
    <cellStyle name="Input 2 7 4 2 2" xfId="23562"/>
    <cellStyle name="Input 2 7 4 2 3" xfId="24359"/>
    <cellStyle name="Input 2 7 4 2 4" xfId="25109"/>
    <cellStyle name="Input 2 7 4 2 5" xfId="25802"/>
    <cellStyle name="Input 2 7 4 2 6" xfId="26481"/>
    <cellStyle name="Input 2 7 4 2 7" xfId="27144"/>
    <cellStyle name="Input 2 7 4 2 8" xfId="27713"/>
    <cellStyle name="Input 2 7 4 2 9" xfId="28143"/>
    <cellStyle name="Input 2 7 4 3" xfId="22071"/>
    <cellStyle name="Input 2 7 4 4" xfId="22228"/>
    <cellStyle name="Input 2 7 4 5" xfId="21995"/>
    <cellStyle name="Input 2 7 4 6" xfId="22307"/>
    <cellStyle name="Input 2 7 4 7" xfId="21922"/>
    <cellStyle name="Input 2 7 4 8" xfId="25864"/>
    <cellStyle name="Input 2 7 4 9" xfId="21840"/>
    <cellStyle name="Input 2 7 5" xfId="9401"/>
    <cellStyle name="Input 2 7 5 10" xfId="22130"/>
    <cellStyle name="Input 2 7 5 2" xfId="21245"/>
    <cellStyle name="Input 2 7 5 2 2" xfId="23561"/>
    <cellStyle name="Input 2 7 5 2 3" xfId="24358"/>
    <cellStyle name="Input 2 7 5 2 4" xfId="25108"/>
    <cellStyle name="Input 2 7 5 2 5" xfId="25801"/>
    <cellStyle name="Input 2 7 5 2 6" xfId="26480"/>
    <cellStyle name="Input 2 7 5 2 7" xfId="27143"/>
    <cellStyle name="Input 2 7 5 2 8" xfId="27712"/>
    <cellStyle name="Input 2 7 5 2 9" xfId="28142"/>
    <cellStyle name="Input 2 7 5 3" xfId="22072"/>
    <cellStyle name="Input 2 7 5 4" xfId="22227"/>
    <cellStyle name="Input 2 7 5 5" xfId="21996"/>
    <cellStyle name="Input 2 7 5 6" xfId="22306"/>
    <cellStyle name="Input 2 7 5 7" xfId="25171"/>
    <cellStyle name="Input 2 7 5 8" xfId="22379"/>
    <cellStyle name="Input 2 7 5 9" xfId="21841"/>
    <cellStyle name="Input 2 8" xfId="9402"/>
    <cellStyle name="Input 2 8 2" xfId="9403"/>
    <cellStyle name="Input 2 8 2 10" xfId="22129"/>
    <cellStyle name="Input 2 8 2 2" xfId="21244"/>
    <cellStyle name="Input 2 8 2 2 2" xfId="23560"/>
    <cellStyle name="Input 2 8 2 2 3" xfId="24357"/>
    <cellStyle name="Input 2 8 2 2 4" xfId="25107"/>
    <cellStyle name="Input 2 8 2 2 5" xfId="25800"/>
    <cellStyle name="Input 2 8 2 2 6" xfId="26479"/>
    <cellStyle name="Input 2 8 2 2 7" xfId="27142"/>
    <cellStyle name="Input 2 8 2 2 8" xfId="27711"/>
    <cellStyle name="Input 2 8 2 2 9" xfId="28141"/>
    <cellStyle name="Input 2 8 2 3" xfId="22074"/>
    <cellStyle name="Input 2 8 2 4" xfId="22225"/>
    <cellStyle name="Input 2 8 2 5" xfId="21998"/>
    <cellStyle name="Input 2 8 2 6" xfId="22304"/>
    <cellStyle name="Input 2 8 2 7" xfId="21923"/>
    <cellStyle name="Input 2 8 2 8" xfId="22378"/>
    <cellStyle name="Input 2 8 2 9" xfId="21842"/>
    <cellStyle name="Input 2 8 3" xfId="9404"/>
    <cellStyle name="Input 2 8 3 10" xfId="22128"/>
    <cellStyle name="Input 2 8 3 2" xfId="21243"/>
    <cellStyle name="Input 2 8 3 2 2" xfId="23559"/>
    <cellStyle name="Input 2 8 3 2 3" xfId="24356"/>
    <cellStyle name="Input 2 8 3 2 4" xfId="25106"/>
    <cellStyle name="Input 2 8 3 2 5" xfId="25799"/>
    <cellStyle name="Input 2 8 3 2 6" xfId="26478"/>
    <cellStyle name="Input 2 8 3 2 7" xfId="27141"/>
    <cellStyle name="Input 2 8 3 2 8" xfId="27710"/>
    <cellStyle name="Input 2 8 3 2 9" xfId="28140"/>
    <cellStyle name="Input 2 8 3 3" xfId="22075"/>
    <cellStyle name="Input 2 8 3 4" xfId="22224"/>
    <cellStyle name="Input 2 8 3 5" xfId="21999"/>
    <cellStyle name="Input 2 8 3 6" xfId="22303"/>
    <cellStyle name="Input 2 8 3 7" xfId="21924"/>
    <cellStyle name="Input 2 8 3 8" xfId="24820"/>
    <cellStyle name="Input 2 8 3 9" xfId="21843"/>
    <cellStyle name="Input 2 8 4" xfId="9405"/>
    <cellStyle name="Input 2 8 4 10" xfId="22127"/>
    <cellStyle name="Input 2 8 4 2" xfId="21242"/>
    <cellStyle name="Input 2 8 4 2 2" xfId="23558"/>
    <cellStyle name="Input 2 8 4 2 3" xfId="24355"/>
    <cellStyle name="Input 2 8 4 2 4" xfId="25105"/>
    <cellStyle name="Input 2 8 4 2 5" xfId="25798"/>
    <cellStyle name="Input 2 8 4 2 6" xfId="26477"/>
    <cellStyle name="Input 2 8 4 2 7" xfId="27140"/>
    <cellStyle name="Input 2 8 4 2 8" xfId="27709"/>
    <cellStyle name="Input 2 8 4 2 9" xfId="28139"/>
    <cellStyle name="Input 2 8 4 3" xfId="22076"/>
    <cellStyle name="Input 2 8 4 4" xfId="22223"/>
    <cellStyle name="Input 2 8 4 5" xfId="21413"/>
    <cellStyle name="Input 2 8 4 6" xfId="22302"/>
    <cellStyle name="Input 2 8 4 7" xfId="24068"/>
    <cellStyle name="Input 2 8 4 8" xfId="22377"/>
    <cellStyle name="Input 2 8 4 9" xfId="21844"/>
    <cellStyle name="Input 2 8 5" xfId="9406"/>
    <cellStyle name="Input 2 8 5 10" xfId="22126"/>
    <cellStyle name="Input 2 8 5 2" xfId="21241"/>
    <cellStyle name="Input 2 8 5 2 2" xfId="23557"/>
    <cellStyle name="Input 2 8 5 2 3" xfId="24354"/>
    <cellStyle name="Input 2 8 5 2 4" xfId="25104"/>
    <cellStyle name="Input 2 8 5 2 5" xfId="25797"/>
    <cellStyle name="Input 2 8 5 2 6" xfId="26476"/>
    <cellStyle name="Input 2 8 5 2 7" xfId="27139"/>
    <cellStyle name="Input 2 8 5 2 8" xfId="27708"/>
    <cellStyle name="Input 2 8 5 2 9" xfId="28138"/>
    <cellStyle name="Input 2 8 5 3" xfId="22077"/>
    <cellStyle name="Input 2 8 5 4" xfId="22222"/>
    <cellStyle name="Input 2 8 5 5" xfId="22000"/>
    <cellStyle name="Input 2 8 5 6" xfId="22301"/>
    <cellStyle name="Input 2 8 5 7" xfId="21925"/>
    <cellStyle name="Input 2 8 5 8" xfId="22376"/>
    <cellStyle name="Input 2 8 5 9" xfId="21845"/>
    <cellStyle name="Input 2 9" xfId="9407"/>
    <cellStyle name="Input 2 9 2" xfId="9408"/>
    <cellStyle name="Input 2 9 2 10" xfId="22125"/>
    <cellStyle name="Input 2 9 2 2" xfId="21240"/>
    <cellStyle name="Input 2 9 2 2 2" xfId="23556"/>
    <cellStyle name="Input 2 9 2 2 3" xfId="24353"/>
    <cellStyle name="Input 2 9 2 2 4" xfId="25103"/>
    <cellStyle name="Input 2 9 2 2 5" xfId="25796"/>
    <cellStyle name="Input 2 9 2 2 6" xfId="26475"/>
    <cellStyle name="Input 2 9 2 2 7" xfId="27138"/>
    <cellStyle name="Input 2 9 2 2 8" xfId="27707"/>
    <cellStyle name="Input 2 9 2 2 9" xfId="28137"/>
    <cellStyle name="Input 2 9 2 3" xfId="22079"/>
    <cellStyle name="Input 2 9 2 4" xfId="22220"/>
    <cellStyle name="Input 2 9 2 5" xfId="22002"/>
    <cellStyle name="Input 2 9 2 6" xfId="23273"/>
    <cellStyle name="Input 2 9 2 7" xfId="21926"/>
    <cellStyle name="Input 2 9 2 8" xfId="22375"/>
    <cellStyle name="Input 2 9 2 9" xfId="21846"/>
    <cellStyle name="Input 2 9 3" xfId="9409"/>
    <cellStyle name="Input 2 9 3 10" xfId="22124"/>
    <cellStyle name="Input 2 9 3 2" xfId="21239"/>
    <cellStyle name="Input 2 9 3 2 2" xfId="23555"/>
    <cellStyle name="Input 2 9 3 2 3" xfId="24352"/>
    <cellStyle name="Input 2 9 3 2 4" xfId="25102"/>
    <cellStyle name="Input 2 9 3 2 5" xfId="25795"/>
    <cellStyle name="Input 2 9 3 2 6" xfId="26474"/>
    <cellStyle name="Input 2 9 3 2 7" xfId="27137"/>
    <cellStyle name="Input 2 9 3 2 8" xfId="27706"/>
    <cellStyle name="Input 2 9 3 2 9" xfId="28136"/>
    <cellStyle name="Input 2 9 3 3" xfId="22080"/>
    <cellStyle name="Input 2 9 3 4" xfId="22219"/>
    <cellStyle name="Input 2 9 3 5" xfId="22003"/>
    <cellStyle name="Input 2 9 3 6" xfId="22299"/>
    <cellStyle name="Input 2 9 3 7" xfId="21927"/>
    <cellStyle name="Input 2 9 3 8" xfId="22373"/>
    <cellStyle name="Input 2 9 3 9" xfId="21847"/>
    <cellStyle name="Input 2 9 4" xfId="9410"/>
    <cellStyle name="Input 2 9 4 10" xfId="22123"/>
    <cellStyle name="Input 2 9 4 2" xfId="21238"/>
    <cellStyle name="Input 2 9 4 2 2" xfId="23554"/>
    <cellStyle name="Input 2 9 4 2 3" xfId="24351"/>
    <cellStyle name="Input 2 9 4 2 4" xfId="25101"/>
    <cellStyle name="Input 2 9 4 2 5" xfId="25794"/>
    <cellStyle name="Input 2 9 4 2 6" xfId="26473"/>
    <cellStyle name="Input 2 9 4 2 7" xfId="27136"/>
    <cellStyle name="Input 2 9 4 2 8" xfId="27705"/>
    <cellStyle name="Input 2 9 4 2 9" xfId="28135"/>
    <cellStyle name="Input 2 9 4 3" xfId="22081"/>
    <cellStyle name="Input 2 9 4 4" xfId="22218"/>
    <cellStyle name="Input 2 9 4 5" xfId="22005"/>
    <cellStyle name="Input 2 9 4 6" xfId="22298"/>
    <cellStyle name="Input 2 9 4 7" xfId="21929"/>
    <cellStyle name="Input 2 9 4 8" xfId="22330"/>
    <cellStyle name="Input 2 9 4 9" xfId="21848"/>
    <cellStyle name="Input 2 9 5" xfId="9411"/>
    <cellStyle name="Input 2 9 5 10" xfId="22122"/>
    <cellStyle name="Input 2 9 5 2" xfId="21237"/>
    <cellStyle name="Input 2 9 5 2 2" xfId="23553"/>
    <cellStyle name="Input 2 9 5 2 3" xfId="24350"/>
    <cellStyle name="Input 2 9 5 2 4" xfId="25100"/>
    <cellStyle name="Input 2 9 5 2 5" xfId="25793"/>
    <cellStyle name="Input 2 9 5 2 6" xfId="26472"/>
    <cellStyle name="Input 2 9 5 2 7" xfId="27135"/>
    <cellStyle name="Input 2 9 5 2 8" xfId="27704"/>
    <cellStyle name="Input 2 9 5 2 9" xfId="28134"/>
    <cellStyle name="Input 2 9 5 3" xfId="22082"/>
    <cellStyle name="Input 2 9 5 4" xfId="22217"/>
    <cellStyle name="Input 2 9 5 5" xfId="22048"/>
    <cellStyle name="Input 2 9 5 6" xfId="22297"/>
    <cellStyle name="Input 2 9 5 7" xfId="21972"/>
    <cellStyle name="Input 2 9 5 8" xfId="22325"/>
    <cellStyle name="Input 2 9 5 9" xfId="21849"/>
    <cellStyle name="Input 3" xfId="9412"/>
    <cellStyle name="Input 3 10" xfId="22320"/>
    <cellStyle name="Input 3 11" xfId="21850"/>
    <cellStyle name="Input 3 12" xfId="22121"/>
    <cellStyle name="Input 3 2" xfId="9413"/>
    <cellStyle name="Input 3 2 10" xfId="22120"/>
    <cellStyle name="Input 3 2 2" xfId="21235"/>
    <cellStyle name="Input 3 2 2 2" xfId="23551"/>
    <cellStyle name="Input 3 2 2 3" xfId="24348"/>
    <cellStyle name="Input 3 2 2 4" xfId="25098"/>
    <cellStyle name="Input 3 2 2 5" xfId="25791"/>
    <cellStyle name="Input 3 2 2 6" xfId="26470"/>
    <cellStyle name="Input 3 2 2 7" xfId="27133"/>
    <cellStyle name="Input 3 2 2 8" xfId="27702"/>
    <cellStyle name="Input 3 2 2 9" xfId="28132"/>
    <cellStyle name="Input 3 2 3" xfId="22084"/>
    <cellStyle name="Input 3 2 4" xfId="22215"/>
    <cellStyle name="Input 3 2 5" xfId="22058"/>
    <cellStyle name="Input 3 2 6" xfId="22294"/>
    <cellStyle name="Input 3 2 7" xfId="21982"/>
    <cellStyle name="Input 3 2 8" xfId="22315"/>
    <cellStyle name="Input 3 2 9" xfId="21851"/>
    <cellStyle name="Input 3 3" xfId="9414"/>
    <cellStyle name="Input 3 3 10" xfId="22119"/>
    <cellStyle name="Input 3 3 2" xfId="21234"/>
    <cellStyle name="Input 3 3 2 2" xfId="23550"/>
    <cellStyle name="Input 3 3 2 3" xfId="24347"/>
    <cellStyle name="Input 3 3 2 4" xfId="25097"/>
    <cellStyle name="Input 3 3 2 5" xfId="25790"/>
    <cellStyle name="Input 3 3 2 6" xfId="26469"/>
    <cellStyle name="Input 3 3 2 7" xfId="27132"/>
    <cellStyle name="Input 3 3 2 8" xfId="27701"/>
    <cellStyle name="Input 3 3 2 9" xfId="28131"/>
    <cellStyle name="Input 3 3 3" xfId="22085"/>
    <cellStyle name="Input 3 3 4" xfId="22214"/>
    <cellStyle name="Input 3 3 5" xfId="22063"/>
    <cellStyle name="Input 3 3 6" xfId="22251"/>
    <cellStyle name="Input 3 3 7" xfId="21987"/>
    <cellStyle name="Input 3 3 8" xfId="22310"/>
    <cellStyle name="Input 3 3 9" xfId="21852"/>
    <cellStyle name="Input 3 4" xfId="21236"/>
    <cellStyle name="Input 3 4 2" xfId="23552"/>
    <cellStyle name="Input 3 4 3" xfId="24349"/>
    <cellStyle name="Input 3 4 4" xfId="25099"/>
    <cellStyle name="Input 3 4 5" xfId="25792"/>
    <cellStyle name="Input 3 4 6" xfId="26471"/>
    <cellStyle name="Input 3 4 7" xfId="27134"/>
    <cellStyle name="Input 3 4 8" xfId="27703"/>
    <cellStyle name="Input 3 4 9" xfId="28133"/>
    <cellStyle name="Input 3 5" xfId="22083"/>
    <cellStyle name="Input 3 6" xfId="22216"/>
    <cellStyle name="Input 3 7" xfId="22053"/>
    <cellStyle name="Input 3 8" xfId="22296"/>
    <cellStyle name="Input 3 9" xfId="21977"/>
    <cellStyle name="Input 4" xfId="9415"/>
    <cellStyle name="Input 4 10" xfId="22305"/>
    <cellStyle name="Input 4 11" xfId="21853"/>
    <cellStyle name="Input 4 12" xfId="22118"/>
    <cellStyle name="Input 4 2" xfId="9416"/>
    <cellStyle name="Input 4 2 10" xfId="22117"/>
    <cellStyle name="Input 4 2 2" xfId="21232"/>
    <cellStyle name="Input 4 2 2 2" xfId="23548"/>
    <cellStyle name="Input 4 2 2 3" xfId="24345"/>
    <cellStyle name="Input 4 2 2 4" xfId="25095"/>
    <cellStyle name="Input 4 2 2 5" xfId="25788"/>
    <cellStyle name="Input 4 2 2 6" xfId="26467"/>
    <cellStyle name="Input 4 2 2 7" xfId="27130"/>
    <cellStyle name="Input 4 2 2 8" xfId="27699"/>
    <cellStyle name="Input 4 2 2 9" xfId="28129"/>
    <cellStyle name="Input 4 2 3" xfId="22087"/>
    <cellStyle name="Input 4 2 4" xfId="22212"/>
    <cellStyle name="Input 4 2 5" xfId="22073"/>
    <cellStyle name="Input 4 2 6" xfId="22241"/>
    <cellStyle name="Input 4 2 7" xfId="21997"/>
    <cellStyle name="Input 4 2 8" xfId="22300"/>
    <cellStyle name="Input 4 2 9" xfId="21854"/>
    <cellStyle name="Input 4 3" xfId="9417"/>
    <cellStyle name="Input 4 3 10" xfId="22116"/>
    <cellStyle name="Input 4 3 2" xfId="21231"/>
    <cellStyle name="Input 4 3 2 2" xfId="23547"/>
    <cellStyle name="Input 4 3 2 3" xfId="24344"/>
    <cellStyle name="Input 4 3 2 4" xfId="25094"/>
    <cellStyle name="Input 4 3 2 5" xfId="25787"/>
    <cellStyle name="Input 4 3 2 6" xfId="26466"/>
    <cellStyle name="Input 4 3 2 7" xfId="27129"/>
    <cellStyle name="Input 4 3 2 8" xfId="27698"/>
    <cellStyle name="Input 4 3 2 9" xfId="28128"/>
    <cellStyle name="Input 4 3 3" xfId="22088"/>
    <cellStyle name="Input 4 3 4" xfId="22211"/>
    <cellStyle name="Input 4 3 5" xfId="22078"/>
    <cellStyle name="Input 4 3 6" xfId="22236"/>
    <cellStyle name="Input 4 3 7" xfId="22001"/>
    <cellStyle name="Input 4 3 8" xfId="22199"/>
    <cellStyle name="Input 4 3 9" xfId="21855"/>
    <cellStyle name="Input 4 4" xfId="21233"/>
    <cellStyle name="Input 4 4 2" xfId="23549"/>
    <cellStyle name="Input 4 4 3" xfId="24346"/>
    <cellStyle name="Input 4 4 4" xfId="25096"/>
    <cellStyle name="Input 4 4 5" xfId="25789"/>
    <cellStyle name="Input 4 4 6" xfId="26468"/>
    <cellStyle name="Input 4 4 7" xfId="27131"/>
    <cellStyle name="Input 4 4 8" xfId="27700"/>
    <cellStyle name="Input 4 4 9" xfId="28130"/>
    <cellStyle name="Input 4 5" xfId="22086"/>
    <cellStyle name="Input 4 6" xfId="22213"/>
    <cellStyle name="Input 4 7" xfId="22068"/>
    <cellStyle name="Input 4 8" xfId="22246"/>
    <cellStyle name="Input 4 9" xfId="21992"/>
    <cellStyle name="Input 5" xfId="9418"/>
    <cellStyle name="Input 5 10" xfId="25779"/>
    <cellStyle name="Input 5 11" xfId="21856"/>
    <cellStyle name="Input 5 12" xfId="22115"/>
    <cellStyle name="Input 5 2" xfId="9419"/>
    <cellStyle name="Input 5 2 10" xfId="22114"/>
    <cellStyle name="Input 5 2 2" xfId="21229"/>
    <cellStyle name="Input 5 2 2 2" xfId="23545"/>
    <cellStyle name="Input 5 2 2 3" xfId="24342"/>
    <cellStyle name="Input 5 2 2 4" xfId="25092"/>
    <cellStyle name="Input 5 2 2 5" xfId="25785"/>
    <cellStyle name="Input 5 2 2 6" xfId="26464"/>
    <cellStyle name="Input 5 2 2 7" xfId="27127"/>
    <cellStyle name="Input 5 2 2 8" xfId="27696"/>
    <cellStyle name="Input 5 2 2 9" xfId="28126"/>
    <cellStyle name="Input 5 2 3" xfId="22090"/>
    <cellStyle name="Input 5 2 4" xfId="22209"/>
    <cellStyle name="Input 5 2 5" xfId="22097"/>
    <cellStyle name="Input 5 2 6" xfId="22226"/>
    <cellStyle name="Input 5 2 7" xfId="25086"/>
    <cellStyle name="Input 5 2 8" xfId="22198"/>
    <cellStyle name="Input 5 2 9" xfId="21857"/>
    <cellStyle name="Input 5 3" xfId="9420"/>
    <cellStyle name="Input 5 3 10" xfId="22113"/>
    <cellStyle name="Input 5 3 2" xfId="21228"/>
    <cellStyle name="Input 5 3 2 2" xfId="23544"/>
    <cellStyle name="Input 5 3 2 3" xfId="24341"/>
    <cellStyle name="Input 5 3 2 4" xfId="25091"/>
    <cellStyle name="Input 5 3 2 5" xfId="25784"/>
    <cellStyle name="Input 5 3 2 6" xfId="26463"/>
    <cellStyle name="Input 5 3 2 7" xfId="27126"/>
    <cellStyle name="Input 5 3 2 8" xfId="27695"/>
    <cellStyle name="Input 5 3 2 9" xfId="28125"/>
    <cellStyle name="Input 5 3 3" xfId="22091"/>
    <cellStyle name="Input 5 3 4" xfId="22208"/>
    <cellStyle name="Input 5 3 5" xfId="22098"/>
    <cellStyle name="Input 5 3 6" xfId="22221"/>
    <cellStyle name="Input 5 3 7" xfId="22104"/>
    <cellStyle name="Input 5 3 8" xfId="22197"/>
    <cellStyle name="Input 5 3 9" xfId="21858"/>
    <cellStyle name="Input 5 4" xfId="21230"/>
    <cellStyle name="Input 5 4 2" xfId="23546"/>
    <cellStyle name="Input 5 4 3" xfId="24343"/>
    <cellStyle name="Input 5 4 4" xfId="25093"/>
    <cellStyle name="Input 5 4 5" xfId="25786"/>
    <cellStyle name="Input 5 4 6" xfId="26465"/>
    <cellStyle name="Input 5 4 7" xfId="27128"/>
    <cellStyle name="Input 5 4 8" xfId="27697"/>
    <cellStyle name="Input 5 4 9" xfId="28127"/>
    <cellStyle name="Input 5 5" xfId="22089"/>
    <cellStyle name="Input 5 6" xfId="22210"/>
    <cellStyle name="Input 5 7" xfId="22096"/>
    <cellStyle name="Input 5 8" xfId="22231"/>
    <cellStyle name="Input 5 9" xfId="22103"/>
    <cellStyle name="Input 6" xfId="9421"/>
    <cellStyle name="Input 6 10" xfId="22196"/>
    <cellStyle name="Input 6 11" xfId="21859"/>
    <cellStyle name="Input 6 12" xfId="22112"/>
    <cellStyle name="Input 6 2" xfId="9422"/>
    <cellStyle name="Input 6 2 10" xfId="22111"/>
    <cellStyle name="Input 6 2 2" xfId="21226"/>
    <cellStyle name="Input 6 2 2 2" xfId="23542"/>
    <cellStyle name="Input 6 2 2 3" xfId="24339"/>
    <cellStyle name="Input 6 2 2 4" xfId="25089"/>
    <cellStyle name="Input 6 2 2 5" xfId="25782"/>
    <cellStyle name="Input 6 2 2 6" xfId="26461"/>
    <cellStyle name="Input 6 2 2 7" xfId="27124"/>
    <cellStyle name="Input 6 2 2 8" xfId="27693"/>
    <cellStyle name="Input 6 2 2 9" xfId="28123"/>
    <cellStyle name="Input 6 2 3" xfId="22093"/>
    <cellStyle name="Input 6 2 4" xfId="22206"/>
    <cellStyle name="Input 6 2 5" xfId="22100"/>
    <cellStyle name="Input 6 2 6" xfId="22202"/>
    <cellStyle name="Input 6 2 7" xfId="22106"/>
    <cellStyle name="Input 6 2 8" xfId="22195"/>
    <cellStyle name="Input 6 2 9" xfId="21860"/>
    <cellStyle name="Input 6 3" xfId="9423"/>
    <cellStyle name="Input 6 3 10" xfId="22110"/>
    <cellStyle name="Input 6 3 2" xfId="21225"/>
    <cellStyle name="Input 6 3 2 2" xfId="23541"/>
    <cellStyle name="Input 6 3 2 3" xfId="24338"/>
    <cellStyle name="Input 6 3 2 4" xfId="25088"/>
    <cellStyle name="Input 6 3 2 5" xfId="25781"/>
    <cellStyle name="Input 6 3 2 6" xfId="26460"/>
    <cellStyle name="Input 6 3 2 7" xfId="27123"/>
    <cellStyle name="Input 6 3 2 8" xfId="27692"/>
    <cellStyle name="Input 6 3 2 9" xfId="28122"/>
    <cellStyle name="Input 6 3 3" xfId="22094"/>
    <cellStyle name="Input 6 3 4" xfId="22205"/>
    <cellStyle name="Input 6 3 5" xfId="22101"/>
    <cellStyle name="Input 6 3 6" xfId="22201"/>
    <cellStyle name="Input 6 3 7" xfId="22107"/>
    <cellStyle name="Input 6 3 8" xfId="22194"/>
    <cellStyle name="Input 6 3 9" xfId="21861"/>
    <cellStyle name="Input 6 4" xfId="21227"/>
    <cellStyle name="Input 6 4 2" xfId="23543"/>
    <cellStyle name="Input 6 4 3" xfId="24340"/>
    <cellStyle name="Input 6 4 4" xfId="25090"/>
    <cellStyle name="Input 6 4 5" xfId="25783"/>
    <cellStyle name="Input 6 4 6" xfId="26462"/>
    <cellStyle name="Input 6 4 7" xfId="27125"/>
    <cellStyle name="Input 6 4 8" xfId="27694"/>
    <cellStyle name="Input 6 4 9" xfId="28124"/>
    <cellStyle name="Input 6 5" xfId="22092"/>
    <cellStyle name="Input 6 6" xfId="22207"/>
    <cellStyle name="Input 6 7" xfId="22099"/>
    <cellStyle name="Input 6 8" xfId="22203"/>
    <cellStyle name="Input 6 9" xfId="22105"/>
    <cellStyle name="Input 7" xfId="9424"/>
    <cellStyle name="Input 7 10" xfId="22109"/>
    <cellStyle name="Input 7 2" xfId="21224"/>
    <cellStyle name="Input 7 2 2" xfId="23540"/>
    <cellStyle name="Input 7 2 3" xfId="24337"/>
    <cellStyle name="Input 7 2 4" xfId="25087"/>
    <cellStyle name="Input 7 2 5" xfId="25780"/>
    <cellStyle name="Input 7 2 6" xfId="26459"/>
    <cellStyle name="Input 7 2 7" xfId="27122"/>
    <cellStyle name="Input 7 2 8" xfId="27691"/>
    <cellStyle name="Input 7 2 9" xfId="28121"/>
    <cellStyle name="Input 7 3" xfId="22095"/>
    <cellStyle name="Input 7 4" xfId="22204"/>
    <cellStyle name="Input 7 5" xfId="22102"/>
    <cellStyle name="Input 7 6" xfId="22200"/>
    <cellStyle name="Input 7 7" xfId="22108"/>
    <cellStyle name="Input 7 8" xfId="22193"/>
    <cellStyle name="Input 7 9" xfId="21862"/>
    <cellStyle name="inputExposure" xfId="9425"/>
    <cellStyle name="inputExposure 2" xfId="21223"/>
    <cellStyle name="inputExposure 2 2" xfId="23539"/>
    <cellStyle name="inputExposure 2 3" xfId="24336"/>
    <cellStyle name="inputExposure 2 4" xfId="28120"/>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10" xfId="26681"/>
    <cellStyle name="Note 2 10 2 2" xfId="21221"/>
    <cellStyle name="Note 2 10 2 2 2" xfId="23537"/>
    <cellStyle name="Note 2 10 2 2 3" xfId="24334"/>
    <cellStyle name="Note 2 10 2 2 4" xfId="25084"/>
    <cellStyle name="Note 2 10 2 2 5" xfId="25777"/>
    <cellStyle name="Note 2 10 2 2 6" xfId="26457"/>
    <cellStyle name="Note 2 10 2 2 7" xfId="27120"/>
    <cellStyle name="Note 2 10 2 2 8" xfId="27689"/>
    <cellStyle name="Note 2 10 2 2 9" xfId="28118"/>
    <cellStyle name="Note 2 10 2 3" xfId="22775"/>
    <cellStyle name="Note 2 10 2 4" xfId="21525"/>
    <cellStyle name="Note 2 10 2 5" xfId="23043"/>
    <cellStyle name="Note 2 10 2 6" xfId="23869"/>
    <cellStyle name="Note 2 10 2 7" xfId="24071"/>
    <cellStyle name="Note 2 10 2 8" xfId="25319"/>
    <cellStyle name="Note 2 10 2 9" xfId="22779"/>
    <cellStyle name="Note 2 10 3" xfId="20386"/>
    <cellStyle name="Note 2 10 3 10" xfId="26682"/>
    <cellStyle name="Note 2 10 3 2" xfId="21220"/>
    <cellStyle name="Note 2 10 3 2 2" xfId="23536"/>
    <cellStyle name="Note 2 10 3 2 3" xfId="24333"/>
    <cellStyle name="Note 2 10 3 2 4" xfId="25083"/>
    <cellStyle name="Note 2 10 3 2 5" xfId="25776"/>
    <cellStyle name="Note 2 10 3 2 6" xfId="26456"/>
    <cellStyle name="Note 2 10 3 2 7" xfId="27119"/>
    <cellStyle name="Note 2 10 3 2 8" xfId="27688"/>
    <cellStyle name="Note 2 10 3 2 9" xfId="28117"/>
    <cellStyle name="Note 2 10 3 3" xfId="22776"/>
    <cellStyle name="Note 2 10 3 4" xfId="21524"/>
    <cellStyle name="Note 2 10 3 5" xfId="23044"/>
    <cellStyle name="Note 2 10 3 6" xfId="23274"/>
    <cellStyle name="Note 2 10 3 7" xfId="24622"/>
    <cellStyle name="Note 2 10 3 8" xfId="25320"/>
    <cellStyle name="Note 2 10 3 9" xfId="22784"/>
    <cellStyle name="Note 2 10 4" xfId="20387"/>
    <cellStyle name="Note 2 10 4 10" xfId="26683"/>
    <cellStyle name="Note 2 10 4 2" xfId="21219"/>
    <cellStyle name="Note 2 10 4 2 2" xfId="23535"/>
    <cellStyle name="Note 2 10 4 2 3" xfId="24332"/>
    <cellStyle name="Note 2 10 4 2 4" xfId="25082"/>
    <cellStyle name="Note 2 10 4 2 5" xfId="25775"/>
    <cellStyle name="Note 2 10 4 2 6" xfId="26455"/>
    <cellStyle name="Note 2 10 4 2 7" xfId="27118"/>
    <cellStyle name="Note 2 10 4 2 8" xfId="27687"/>
    <cellStyle name="Note 2 10 4 2 9" xfId="28116"/>
    <cellStyle name="Note 2 10 4 3" xfId="22777"/>
    <cellStyle name="Note 2 10 4 4" xfId="21523"/>
    <cellStyle name="Note 2 10 4 5" xfId="23045"/>
    <cellStyle name="Note 2 10 4 6" xfId="23870"/>
    <cellStyle name="Note 2 10 4 7" xfId="24623"/>
    <cellStyle name="Note 2 10 4 8" xfId="24822"/>
    <cellStyle name="Note 2 10 4 9" xfId="22789"/>
    <cellStyle name="Note 2 10 5" xfId="20388"/>
    <cellStyle name="Note 2 10 5 10" xfId="26684"/>
    <cellStyle name="Note 2 10 5 2" xfId="21218"/>
    <cellStyle name="Note 2 10 5 2 2" xfId="23534"/>
    <cellStyle name="Note 2 10 5 2 3" xfId="24331"/>
    <cellStyle name="Note 2 10 5 2 4" xfId="25081"/>
    <cellStyle name="Note 2 10 5 2 5" xfId="25774"/>
    <cellStyle name="Note 2 10 5 2 6" xfId="26454"/>
    <cellStyle name="Note 2 10 5 2 7" xfId="27117"/>
    <cellStyle name="Note 2 10 5 2 8" xfId="27686"/>
    <cellStyle name="Note 2 10 5 2 9" xfId="28115"/>
    <cellStyle name="Note 2 10 5 3" xfId="22778"/>
    <cellStyle name="Note 2 10 5 4" xfId="21522"/>
    <cellStyle name="Note 2 10 5 5" xfId="23046"/>
    <cellStyle name="Note 2 10 5 6" xfId="23871"/>
    <cellStyle name="Note 2 10 5 7" xfId="24624"/>
    <cellStyle name="Note 2 10 5 8" xfId="25321"/>
    <cellStyle name="Note 2 10 5 9" xfId="22796"/>
    <cellStyle name="Note 2 11" xfId="20389"/>
    <cellStyle name="Note 2 11 2" xfId="20390"/>
    <cellStyle name="Note 2 11 2 10" xfId="26685"/>
    <cellStyle name="Note 2 11 2 2" xfId="21217"/>
    <cellStyle name="Note 2 11 2 2 2" xfId="23533"/>
    <cellStyle name="Note 2 11 2 2 3" xfId="24330"/>
    <cellStyle name="Note 2 11 2 2 4" xfId="25080"/>
    <cellStyle name="Note 2 11 2 2 5" xfId="25773"/>
    <cellStyle name="Note 2 11 2 2 6" xfId="26453"/>
    <cellStyle name="Note 2 11 2 2 7" xfId="27116"/>
    <cellStyle name="Note 2 11 2 2 8" xfId="27685"/>
    <cellStyle name="Note 2 11 2 2 9" xfId="28114"/>
    <cellStyle name="Note 2 11 2 3" xfId="22780"/>
    <cellStyle name="Note 2 11 2 4" xfId="21521"/>
    <cellStyle name="Note 2 11 2 5" xfId="23048"/>
    <cellStyle name="Note 2 11 2 6" xfId="23872"/>
    <cellStyle name="Note 2 11 2 7" xfId="24625"/>
    <cellStyle name="Note 2 11 2 8" xfId="25322"/>
    <cellStyle name="Note 2 11 2 9" xfId="22823"/>
    <cellStyle name="Note 2 11 3" xfId="20391"/>
    <cellStyle name="Note 2 11 3 10" xfId="26686"/>
    <cellStyle name="Note 2 11 3 2" xfId="21216"/>
    <cellStyle name="Note 2 11 3 2 2" xfId="23532"/>
    <cellStyle name="Note 2 11 3 2 3" xfId="24329"/>
    <cellStyle name="Note 2 11 3 2 4" xfId="25079"/>
    <cellStyle name="Note 2 11 3 2 5" xfId="25772"/>
    <cellStyle name="Note 2 11 3 2 6" xfId="26452"/>
    <cellStyle name="Note 2 11 3 2 7" xfId="27115"/>
    <cellStyle name="Note 2 11 3 2 8" xfId="27684"/>
    <cellStyle name="Note 2 11 3 2 9" xfId="28113"/>
    <cellStyle name="Note 2 11 3 3" xfId="22781"/>
    <cellStyle name="Note 2 11 3 4" xfId="21520"/>
    <cellStyle name="Note 2 11 3 5" xfId="23049"/>
    <cellStyle name="Note 2 11 3 6" xfId="23873"/>
    <cellStyle name="Note 2 11 3 7" xfId="24626"/>
    <cellStyle name="Note 2 11 3 8" xfId="25323"/>
    <cellStyle name="Note 2 11 3 9" xfId="22828"/>
    <cellStyle name="Note 2 11 4" xfId="20392"/>
    <cellStyle name="Note 2 11 4 10" xfId="26687"/>
    <cellStyle name="Note 2 11 4 2" xfId="21215"/>
    <cellStyle name="Note 2 11 4 2 2" xfId="23531"/>
    <cellStyle name="Note 2 11 4 2 3" xfId="24328"/>
    <cellStyle name="Note 2 11 4 2 4" xfId="25078"/>
    <cellStyle name="Note 2 11 4 2 5" xfId="25771"/>
    <cellStyle name="Note 2 11 4 2 6" xfId="26451"/>
    <cellStyle name="Note 2 11 4 2 7" xfId="27114"/>
    <cellStyle name="Note 2 11 4 2 8" xfId="27683"/>
    <cellStyle name="Note 2 11 4 2 9" xfId="28112"/>
    <cellStyle name="Note 2 11 4 3" xfId="22782"/>
    <cellStyle name="Note 2 11 4 4" xfId="21519"/>
    <cellStyle name="Note 2 11 4 5" xfId="23050"/>
    <cellStyle name="Note 2 11 4 6" xfId="23874"/>
    <cellStyle name="Note 2 11 4 7" xfId="24627"/>
    <cellStyle name="Note 2 11 4 8" xfId="25324"/>
    <cellStyle name="Note 2 11 4 9" xfId="22829"/>
    <cellStyle name="Note 2 11 5" xfId="20393"/>
    <cellStyle name="Note 2 11 5 10" xfId="26688"/>
    <cellStyle name="Note 2 11 5 2" xfId="21214"/>
    <cellStyle name="Note 2 11 5 2 2" xfId="23530"/>
    <cellStyle name="Note 2 11 5 2 3" xfId="24327"/>
    <cellStyle name="Note 2 11 5 2 4" xfId="25077"/>
    <cellStyle name="Note 2 11 5 2 5" xfId="25770"/>
    <cellStyle name="Note 2 11 5 2 6" xfId="26450"/>
    <cellStyle name="Note 2 11 5 2 7" xfId="27113"/>
    <cellStyle name="Note 2 11 5 2 8" xfId="27682"/>
    <cellStyle name="Note 2 11 5 2 9" xfId="28111"/>
    <cellStyle name="Note 2 11 5 3" xfId="22783"/>
    <cellStyle name="Note 2 11 5 4" xfId="21518"/>
    <cellStyle name="Note 2 11 5 5" xfId="23051"/>
    <cellStyle name="Note 2 11 5 6" xfId="23875"/>
    <cellStyle name="Note 2 11 5 7" xfId="24628"/>
    <cellStyle name="Note 2 11 5 8" xfId="25325"/>
    <cellStyle name="Note 2 11 5 9" xfId="22831"/>
    <cellStyle name="Note 2 12" xfId="20394"/>
    <cellStyle name="Note 2 12 2" xfId="20395"/>
    <cellStyle name="Note 2 12 2 10" xfId="26689"/>
    <cellStyle name="Note 2 12 2 2" xfId="21213"/>
    <cellStyle name="Note 2 12 2 2 2" xfId="23529"/>
    <cellStyle name="Note 2 12 2 2 3" xfId="24326"/>
    <cellStyle name="Note 2 12 2 2 4" xfId="25076"/>
    <cellStyle name="Note 2 12 2 2 5" xfId="25769"/>
    <cellStyle name="Note 2 12 2 2 6" xfId="26449"/>
    <cellStyle name="Note 2 12 2 2 7" xfId="27112"/>
    <cellStyle name="Note 2 12 2 2 8" xfId="27681"/>
    <cellStyle name="Note 2 12 2 2 9" xfId="28110"/>
    <cellStyle name="Note 2 12 2 3" xfId="22785"/>
    <cellStyle name="Note 2 12 2 4" xfId="21517"/>
    <cellStyle name="Note 2 12 2 5" xfId="23053"/>
    <cellStyle name="Note 2 12 2 6" xfId="23876"/>
    <cellStyle name="Note 2 12 2 7" xfId="24629"/>
    <cellStyle name="Note 2 12 2 8" xfId="25326"/>
    <cellStyle name="Note 2 12 2 9" xfId="22834"/>
    <cellStyle name="Note 2 12 3" xfId="20396"/>
    <cellStyle name="Note 2 12 3 10" xfId="26690"/>
    <cellStyle name="Note 2 12 3 2" xfId="21212"/>
    <cellStyle name="Note 2 12 3 2 2" xfId="23528"/>
    <cellStyle name="Note 2 12 3 2 3" xfId="24325"/>
    <cellStyle name="Note 2 12 3 2 4" xfId="25075"/>
    <cellStyle name="Note 2 12 3 2 5" xfId="25768"/>
    <cellStyle name="Note 2 12 3 2 6" xfId="26448"/>
    <cellStyle name="Note 2 12 3 2 7" xfId="27111"/>
    <cellStyle name="Note 2 12 3 2 8" xfId="27680"/>
    <cellStyle name="Note 2 12 3 2 9" xfId="28109"/>
    <cellStyle name="Note 2 12 3 3" xfId="22786"/>
    <cellStyle name="Note 2 12 3 4" xfId="21516"/>
    <cellStyle name="Note 2 12 3 5" xfId="23054"/>
    <cellStyle name="Note 2 12 3 6" xfId="23877"/>
    <cellStyle name="Note 2 12 3 7" xfId="24630"/>
    <cellStyle name="Note 2 12 3 8" xfId="25327"/>
    <cellStyle name="Note 2 12 3 9" xfId="22835"/>
    <cellStyle name="Note 2 12 4" xfId="20397"/>
    <cellStyle name="Note 2 12 4 10" xfId="26691"/>
    <cellStyle name="Note 2 12 4 2" xfId="21211"/>
    <cellStyle name="Note 2 12 4 2 2" xfId="23527"/>
    <cellStyle name="Note 2 12 4 2 3" xfId="24324"/>
    <cellStyle name="Note 2 12 4 2 4" xfId="25074"/>
    <cellStyle name="Note 2 12 4 2 5" xfId="25767"/>
    <cellStyle name="Note 2 12 4 2 6" xfId="26447"/>
    <cellStyle name="Note 2 12 4 2 7" xfId="27110"/>
    <cellStyle name="Note 2 12 4 2 8" xfId="27679"/>
    <cellStyle name="Note 2 12 4 2 9" xfId="28108"/>
    <cellStyle name="Note 2 12 4 3" xfId="22787"/>
    <cellStyle name="Note 2 12 4 4" xfId="21515"/>
    <cellStyle name="Note 2 12 4 5" xfId="23055"/>
    <cellStyle name="Note 2 12 4 6" xfId="23878"/>
    <cellStyle name="Note 2 12 4 7" xfId="24631"/>
    <cellStyle name="Note 2 12 4 8" xfId="25328"/>
    <cellStyle name="Note 2 12 4 9" xfId="22837"/>
    <cellStyle name="Note 2 12 5" xfId="20398"/>
    <cellStyle name="Note 2 12 5 10" xfId="26692"/>
    <cellStyle name="Note 2 12 5 2" xfId="21210"/>
    <cellStyle name="Note 2 12 5 2 2" xfId="23526"/>
    <cellStyle name="Note 2 12 5 2 3" xfId="24323"/>
    <cellStyle name="Note 2 12 5 2 4" xfId="25073"/>
    <cellStyle name="Note 2 12 5 2 5" xfId="25766"/>
    <cellStyle name="Note 2 12 5 2 6" xfId="26446"/>
    <cellStyle name="Note 2 12 5 2 7" xfId="27109"/>
    <cellStyle name="Note 2 12 5 2 8" xfId="27678"/>
    <cellStyle name="Note 2 12 5 2 9" xfId="28107"/>
    <cellStyle name="Note 2 12 5 3" xfId="22788"/>
    <cellStyle name="Note 2 12 5 4" xfId="21514"/>
    <cellStyle name="Note 2 12 5 5" xfId="23056"/>
    <cellStyle name="Note 2 12 5 6" xfId="23879"/>
    <cellStyle name="Note 2 12 5 7" xfId="24632"/>
    <cellStyle name="Note 2 12 5 8" xfId="25329"/>
    <cellStyle name="Note 2 12 5 9" xfId="22838"/>
    <cellStyle name="Note 2 13" xfId="20399"/>
    <cellStyle name="Note 2 13 2" xfId="20400"/>
    <cellStyle name="Note 2 13 2 10" xfId="26693"/>
    <cellStyle name="Note 2 13 2 2" xfId="21209"/>
    <cellStyle name="Note 2 13 2 2 2" xfId="23525"/>
    <cellStyle name="Note 2 13 2 2 3" xfId="24322"/>
    <cellStyle name="Note 2 13 2 2 4" xfId="25072"/>
    <cellStyle name="Note 2 13 2 2 5" xfId="25765"/>
    <cellStyle name="Note 2 13 2 2 6" xfId="26445"/>
    <cellStyle name="Note 2 13 2 2 7" xfId="27108"/>
    <cellStyle name="Note 2 13 2 2 8" xfId="27677"/>
    <cellStyle name="Note 2 13 2 2 9" xfId="28106"/>
    <cellStyle name="Note 2 13 2 3" xfId="22790"/>
    <cellStyle name="Note 2 13 2 4" xfId="21513"/>
    <cellStyle name="Note 2 13 2 5" xfId="23058"/>
    <cellStyle name="Note 2 13 2 6" xfId="23880"/>
    <cellStyle name="Note 2 13 2 7" xfId="24633"/>
    <cellStyle name="Note 2 13 2 8" xfId="25330"/>
    <cellStyle name="Note 2 13 2 9" xfId="22841"/>
    <cellStyle name="Note 2 13 3" xfId="20401"/>
    <cellStyle name="Note 2 13 3 10" xfId="26880"/>
    <cellStyle name="Note 2 13 3 2" xfId="21208"/>
    <cellStyle name="Note 2 13 3 2 2" xfId="23524"/>
    <cellStyle name="Note 2 13 3 2 3" xfId="24321"/>
    <cellStyle name="Note 2 13 3 2 4" xfId="25071"/>
    <cellStyle name="Note 2 13 3 2 5" xfId="25764"/>
    <cellStyle name="Note 2 13 3 2 6" xfId="26444"/>
    <cellStyle name="Note 2 13 3 2 7" xfId="27107"/>
    <cellStyle name="Note 2 13 3 2 8" xfId="27676"/>
    <cellStyle name="Note 2 13 3 2 9" xfId="28105"/>
    <cellStyle name="Note 2 13 3 3" xfId="22791"/>
    <cellStyle name="Note 2 13 3 4" xfId="21512"/>
    <cellStyle name="Note 2 13 3 5" xfId="23059"/>
    <cellStyle name="Note 2 13 3 6" xfId="23881"/>
    <cellStyle name="Note 2 13 3 7" xfId="24634"/>
    <cellStyle name="Note 2 13 3 8" xfId="25331"/>
    <cellStyle name="Note 2 13 3 9" xfId="22843"/>
    <cellStyle name="Note 2 13 4" xfId="20402"/>
    <cellStyle name="Note 2 13 4 10" xfId="26694"/>
    <cellStyle name="Note 2 13 4 2" xfId="21207"/>
    <cellStyle name="Note 2 13 4 2 2" xfId="23523"/>
    <cellStyle name="Note 2 13 4 2 3" xfId="24320"/>
    <cellStyle name="Note 2 13 4 2 4" xfId="25070"/>
    <cellStyle name="Note 2 13 4 2 5" xfId="25763"/>
    <cellStyle name="Note 2 13 4 2 6" xfId="26443"/>
    <cellStyle name="Note 2 13 4 2 7" xfId="27106"/>
    <cellStyle name="Note 2 13 4 2 8" xfId="27675"/>
    <cellStyle name="Note 2 13 4 2 9" xfId="28104"/>
    <cellStyle name="Note 2 13 4 3" xfId="22792"/>
    <cellStyle name="Note 2 13 4 4" xfId="21511"/>
    <cellStyle name="Note 2 13 4 5" xfId="23060"/>
    <cellStyle name="Note 2 13 4 6" xfId="23882"/>
    <cellStyle name="Note 2 13 4 7" xfId="24635"/>
    <cellStyle name="Note 2 13 4 8" xfId="25332"/>
    <cellStyle name="Note 2 13 4 9" xfId="22844"/>
    <cellStyle name="Note 2 13 5" xfId="20403"/>
    <cellStyle name="Note 2 13 5 10" xfId="26695"/>
    <cellStyle name="Note 2 13 5 2" xfId="21206"/>
    <cellStyle name="Note 2 13 5 2 2" xfId="23522"/>
    <cellStyle name="Note 2 13 5 2 3" xfId="24319"/>
    <cellStyle name="Note 2 13 5 2 4" xfId="25069"/>
    <cellStyle name="Note 2 13 5 2 5" xfId="25762"/>
    <cellStyle name="Note 2 13 5 2 6" xfId="26442"/>
    <cellStyle name="Note 2 13 5 2 7" xfId="27105"/>
    <cellStyle name="Note 2 13 5 2 8" xfId="27674"/>
    <cellStyle name="Note 2 13 5 2 9" xfId="28103"/>
    <cellStyle name="Note 2 13 5 3" xfId="22793"/>
    <cellStyle name="Note 2 13 5 4" xfId="21510"/>
    <cellStyle name="Note 2 13 5 5" xfId="23061"/>
    <cellStyle name="Note 2 13 5 6" xfId="23883"/>
    <cellStyle name="Note 2 13 5 7" xfId="24636"/>
    <cellStyle name="Note 2 13 5 8" xfId="25333"/>
    <cellStyle name="Note 2 13 5 9" xfId="22846"/>
    <cellStyle name="Note 2 14" xfId="20404"/>
    <cellStyle name="Note 2 14 10" xfId="22847"/>
    <cellStyle name="Note 2 14 11" xfId="26696"/>
    <cellStyle name="Note 2 14 2" xfId="20405"/>
    <cellStyle name="Note 2 14 2 10" xfId="26697"/>
    <cellStyle name="Note 2 14 2 2" xfId="21204"/>
    <cellStyle name="Note 2 14 2 2 2" xfId="23520"/>
    <cellStyle name="Note 2 14 2 2 3" xfId="24317"/>
    <cellStyle name="Note 2 14 2 2 4" xfId="25067"/>
    <cellStyle name="Note 2 14 2 2 5" xfId="25760"/>
    <cellStyle name="Note 2 14 2 2 6" xfId="26440"/>
    <cellStyle name="Note 2 14 2 2 7" xfId="27103"/>
    <cellStyle name="Note 2 14 2 2 8" xfId="27672"/>
    <cellStyle name="Note 2 14 2 2 9" xfId="28101"/>
    <cellStyle name="Note 2 14 2 3" xfId="22795"/>
    <cellStyle name="Note 2 14 2 4" xfId="21508"/>
    <cellStyle name="Note 2 14 2 5" xfId="23063"/>
    <cellStyle name="Note 2 14 2 6" xfId="23885"/>
    <cellStyle name="Note 2 14 2 7" xfId="24638"/>
    <cellStyle name="Note 2 14 2 8" xfId="25335"/>
    <cellStyle name="Note 2 14 2 9" xfId="22849"/>
    <cellStyle name="Note 2 14 3" xfId="21205"/>
    <cellStyle name="Note 2 14 3 2" xfId="23521"/>
    <cellStyle name="Note 2 14 3 3" xfId="24318"/>
    <cellStyle name="Note 2 14 3 4" xfId="25068"/>
    <cellStyle name="Note 2 14 3 5" xfId="25761"/>
    <cellStyle name="Note 2 14 3 6" xfId="26441"/>
    <cellStyle name="Note 2 14 3 7" xfId="27104"/>
    <cellStyle name="Note 2 14 3 8" xfId="27673"/>
    <cellStyle name="Note 2 14 3 9" xfId="28102"/>
    <cellStyle name="Note 2 14 4" xfId="22794"/>
    <cellStyle name="Note 2 14 5" xfId="21509"/>
    <cellStyle name="Note 2 14 6" xfId="23062"/>
    <cellStyle name="Note 2 14 7" xfId="23884"/>
    <cellStyle name="Note 2 14 8" xfId="24637"/>
    <cellStyle name="Note 2 14 9" xfId="25334"/>
    <cellStyle name="Note 2 15" xfId="20406"/>
    <cellStyle name="Note 2 15 2" xfId="20407"/>
    <cellStyle name="Note 2 15 2 10" xfId="26698"/>
    <cellStyle name="Note 2 15 2 2" xfId="21203"/>
    <cellStyle name="Note 2 15 2 2 2" xfId="23519"/>
    <cellStyle name="Note 2 15 2 2 3" xfId="24316"/>
    <cellStyle name="Note 2 15 2 2 4" xfId="25066"/>
    <cellStyle name="Note 2 15 2 2 5" xfId="25759"/>
    <cellStyle name="Note 2 15 2 2 6" xfId="26439"/>
    <cellStyle name="Note 2 15 2 2 7" xfId="27102"/>
    <cellStyle name="Note 2 15 2 2 8" xfId="27671"/>
    <cellStyle name="Note 2 15 2 2 9" xfId="28100"/>
    <cellStyle name="Note 2 15 2 3" xfId="22797"/>
    <cellStyle name="Note 2 15 2 4" xfId="21507"/>
    <cellStyle name="Note 2 15 2 5" xfId="23065"/>
    <cellStyle name="Note 2 15 2 6" xfId="23886"/>
    <cellStyle name="Note 2 15 2 7" xfId="24639"/>
    <cellStyle name="Note 2 15 2 8" xfId="25336"/>
    <cellStyle name="Note 2 15 2 9" xfId="22852"/>
    <cellStyle name="Note 2 16" xfId="20408"/>
    <cellStyle name="Note 2 16 10" xfId="26699"/>
    <cellStyle name="Note 2 16 2" xfId="21202"/>
    <cellStyle name="Note 2 16 2 2" xfId="23518"/>
    <cellStyle name="Note 2 16 2 3" xfId="24315"/>
    <cellStyle name="Note 2 16 2 4" xfId="25065"/>
    <cellStyle name="Note 2 16 2 5" xfId="25758"/>
    <cellStyle name="Note 2 16 2 6" xfId="26438"/>
    <cellStyle name="Note 2 16 2 7" xfId="27101"/>
    <cellStyle name="Note 2 16 2 8" xfId="27670"/>
    <cellStyle name="Note 2 16 2 9" xfId="28099"/>
    <cellStyle name="Note 2 16 3" xfId="22798"/>
    <cellStyle name="Note 2 16 4" xfId="21506"/>
    <cellStyle name="Note 2 16 5" xfId="23066"/>
    <cellStyle name="Note 2 16 6" xfId="23887"/>
    <cellStyle name="Note 2 16 7" xfId="24640"/>
    <cellStyle name="Note 2 16 8" xfId="25337"/>
    <cellStyle name="Note 2 16 9" xfId="22853"/>
    <cellStyle name="Note 2 17" xfId="20409"/>
    <cellStyle name="Note 2 17 10" xfId="26700"/>
    <cellStyle name="Note 2 17 2" xfId="21201"/>
    <cellStyle name="Note 2 17 2 2" xfId="23517"/>
    <cellStyle name="Note 2 17 2 3" xfId="24314"/>
    <cellStyle name="Note 2 17 2 4" xfId="25064"/>
    <cellStyle name="Note 2 17 2 5" xfId="25757"/>
    <cellStyle name="Note 2 17 2 6" xfId="26437"/>
    <cellStyle name="Note 2 17 2 7" xfId="27100"/>
    <cellStyle name="Note 2 17 2 8" xfId="27669"/>
    <cellStyle name="Note 2 17 2 9" xfId="28098"/>
    <cellStyle name="Note 2 17 3" xfId="22799"/>
    <cellStyle name="Note 2 17 4" xfId="21505"/>
    <cellStyle name="Note 2 17 5" xfId="23067"/>
    <cellStyle name="Note 2 17 6" xfId="23888"/>
    <cellStyle name="Note 2 17 7" xfId="24641"/>
    <cellStyle name="Note 2 17 8" xfId="25338"/>
    <cellStyle name="Note 2 17 9" xfId="22855"/>
    <cellStyle name="Note 2 18" xfId="21222"/>
    <cellStyle name="Note 2 18 2" xfId="23538"/>
    <cellStyle name="Note 2 18 3" xfId="24335"/>
    <cellStyle name="Note 2 18 4" xfId="25085"/>
    <cellStyle name="Note 2 18 5" xfId="25778"/>
    <cellStyle name="Note 2 18 6" xfId="26458"/>
    <cellStyle name="Note 2 18 7" xfId="27121"/>
    <cellStyle name="Note 2 18 8" xfId="27690"/>
    <cellStyle name="Note 2 18 9" xfId="28119"/>
    <cellStyle name="Note 2 19" xfId="22774"/>
    <cellStyle name="Note 2 2" xfId="20410"/>
    <cellStyle name="Note 2 2 10" xfId="20411"/>
    <cellStyle name="Note 2 2 10 10" xfId="26702"/>
    <cellStyle name="Note 2 2 10 2" xfId="21199"/>
    <cellStyle name="Note 2 2 10 2 2" xfId="23515"/>
    <cellStyle name="Note 2 2 10 2 3" xfId="24312"/>
    <cellStyle name="Note 2 2 10 2 4" xfId="25062"/>
    <cellStyle name="Note 2 2 10 2 5" xfId="25755"/>
    <cellStyle name="Note 2 2 10 2 6" xfId="26435"/>
    <cellStyle name="Note 2 2 10 2 7" xfId="27098"/>
    <cellStyle name="Note 2 2 10 2 8" xfId="27667"/>
    <cellStyle name="Note 2 2 10 2 9" xfId="28096"/>
    <cellStyle name="Note 2 2 10 3" xfId="22801"/>
    <cellStyle name="Note 2 2 10 4" xfId="21503"/>
    <cellStyle name="Note 2 2 10 5" xfId="23069"/>
    <cellStyle name="Note 2 2 10 6" xfId="23890"/>
    <cellStyle name="Note 2 2 10 7" xfId="24643"/>
    <cellStyle name="Note 2 2 10 8" xfId="25340"/>
    <cellStyle name="Note 2 2 10 9" xfId="22858"/>
    <cellStyle name="Note 2 2 11" xfId="21200"/>
    <cellStyle name="Note 2 2 11 2" xfId="23516"/>
    <cellStyle name="Note 2 2 11 3" xfId="24313"/>
    <cellStyle name="Note 2 2 11 4" xfId="25063"/>
    <cellStyle name="Note 2 2 11 5" xfId="25756"/>
    <cellStyle name="Note 2 2 11 6" xfId="26436"/>
    <cellStyle name="Note 2 2 11 7" xfId="27099"/>
    <cellStyle name="Note 2 2 11 8" xfId="27668"/>
    <cellStyle name="Note 2 2 11 9" xfId="28097"/>
    <cellStyle name="Note 2 2 12" xfId="22800"/>
    <cellStyle name="Note 2 2 13" xfId="21504"/>
    <cellStyle name="Note 2 2 14" xfId="23068"/>
    <cellStyle name="Note 2 2 15" xfId="23889"/>
    <cellStyle name="Note 2 2 16" xfId="24642"/>
    <cellStyle name="Note 2 2 17" xfId="25339"/>
    <cellStyle name="Note 2 2 18" xfId="22856"/>
    <cellStyle name="Note 2 2 19" xfId="26701"/>
    <cellStyle name="Note 2 2 2" xfId="20412"/>
    <cellStyle name="Note 2 2 2 10" xfId="23891"/>
    <cellStyle name="Note 2 2 2 11" xfId="24644"/>
    <cellStyle name="Note 2 2 2 12" xfId="25341"/>
    <cellStyle name="Note 2 2 2 13" xfId="22860"/>
    <cellStyle name="Note 2 2 2 14" xfId="26703"/>
    <cellStyle name="Note 2 2 2 2" xfId="20413"/>
    <cellStyle name="Note 2 2 2 2 10" xfId="26704"/>
    <cellStyle name="Note 2 2 2 2 2" xfId="21197"/>
    <cellStyle name="Note 2 2 2 2 2 2" xfId="23513"/>
    <cellStyle name="Note 2 2 2 2 2 3" xfId="24310"/>
    <cellStyle name="Note 2 2 2 2 2 4" xfId="25060"/>
    <cellStyle name="Note 2 2 2 2 2 5" xfId="25753"/>
    <cellStyle name="Note 2 2 2 2 2 6" xfId="26433"/>
    <cellStyle name="Note 2 2 2 2 2 7" xfId="27096"/>
    <cellStyle name="Note 2 2 2 2 2 8" xfId="27665"/>
    <cellStyle name="Note 2 2 2 2 2 9" xfId="28094"/>
    <cellStyle name="Note 2 2 2 2 3" xfId="22803"/>
    <cellStyle name="Note 2 2 2 2 4" xfId="21501"/>
    <cellStyle name="Note 2 2 2 2 5" xfId="23071"/>
    <cellStyle name="Note 2 2 2 2 6" xfId="23892"/>
    <cellStyle name="Note 2 2 2 2 7" xfId="24645"/>
    <cellStyle name="Note 2 2 2 2 8" xfId="25342"/>
    <cellStyle name="Note 2 2 2 2 9" xfId="22862"/>
    <cellStyle name="Note 2 2 2 3" xfId="20414"/>
    <cellStyle name="Note 2 2 2 3 10" xfId="26705"/>
    <cellStyle name="Note 2 2 2 3 2" xfId="21196"/>
    <cellStyle name="Note 2 2 2 3 2 2" xfId="23512"/>
    <cellStyle name="Note 2 2 2 3 2 3" xfId="24309"/>
    <cellStyle name="Note 2 2 2 3 2 4" xfId="25059"/>
    <cellStyle name="Note 2 2 2 3 2 5" xfId="25752"/>
    <cellStyle name="Note 2 2 2 3 2 6" xfId="26432"/>
    <cellStyle name="Note 2 2 2 3 2 7" xfId="27095"/>
    <cellStyle name="Note 2 2 2 3 2 8" xfId="27664"/>
    <cellStyle name="Note 2 2 2 3 2 9" xfId="28093"/>
    <cellStyle name="Note 2 2 2 3 3" xfId="22804"/>
    <cellStyle name="Note 2 2 2 3 4" xfId="21500"/>
    <cellStyle name="Note 2 2 2 3 5" xfId="23072"/>
    <cellStyle name="Note 2 2 2 3 6" xfId="23893"/>
    <cellStyle name="Note 2 2 2 3 7" xfId="24646"/>
    <cellStyle name="Note 2 2 2 3 8" xfId="25343"/>
    <cellStyle name="Note 2 2 2 3 9" xfId="22863"/>
    <cellStyle name="Note 2 2 2 4" xfId="20415"/>
    <cellStyle name="Note 2 2 2 4 10" xfId="26884"/>
    <cellStyle name="Note 2 2 2 4 2" xfId="21195"/>
    <cellStyle name="Note 2 2 2 4 2 2" xfId="23511"/>
    <cellStyle name="Note 2 2 2 4 2 3" xfId="24308"/>
    <cellStyle name="Note 2 2 2 4 2 4" xfId="25058"/>
    <cellStyle name="Note 2 2 2 4 2 5" xfId="25751"/>
    <cellStyle name="Note 2 2 2 4 2 6" xfId="26431"/>
    <cellStyle name="Note 2 2 2 4 2 7" xfId="27094"/>
    <cellStyle name="Note 2 2 2 4 2 8" xfId="27663"/>
    <cellStyle name="Note 2 2 2 4 2 9" xfId="28092"/>
    <cellStyle name="Note 2 2 2 4 3" xfId="22805"/>
    <cellStyle name="Note 2 2 2 4 4" xfId="21499"/>
    <cellStyle name="Note 2 2 2 4 5" xfId="23073"/>
    <cellStyle name="Note 2 2 2 4 6" xfId="23894"/>
    <cellStyle name="Note 2 2 2 4 7" xfId="24647"/>
    <cellStyle name="Note 2 2 2 4 8" xfId="25344"/>
    <cellStyle name="Note 2 2 2 4 9" xfId="22865"/>
    <cellStyle name="Note 2 2 2 5" xfId="20416"/>
    <cellStyle name="Note 2 2 2 5 10" xfId="26706"/>
    <cellStyle name="Note 2 2 2 5 2" xfId="21194"/>
    <cellStyle name="Note 2 2 2 5 2 2" xfId="23510"/>
    <cellStyle name="Note 2 2 2 5 2 3" xfId="24307"/>
    <cellStyle name="Note 2 2 2 5 2 4" xfId="25057"/>
    <cellStyle name="Note 2 2 2 5 2 5" xfId="25750"/>
    <cellStyle name="Note 2 2 2 5 2 6" xfId="26430"/>
    <cellStyle name="Note 2 2 2 5 2 7" xfId="27093"/>
    <cellStyle name="Note 2 2 2 5 2 8" xfId="27662"/>
    <cellStyle name="Note 2 2 2 5 2 9" xfId="28091"/>
    <cellStyle name="Note 2 2 2 5 3" xfId="22806"/>
    <cellStyle name="Note 2 2 2 5 4" xfId="21498"/>
    <cellStyle name="Note 2 2 2 5 5" xfId="23074"/>
    <cellStyle name="Note 2 2 2 5 6" xfId="23895"/>
    <cellStyle name="Note 2 2 2 5 7" xfId="24648"/>
    <cellStyle name="Note 2 2 2 5 8" xfId="25345"/>
    <cellStyle name="Note 2 2 2 5 9" xfId="22870"/>
    <cellStyle name="Note 2 2 2 6" xfId="21198"/>
    <cellStyle name="Note 2 2 2 6 2" xfId="23514"/>
    <cellStyle name="Note 2 2 2 6 3" xfId="24311"/>
    <cellStyle name="Note 2 2 2 6 4" xfId="25061"/>
    <cellStyle name="Note 2 2 2 6 5" xfId="25754"/>
    <cellStyle name="Note 2 2 2 6 6" xfId="26434"/>
    <cellStyle name="Note 2 2 2 6 7" xfId="27097"/>
    <cellStyle name="Note 2 2 2 6 8" xfId="27666"/>
    <cellStyle name="Note 2 2 2 6 9" xfId="28095"/>
    <cellStyle name="Note 2 2 2 7" xfId="22802"/>
    <cellStyle name="Note 2 2 2 8" xfId="21502"/>
    <cellStyle name="Note 2 2 2 9" xfId="23070"/>
    <cellStyle name="Note 2 2 3" xfId="20417"/>
    <cellStyle name="Note 2 2 3 2" xfId="20418"/>
    <cellStyle name="Note 2 2 3 2 10" xfId="26707"/>
    <cellStyle name="Note 2 2 3 2 2" xfId="21193"/>
    <cellStyle name="Note 2 2 3 2 2 2" xfId="23509"/>
    <cellStyle name="Note 2 2 3 2 2 3" xfId="24306"/>
    <cellStyle name="Note 2 2 3 2 2 4" xfId="25056"/>
    <cellStyle name="Note 2 2 3 2 2 5" xfId="25749"/>
    <cellStyle name="Note 2 2 3 2 2 6" xfId="26429"/>
    <cellStyle name="Note 2 2 3 2 2 7" xfId="27092"/>
    <cellStyle name="Note 2 2 3 2 2 8" xfId="27661"/>
    <cellStyle name="Note 2 2 3 2 2 9" xfId="28090"/>
    <cellStyle name="Note 2 2 3 2 3" xfId="22807"/>
    <cellStyle name="Note 2 2 3 2 4" xfId="21497"/>
    <cellStyle name="Note 2 2 3 2 5" xfId="23076"/>
    <cellStyle name="Note 2 2 3 2 6" xfId="23896"/>
    <cellStyle name="Note 2 2 3 2 7" xfId="24649"/>
    <cellStyle name="Note 2 2 3 2 8" xfId="25346"/>
    <cellStyle name="Note 2 2 3 2 9" xfId="22878"/>
    <cellStyle name="Note 2 2 3 3" xfId="20419"/>
    <cellStyle name="Note 2 2 3 3 10" xfId="26708"/>
    <cellStyle name="Note 2 2 3 3 2" xfId="21192"/>
    <cellStyle name="Note 2 2 3 3 2 2" xfId="23508"/>
    <cellStyle name="Note 2 2 3 3 2 3" xfId="24305"/>
    <cellStyle name="Note 2 2 3 3 2 4" xfId="25055"/>
    <cellStyle name="Note 2 2 3 3 2 5" xfId="25748"/>
    <cellStyle name="Note 2 2 3 3 2 6" xfId="26428"/>
    <cellStyle name="Note 2 2 3 3 2 7" xfId="27091"/>
    <cellStyle name="Note 2 2 3 3 2 8" xfId="27660"/>
    <cellStyle name="Note 2 2 3 3 2 9" xfId="28089"/>
    <cellStyle name="Note 2 2 3 3 3" xfId="22808"/>
    <cellStyle name="Note 2 2 3 3 4" xfId="21496"/>
    <cellStyle name="Note 2 2 3 3 5" xfId="23077"/>
    <cellStyle name="Note 2 2 3 3 6" xfId="23897"/>
    <cellStyle name="Note 2 2 3 3 7" xfId="24650"/>
    <cellStyle name="Note 2 2 3 3 8" xfId="25347"/>
    <cellStyle name="Note 2 2 3 3 9" xfId="22880"/>
    <cellStyle name="Note 2 2 3 4" xfId="20420"/>
    <cellStyle name="Note 2 2 3 4 10" xfId="26709"/>
    <cellStyle name="Note 2 2 3 4 2" xfId="21191"/>
    <cellStyle name="Note 2 2 3 4 2 2" xfId="23507"/>
    <cellStyle name="Note 2 2 3 4 2 3" xfId="24304"/>
    <cellStyle name="Note 2 2 3 4 2 4" xfId="25054"/>
    <cellStyle name="Note 2 2 3 4 2 5" xfId="25747"/>
    <cellStyle name="Note 2 2 3 4 2 6" xfId="26427"/>
    <cellStyle name="Note 2 2 3 4 2 7" xfId="27090"/>
    <cellStyle name="Note 2 2 3 4 2 8" xfId="27659"/>
    <cellStyle name="Note 2 2 3 4 2 9" xfId="28088"/>
    <cellStyle name="Note 2 2 3 4 3" xfId="22809"/>
    <cellStyle name="Note 2 2 3 4 4" xfId="21495"/>
    <cellStyle name="Note 2 2 3 4 5" xfId="23078"/>
    <cellStyle name="Note 2 2 3 4 6" xfId="23898"/>
    <cellStyle name="Note 2 2 3 4 7" xfId="24651"/>
    <cellStyle name="Note 2 2 3 4 8" xfId="25348"/>
    <cellStyle name="Note 2 2 3 4 9" xfId="22883"/>
    <cellStyle name="Note 2 2 3 5" xfId="20421"/>
    <cellStyle name="Note 2 2 3 5 10" xfId="26710"/>
    <cellStyle name="Note 2 2 3 5 2" xfId="21190"/>
    <cellStyle name="Note 2 2 3 5 2 2" xfId="23506"/>
    <cellStyle name="Note 2 2 3 5 2 3" xfId="24303"/>
    <cellStyle name="Note 2 2 3 5 2 4" xfId="25053"/>
    <cellStyle name="Note 2 2 3 5 2 5" xfId="25746"/>
    <cellStyle name="Note 2 2 3 5 2 6" xfId="26426"/>
    <cellStyle name="Note 2 2 3 5 2 7" xfId="27089"/>
    <cellStyle name="Note 2 2 3 5 2 8" xfId="27658"/>
    <cellStyle name="Note 2 2 3 5 2 9" xfId="28087"/>
    <cellStyle name="Note 2 2 3 5 3" xfId="22810"/>
    <cellStyle name="Note 2 2 3 5 4" xfId="21494"/>
    <cellStyle name="Note 2 2 3 5 5" xfId="23079"/>
    <cellStyle name="Note 2 2 3 5 6" xfId="23899"/>
    <cellStyle name="Note 2 2 3 5 7" xfId="24652"/>
    <cellStyle name="Note 2 2 3 5 8" xfId="25349"/>
    <cellStyle name="Note 2 2 3 5 9" xfId="22884"/>
    <cellStyle name="Note 2 2 4" xfId="20422"/>
    <cellStyle name="Note 2 2 4 10" xfId="24653"/>
    <cellStyle name="Note 2 2 4 11" xfId="25350"/>
    <cellStyle name="Note 2 2 4 12" xfId="22886"/>
    <cellStyle name="Note 2 2 4 13" xfId="26711"/>
    <cellStyle name="Note 2 2 4 2" xfId="20423"/>
    <cellStyle name="Note 2 2 4 2 10" xfId="26712"/>
    <cellStyle name="Note 2 2 4 2 2" xfId="21188"/>
    <cellStyle name="Note 2 2 4 2 2 2" xfId="23504"/>
    <cellStyle name="Note 2 2 4 2 2 3" xfId="24301"/>
    <cellStyle name="Note 2 2 4 2 2 4" xfId="25051"/>
    <cellStyle name="Note 2 2 4 2 2 5" xfId="25744"/>
    <cellStyle name="Note 2 2 4 2 2 6" xfId="26424"/>
    <cellStyle name="Note 2 2 4 2 2 7" xfId="27087"/>
    <cellStyle name="Note 2 2 4 2 2 8" xfId="27656"/>
    <cellStyle name="Note 2 2 4 2 2 9" xfId="28085"/>
    <cellStyle name="Note 2 2 4 2 3" xfId="22812"/>
    <cellStyle name="Note 2 2 4 2 4" xfId="21492"/>
    <cellStyle name="Note 2 2 4 2 5" xfId="23081"/>
    <cellStyle name="Note 2 2 4 2 6" xfId="23901"/>
    <cellStyle name="Note 2 2 4 2 7" xfId="24654"/>
    <cellStyle name="Note 2 2 4 2 8" xfId="25351"/>
    <cellStyle name="Note 2 2 4 2 9" xfId="22889"/>
    <cellStyle name="Note 2 2 4 3" xfId="20424"/>
    <cellStyle name="Note 2 2 4 3 10" xfId="26713"/>
    <cellStyle name="Note 2 2 4 3 2" xfId="21187"/>
    <cellStyle name="Note 2 2 4 3 2 2" xfId="23503"/>
    <cellStyle name="Note 2 2 4 3 2 3" xfId="24300"/>
    <cellStyle name="Note 2 2 4 3 2 4" xfId="25050"/>
    <cellStyle name="Note 2 2 4 3 2 5" xfId="25743"/>
    <cellStyle name="Note 2 2 4 3 2 6" xfId="26423"/>
    <cellStyle name="Note 2 2 4 3 2 7" xfId="27086"/>
    <cellStyle name="Note 2 2 4 3 2 8" xfId="27655"/>
    <cellStyle name="Note 2 2 4 3 2 9" xfId="28084"/>
    <cellStyle name="Note 2 2 4 3 3" xfId="22813"/>
    <cellStyle name="Note 2 2 4 3 4" xfId="21491"/>
    <cellStyle name="Note 2 2 4 3 5" xfId="23082"/>
    <cellStyle name="Note 2 2 4 3 6" xfId="23902"/>
    <cellStyle name="Note 2 2 4 3 7" xfId="24655"/>
    <cellStyle name="Note 2 2 4 3 8" xfId="25352"/>
    <cellStyle name="Note 2 2 4 3 9" xfId="22891"/>
    <cellStyle name="Note 2 2 4 4" xfId="20425"/>
    <cellStyle name="Note 2 2 4 4 10" xfId="26714"/>
    <cellStyle name="Note 2 2 4 4 2" xfId="21186"/>
    <cellStyle name="Note 2 2 4 4 2 2" xfId="23502"/>
    <cellStyle name="Note 2 2 4 4 2 3" xfId="24299"/>
    <cellStyle name="Note 2 2 4 4 2 4" xfId="25049"/>
    <cellStyle name="Note 2 2 4 4 2 5" xfId="25742"/>
    <cellStyle name="Note 2 2 4 4 2 6" xfId="26422"/>
    <cellStyle name="Note 2 2 4 4 2 7" xfId="27085"/>
    <cellStyle name="Note 2 2 4 4 2 8" xfId="27654"/>
    <cellStyle name="Note 2 2 4 4 2 9" xfId="28083"/>
    <cellStyle name="Note 2 2 4 4 3" xfId="22814"/>
    <cellStyle name="Note 2 2 4 4 4" xfId="21490"/>
    <cellStyle name="Note 2 2 4 4 5" xfId="23083"/>
    <cellStyle name="Note 2 2 4 4 6" xfId="23903"/>
    <cellStyle name="Note 2 2 4 4 7" xfId="24656"/>
    <cellStyle name="Note 2 2 4 4 8" xfId="25353"/>
    <cellStyle name="Note 2 2 4 4 9" xfId="22893"/>
    <cellStyle name="Note 2 2 4 5" xfId="21189"/>
    <cellStyle name="Note 2 2 4 5 2" xfId="23505"/>
    <cellStyle name="Note 2 2 4 5 3" xfId="24302"/>
    <cellStyle name="Note 2 2 4 5 4" xfId="25052"/>
    <cellStyle name="Note 2 2 4 5 5" xfId="25745"/>
    <cellStyle name="Note 2 2 4 5 6" xfId="26425"/>
    <cellStyle name="Note 2 2 4 5 7" xfId="27088"/>
    <cellStyle name="Note 2 2 4 5 8" xfId="27657"/>
    <cellStyle name="Note 2 2 4 5 9" xfId="28086"/>
    <cellStyle name="Note 2 2 4 6" xfId="22811"/>
    <cellStyle name="Note 2 2 4 7" xfId="21493"/>
    <cellStyle name="Note 2 2 4 8" xfId="23080"/>
    <cellStyle name="Note 2 2 4 9" xfId="23900"/>
    <cellStyle name="Note 2 2 5" xfId="20426"/>
    <cellStyle name="Note 2 2 5 10" xfId="24657"/>
    <cellStyle name="Note 2 2 5 11" xfId="25354"/>
    <cellStyle name="Note 2 2 5 12" xfId="22896"/>
    <cellStyle name="Note 2 2 5 13" xfId="26715"/>
    <cellStyle name="Note 2 2 5 2" xfId="20427"/>
    <cellStyle name="Note 2 2 5 2 10" xfId="26716"/>
    <cellStyle name="Note 2 2 5 2 2" xfId="21184"/>
    <cellStyle name="Note 2 2 5 2 2 2" xfId="23500"/>
    <cellStyle name="Note 2 2 5 2 2 3" xfId="24297"/>
    <cellStyle name="Note 2 2 5 2 2 4" xfId="25047"/>
    <cellStyle name="Note 2 2 5 2 2 5" xfId="25740"/>
    <cellStyle name="Note 2 2 5 2 2 6" xfId="26420"/>
    <cellStyle name="Note 2 2 5 2 2 7" xfId="27083"/>
    <cellStyle name="Note 2 2 5 2 2 8" xfId="27652"/>
    <cellStyle name="Note 2 2 5 2 2 9" xfId="28081"/>
    <cellStyle name="Note 2 2 5 2 3" xfId="22816"/>
    <cellStyle name="Note 2 2 5 2 4" xfId="21488"/>
    <cellStyle name="Note 2 2 5 2 5" xfId="23085"/>
    <cellStyle name="Note 2 2 5 2 6" xfId="23905"/>
    <cellStyle name="Note 2 2 5 2 7" xfId="24658"/>
    <cellStyle name="Note 2 2 5 2 8" xfId="25355"/>
    <cellStyle name="Note 2 2 5 2 9" xfId="22897"/>
    <cellStyle name="Note 2 2 5 3" xfId="20428"/>
    <cellStyle name="Note 2 2 5 3 10" xfId="26717"/>
    <cellStyle name="Note 2 2 5 3 2" xfId="21183"/>
    <cellStyle name="Note 2 2 5 3 2 2" xfId="23499"/>
    <cellStyle name="Note 2 2 5 3 2 3" xfId="24296"/>
    <cellStyle name="Note 2 2 5 3 2 4" xfId="25046"/>
    <cellStyle name="Note 2 2 5 3 2 5" xfId="25739"/>
    <cellStyle name="Note 2 2 5 3 2 6" xfId="26419"/>
    <cellStyle name="Note 2 2 5 3 2 7" xfId="27082"/>
    <cellStyle name="Note 2 2 5 3 2 8" xfId="27651"/>
    <cellStyle name="Note 2 2 5 3 2 9" xfId="28080"/>
    <cellStyle name="Note 2 2 5 3 3" xfId="22817"/>
    <cellStyle name="Note 2 2 5 3 4" xfId="21487"/>
    <cellStyle name="Note 2 2 5 3 5" xfId="23086"/>
    <cellStyle name="Note 2 2 5 3 6" xfId="23906"/>
    <cellStyle name="Note 2 2 5 3 7" xfId="24659"/>
    <cellStyle name="Note 2 2 5 3 8" xfId="25356"/>
    <cellStyle name="Note 2 2 5 3 9" xfId="22898"/>
    <cellStyle name="Note 2 2 5 4" xfId="20429"/>
    <cellStyle name="Note 2 2 5 4 10" xfId="26718"/>
    <cellStyle name="Note 2 2 5 4 2" xfId="21182"/>
    <cellStyle name="Note 2 2 5 4 2 2" xfId="23498"/>
    <cellStyle name="Note 2 2 5 4 2 3" xfId="24295"/>
    <cellStyle name="Note 2 2 5 4 2 4" xfId="25045"/>
    <cellStyle name="Note 2 2 5 4 2 5" xfId="25738"/>
    <cellStyle name="Note 2 2 5 4 2 6" xfId="26418"/>
    <cellStyle name="Note 2 2 5 4 2 7" xfId="27081"/>
    <cellStyle name="Note 2 2 5 4 2 8" xfId="27650"/>
    <cellStyle name="Note 2 2 5 4 2 9" xfId="28079"/>
    <cellStyle name="Note 2 2 5 4 3" xfId="22818"/>
    <cellStyle name="Note 2 2 5 4 4" xfId="21486"/>
    <cellStyle name="Note 2 2 5 4 5" xfId="23087"/>
    <cellStyle name="Note 2 2 5 4 6" xfId="23907"/>
    <cellStyle name="Note 2 2 5 4 7" xfId="24660"/>
    <cellStyle name="Note 2 2 5 4 8" xfId="25357"/>
    <cellStyle name="Note 2 2 5 4 9" xfId="22903"/>
    <cellStyle name="Note 2 2 5 5" xfId="21185"/>
    <cellStyle name="Note 2 2 5 5 2" xfId="23501"/>
    <cellStyle name="Note 2 2 5 5 3" xfId="24298"/>
    <cellStyle name="Note 2 2 5 5 4" xfId="25048"/>
    <cellStyle name="Note 2 2 5 5 5" xfId="25741"/>
    <cellStyle name="Note 2 2 5 5 6" xfId="26421"/>
    <cellStyle name="Note 2 2 5 5 7" xfId="27084"/>
    <cellStyle name="Note 2 2 5 5 8" xfId="27653"/>
    <cellStyle name="Note 2 2 5 5 9" xfId="28082"/>
    <cellStyle name="Note 2 2 5 6" xfId="22815"/>
    <cellStyle name="Note 2 2 5 7" xfId="21489"/>
    <cellStyle name="Note 2 2 5 8" xfId="23084"/>
    <cellStyle name="Note 2 2 5 9" xfId="23904"/>
    <cellStyle name="Note 2 2 6" xfId="20430"/>
    <cellStyle name="Note 2 2 6 10" xfId="26719"/>
    <cellStyle name="Note 2 2 6 2" xfId="21181"/>
    <cellStyle name="Note 2 2 6 2 2" xfId="23497"/>
    <cellStyle name="Note 2 2 6 2 3" xfId="24294"/>
    <cellStyle name="Note 2 2 6 2 4" xfId="25044"/>
    <cellStyle name="Note 2 2 6 2 5" xfId="25737"/>
    <cellStyle name="Note 2 2 6 2 6" xfId="26417"/>
    <cellStyle name="Note 2 2 6 2 7" xfId="27080"/>
    <cellStyle name="Note 2 2 6 2 8" xfId="27649"/>
    <cellStyle name="Note 2 2 6 2 9" xfId="28078"/>
    <cellStyle name="Note 2 2 6 3" xfId="22819"/>
    <cellStyle name="Note 2 2 6 4" xfId="21485"/>
    <cellStyle name="Note 2 2 6 5" xfId="23088"/>
    <cellStyle name="Note 2 2 6 6" xfId="23908"/>
    <cellStyle name="Note 2 2 6 7" xfId="24661"/>
    <cellStyle name="Note 2 2 6 8" xfId="25358"/>
    <cellStyle name="Note 2 2 6 9" xfId="22904"/>
    <cellStyle name="Note 2 2 7" xfId="20431"/>
    <cellStyle name="Note 2 2 7 10" xfId="26720"/>
    <cellStyle name="Note 2 2 7 2" xfId="21180"/>
    <cellStyle name="Note 2 2 7 2 2" xfId="23496"/>
    <cellStyle name="Note 2 2 7 2 3" xfId="24293"/>
    <cellStyle name="Note 2 2 7 2 4" xfId="25043"/>
    <cellStyle name="Note 2 2 7 2 5" xfId="25736"/>
    <cellStyle name="Note 2 2 7 2 6" xfId="26416"/>
    <cellStyle name="Note 2 2 7 2 7" xfId="27079"/>
    <cellStyle name="Note 2 2 7 2 8" xfId="27648"/>
    <cellStyle name="Note 2 2 7 2 9" xfId="28077"/>
    <cellStyle name="Note 2 2 7 3" xfId="22820"/>
    <cellStyle name="Note 2 2 7 4" xfId="21484"/>
    <cellStyle name="Note 2 2 7 5" xfId="23089"/>
    <cellStyle name="Note 2 2 7 6" xfId="23909"/>
    <cellStyle name="Note 2 2 7 7" xfId="24662"/>
    <cellStyle name="Note 2 2 7 8" xfId="25359"/>
    <cellStyle name="Note 2 2 7 9" xfId="22905"/>
    <cellStyle name="Note 2 2 8" xfId="20432"/>
    <cellStyle name="Note 2 2 8 10" xfId="26721"/>
    <cellStyle name="Note 2 2 8 2" xfId="21179"/>
    <cellStyle name="Note 2 2 8 2 2" xfId="23495"/>
    <cellStyle name="Note 2 2 8 2 3" xfId="24292"/>
    <cellStyle name="Note 2 2 8 2 4" xfId="25042"/>
    <cellStyle name="Note 2 2 8 2 5" xfId="25735"/>
    <cellStyle name="Note 2 2 8 2 6" xfId="26415"/>
    <cellStyle name="Note 2 2 8 2 7" xfId="27078"/>
    <cellStyle name="Note 2 2 8 2 8" xfId="27647"/>
    <cellStyle name="Note 2 2 8 2 9" xfId="28076"/>
    <cellStyle name="Note 2 2 8 3" xfId="22821"/>
    <cellStyle name="Note 2 2 8 4" xfId="21483"/>
    <cellStyle name="Note 2 2 8 5" xfId="23090"/>
    <cellStyle name="Note 2 2 8 6" xfId="23910"/>
    <cellStyle name="Note 2 2 8 7" xfId="24663"/>
    <cellStyle name="Note 2 2 8 8" xfId="25360"/>
    <cellStyle name="Note 2 2 8 9" xfId="22906"/>
    <cellStyle name="Note 2 2 9" xfId="20433"/>
    <cellStyle name="Note 2 2 9 10" xfId="26722"/>
    <cellStyle name="Note 2 2 9 2" xfId="21178"/>
    <cellStyle name="Note 2 2 9 2 2" xfId="23494"/>
    <cellStyle name="Note 2 2 9 2 3" xfId="24291"/>
    <cellStyle name="Note 2 2 9 2 4" xfId="25041"/>
    <cellStyle name="Note 2 2 9 2 5" xfId="25734"/>
    <cellStyle name="Note 2 2 9 2 6" xfId="26414"/>
    <cellStyle name="Note 2 2 9 2 7" xfId="27077"/>
    <cellStyle name="Note 2 2 9 2 8" xfId="27646"/>
    <cellStyle name="Note 2 2 9 2 9" xfId="28075"/>
    <cellStyle name="Note 2 2 9 3" xfId="22822"/>
    <cellStyle name="Note 2 2 9 4" xfId="21482"/>
    <cellStyle name="Note 2 2 9 5" xfId="23091"/>
    <cellStyle name="Note 2 2 9 6" xfId="23911"/>
    <cellStyle name="Note 2 2 9 7" xfId="24664"/>
    <cellStyle name="Note 2 2 9 8" xfId="25361"/>
    <cellStyle name="Note 2 2 9 9" xfId="22907"/>
    <cellStyle name="Note 2 20" xfId="21526"/>
    <cellStyle name="Note 2 21" xfId="23041"/>
    <cellStyle name="Note 2 22" xfId="23868"/>
    <cellStyle name="Note 2 23" xfId="24621"/>
    <cellStyle name="Note 2 24" xfId="25318"/>
    <cellStyle name="Note 2 25" xfId="22773"/>
    <cellStyle name="Note 2 26" xfId="26680"/>
    <cellStyle name="Note 2 3" xfId="20434"/>
    <cellStyle name="Note 2 3 2" xfId="20435"/>
    <cellStyle name="Note 2 3 2 10" xfId="26723"/>
    <cellStyle name="Note 2 3 2 2" xfId="21177"/>
    <cellStyle name="Note 2 3 2 2 2" xfId="23493"/>
    <cellStyle name="Note 2 3 2 2 3" xfId="24290"/>
    <cellStyle name="Note 2 3 2 2 4" xfId="25040"/>
    <cellStyle name="Note 2 3 2 2 5" xfId="25733"/>
    <cellStyle name="Note 2 3 2 2 6" xfId="26413"/>
    <cellStyle name="Note 2 3 2 2 7" xfId="27076"/>
    <cellStyle name="Note 2 3 2 2 8" xfId="27645"/>
    <cellStyle name="Note 2 3 2 2 9" xfId="28074"/>
    <cellStyle name="Note 2 3 2 3" xfId="22824"/>
    <cellStyle name="Note 2 3 2 4" xfId="21481"/>
    <cellStyle name="Note 2 3 2 5" xfId="23093"/>
    <cellStyle name="Note 2 3 2 6" xfId="23912"/>
    <cellStyle name="Note 2 3 2 7" xfId="24665"/>
    <cellStyle name="Note 2 3 2 8" xfId="25362"/>
    <cellStyle name="Note 2 3 2 9" xfId="22908"/>
    <cellStyle name="Note 2 3 3" xfId="20436"/>
    <cellStyle name="Note 2 3 3 10" xfId="26724"/>
    <cellStyle name="Note 2 3 3 2" xfId="21176"/>
    <cellStyle name="Note 2 3 3 2 2" xfId="23492"/>
    <cellStyle name="Note 2 3 3 2 3" xfId="24289"/>
    <cellStyle name="Note 2 3 3 2 4" xfId="25039"/>
    <cellStyle name="Note 2 3 3 2 5" xfId="25732"/>
    <cellStyle name="Note 2 3 3 2 6" xfId="26412"/>
    <cellStyle name="Note 2 3 3 2 7" xfId="27075"/>
    <cellStyle name="Note 2 3 3 2 8" xfId="27644"/>
    <cellStyle name="Note 2 3 3 2 9" xfId="28073"/>
    <cellStyle name="Note 2 3 3 3" xfId="22825"/>
    <cellStyle name="Note 2 3 3 4" xfId="21480"/>
    <cellStyle name="Note 2 3 3 5" xfId="23094"/>
    <cellStyle name="Note 2 3 3 6" xfId="23913"/>
    <cellStyle name="Note 2 3 3 7" xfId="24666"/>
    <cellStyle name="Note 2 3 3 8" xfId="25363"/>
    <cellStyle name="Note 2 3 3 9" xfId="22909"/>
    <cellStyle name="Note 2 3 4" xfId="20437"/>
    <cellStyle name="Note 2 3 4 10" xfId="26725"/>
    <cellStyle name="Note 2 3 4 2" xfId="21175"/>
    <cellStyle name="Note 2 3 4 2 2" xfId="23491"/>
    <cellStyle name="Note 2 3 4 2 3" xfId="24288"/>
    <cellStyle name="Note 2 3 4 2 4" xfId="25038"/>
    <cellStyle name="Note 2 3 4 2 5" xfId="25731"/>
    <cellStyle name="Note 2 3 4 2 6" xfId="26411"/>
    <cellStyle name="Note 2 3 4 2 7" xfId="27074"/>
    <cellStyle name="Note 2 3 4 2 8" xfId="27643"/>
    <cellStyle name="Note 2 3 4 2 9" xfId="28072"/>
    <cellStyle name="Note 2 3 4 3" xfId="22826"/>
    <cellStyle name="Note 2 3 4 4" xfId="21479"/>
    <cellStyle name="Note 2 3 4 5" xfId="23095"/>
    <cellStyle name="Note 2 3 4 6" xfId="23914"/>
    <cellStyle name="Note 2 3 4 7" xfId="24667"/>
    <cellStyle name="Note 2 3 4 8" xfId="25364"/>
    <cellStyle name="Note 2 3 4 9" xfId="22910"/>
    <cellStyle name="Note 2 3 5" xfId="20438"/>
    <cellStyle name="Note 2 3 5 10" xfId="26727"/>
    <cellStyle name="Note 2 3 5 2" xfId="21174"/>
    <cellStyle name="Note 2 3 5 2 2" xfId="23490"/>
    <cellStyle name="Note 2 3 5 2 3" xfId="24287"/>
    <cellStyle name="Note 2 3 5 2 4" xfId="25037"/>
    <cellStyle name="Note 2 3 5 2 5" xfId="25730"/>
    <cellStyle name="Note 2 3 5 2 6" xfId="26410"/>
    <cellStyle name="Note 2 3 5 2 7" xfId="27073"/>
    <cellStyle name="Note 2 3 5 2 8" xfId="27642"/>
    <cellStyle name="Note 2 3 5 2 9" xfId="28071"/>
    <cellStyle name="Note 2 3 5 3" xfId="22827"/>
    <cellStyle name="Note 2 3 5 4" xfId="21478"/>
    <cellStyle name="Note 2 3 5 5" xfId="23096"/>
    <cellStyle name="Note 2 3 5 6" xfId="23915"/>
    <cellStyle name="Note 2 3 5 7" xfId="24668"/>
    <cellStyle name="Note 2 3 5 8" xfId="25365"/>
    <cellStyle name="Note 2 3 5 9" xfId="22911"/>
    <cellStyle name="Note 2 4" xfId="20439"/>
    <cellStyle name="Note 2 4 2" xfId="20440"/>
    <cellStyle name="Note 2 4 2 2" xfId="20441"/>
    <cellStyle name="Note 2 4 2 2 10" xfId="26879"/>
    <cellStyle name="Note 2 4 2 2 2" xfId="21173"/>
    <cellStyle name="Note 2 4 2 2 2 2" xfId="23489"/>
    <cellStyle name="Note 2 4 2 2 2 3" xfId="24286"/>
    <cellStyle name="Note 2 4 2 2 2 4" xfId="25036"/>
    <cellStyle name="Note 2 4 2 2 2 5" xfId="25729"/>
    <cellStyle name="Note 2 4 2 2 2 6" xfId="26409"/>
    <cellStyle name="Note 2 4 2 2 2 7" xfId="27072"/>
    <cellStyle name="Note 2 4 2 2 2 8" xfId="27641"/>
    <cellStyle name="Note 2 4 2 2 2 9" xfId="28070"/>
    <cellStyle name="Note 2 4 2 2 3" xfId="22830"/>
    <cellStyle name="Note 2 4 2 2 4" xfId="21477"/>
    <cellStyle name="Note 2 4 2 2 5" xfId="23099"/>
    <cellStyle name="Note 2 4 2 2 6" xfId="23916"/>
    <cellStyle name="Note 2 4 2 2 7" xfId="24669"/>
    <cellStyle name="Note 2 4 2 2 8" xfId="25366"/>
    <cellStyle name="Note 2 4 2 2 9" xfId="22959"/>
    <cellStyle name="Note 2 4 3" xfId="20442"/>
    <cellStyle name="Note 2 4 3 2" xfId="20443"/>
    <cellStyle name="Note 2 4 3 2 10" xfId="26878"/>
    <cellStyle name="Note 2 4 3 2 2" xfId="21172"/>
    <cellStyle name="Note 2 4 3 2 2 2" xfId="23488"/>
    <cellStyle name="Note 2 4 3 2 2 3" xfId="24285"/>
    <cellStyle name="Note 2 4 3 2 2 4" xfId="25035"/>
    <cellStyle name="Note 2 4 3 2 2 5" xfId="25728"/>
    <cellStyle name="Note 2 4 3 2 2 6" xfId="26408"/>
    <cellStyle name="Note 2 4 3 2 2 7" xfId="27071"/>
    <cellStyle name="Note 2 4 3 2 2 8" xfId="27640"/>
    <cellStyle name="Note 2 4 3 2 2 9" xfId="28069"/>
    <cellStyle name="Note 2 4 3 2 3" xfId="22832"/>
    <cellStyle name="Note 2 4 3 2 4" xfId="21476"/>
    <cellStyle name="Note 2 4 3 2 5" xfId="23101"/>
    <cellStyle name="Note 2 4 3 2 6" xfId="23917"/>
    <cellStyle name="Note 2 4 3 2 7" xfId="24670"/>
    <cellStyle name="Note 2 4 3 2 8" xfId="25367"/>
    <cellStyle name="Note 2 4 3 2 9" xfId="22968"/>
    <cellStyle name="Note 2 4 4" xfId="20444"/>
    <cellStyle name="Note 2 4 4 2" xfId="20445"/>
    <cellStyle name="Note 2 4 4 2 10" xfId="26877"/>
    <cellStyle name="Note 2 4 4 2 2" xfId="21171"/>
    <cellStyle name="Note 2 4 4 2 2 2" xfId="23487"/>
    <cellStyle name="Note 2 4 4 2 2 3" xfId="24284"/>
    <cellStyle name="Note 2 4 4 2 2 4" xfId="25034"/>
    <cellStyle name="Note 2 4 4 2 2 5" xfId="25727"/>
    <cellStyle name="Note 2 4 4 2 2 6" xfId="26407"/>
    <cellStyle name="Note 2 4 4 2 2 7" xfId="27070"/>
    <cellStyle name="Note 2 4 4 2 2 8" xfId="27639"/>
    <cellStyle name="Note 2 4 4 2 2 9" xfId="28068"/>
    <cellStyle name="Note 2 4 4 2 3" xfId="22833"/>
    <cellStyle name="Note 2 4 4 2 4" xfId="21475"/>
    <cellStyle name="Note 2 4 4 2 5" xfId="23103"/>
    <cellStyle name="Note 2 4 4 2 6" xfId="23918"/>
    <cellStyle name="Note 2 4 4 2 7" xfId="24671"/>
    <cellStyle name="Note 2 4 4 2 8" xfId="25368"/>
    <cellStyle name="Note 2 4 4 2 9" xfId="22977"/>
    <cellStyle name="Note 2 4 5" xfId="20446"/>
    <cellStyle name="Note 2 4 6" xfId="20447"/>
    <cellStyle name="Note 2 4 7" xfId="20448"/>
    <cellStyle name="Note 2 4 7 10" xfId="26876"/>
    <cellStyle name="Note 2 4 7 2" xfId="21170"/>
    <cellStyle name="Note 2 4 7 2 2" xfId="23486"/>
    <cellStyle name="Note 2 4 7 2 3" xfId="24283"/>
    <cellStyle name="Note 2 4 7 2 4" xfId="25033"/>
    <cellStyle name="Note 2 4 7 2 5" xfId="25726"/>
    <cellStyle name="Note 2 4 7 2 6" xfId="26406"/>
    <cellStyle name="Note 2 4 7 2 7" xfId="27069"/>
    <cellStyle name="Note 2 4 7 2 8" xfId="27638"/>
    <cellStyle name="Note 2 4 7 2 9" xfId="28067"/>
    <cellStyle name="Note 2 4 7 3" xfId="22836"/>
    <cellStyle name="Note 2 4 7 4" xfId="21474"/>
    <cellStyle name="Note 2 4 7 5" xfId="23106"/>
    <cellStyle name="Note 2 4 7 6" xfId="23919"/>
    <cellStyle name="Note 2 4 7 7" xfId="24672"/>
    <cellStyle name="Note 2 4 7 8" xfId="25369"/>
    <cellStyle name="Note 2 4 7 9" xfId="23277"/>
    <cellStyle name="Note 2 5" xfId="20449"/>
    <cellStyle name="Note 2 5 2" xfId="20450"/>
    <cellStyle name="Note 2 5 2 2" xfId="20451"/>
    <cellStyle name="Note 2 5 2 2 10" xfId="26875"/>
    <cellStyle name="Note 2 5 2 2 2" xfId="21169"/>
    <cellStyle name="Note 2 5 2 2 2 2" xfId="23485"/>
    <cellStyle name="Note 2 5 2 2 2 3" xfId="24282"/>
    <cellStyle name="Note 2 5 2 2 2 4" xfId="25032"/>
    <cellStyle name="Note 2 5 2 2 2 5" xfId="25725"/>
    <cellStyle name="Note 2 5 2 2 2 6" xfId="26405"/>
    <cellStyle name="Note 2 5 2 2 2 7" xfId="27068"/>
    <cellStyle name="Note 2 5 2 2 2 8" xfId="27637"/>
    <cellStyle name="Note 2 5 2 2 2 9" xfId="28066"/>
    <cellStyle name="Note 2 5 2 2 3" xfId="22839"/>
    <cellStyle name="Note 2 5 2 2 4" xfId="21473"/>
    <cellStyle name="Note 2 5 2 2 5" xfId="23109"/>
    <cellStyle name="Note 2 5 2 2 6" xfId="23920"/>
    <cellStyle name="Note 2 5 2 2 7" xfId="24673"/>
    <cellStyle name="Note 2 5 2 2 8" xfId="25370"/>
    <cellStyle name="Note 2 5 2 2 9" xfId="22999"/>
    <cellStyle name="Note 2 5 3" xfId="20452"/>
    <cellStyle name="Note 2 5 3 2" xfId="20453"/>
    <cellStyle name="Note 2 5 3 2 10" xfId="26874"/>
    <cellStyle name="Note 2 5 3 2 2" xfId="21168"/>
    <cellStyle name="Note 2 5 3 2 2 2" xfId="23484"/>
    <cellStyle name="Note 2 5 3 2 2 3" xfId="24281"/>
    <cellStyle name="Note 2 5 3 2 2 4" xfId="25031"/>
    <cellStyle name="Note 2 5 3 2 2 5" xfId="25724"/>
    <cellStyle name="Note 2 5 3 2 2 6" xfId="26404"/>
    <cellStyle name="Note 2 5 3 2 2 7" xfId="27067"/>
    <cellStyle name="Note 2 5 3 2 2 8" xfId="27636"/>
    <cellStyle name="Note 2 5 3 2 2 9" xfId="28065"/>
    <cellStyle name="Note 2 5 3 2 3" xfId="22840"/>
    <cellStyle name="Note 2 5 3 2 4" xfId="21472"/>
    <cellStyle name="Note 2 5 3 2 5" xfId="23111"/>
    <cellStyle name="Note 2 5 3 2 6" xfId="23921"/>
    <cellStyle name="Note 2 5 3 2 7" xfId="24674"/>
    <cellStyle name="Note 2 5 3 2 8" xfId="25371"/>
    <cellStyle name="Note 2 5 3 2 9" xfId="23000"/>
    <cellStyle name="Note 2 5 4" xfId="20454"/>
    <cellStyle name="Note 2 5 4 2" xfId="20455"/>
    <cellStyle name="Note 2 5 4 2 10" xfId="26873"/>
    <cellStyle name="Note 2 5 4 2 2" xfId="21167"/>
    <cellStyle name="Note 2 5 4 2 2 2" xfId="23483"/>
    <cellStyle name="Note 2 5 4 2 2 3" xfId="24280"/>
    <cellStyle name="Note 2 5 4 2 2 4" xfId="25030"/>
    <cellStyle name="Note 2 5 4 2 2 5" xfId="25723"/>
    <cellStyle name="Note 2 5 4 2 2 6" xfId="26403"/>
    <cellStyle name="Note 2 5 4 2 2 7" xfId="27066"/>
    <cellStyle name="Note 2 5 4 2 2 8" xfId="27635"/>
    <cellStyle name="Note 2 5 4 2 2 9" xfId="28064"/>
    <cellStyle name="Note 2 5 4 2 3" xfId="22842"/>
    <cellStyle name="Note 2 5 4 2 4" xfId="21471"/>
    <cellStyle name="Note 2 5 4 2 5" xfId="23113"/>
    <cellStyle name="Note 2 5 4 2 6" xfId="23922"/>
    <cellStyle name="Note 2 5 4 2 7" xfId="24675"/>
    <cellStyle name="Note 2 5 4 2 8" xfId="25372"/>
    <cellStyle name="Note 2 5 4 2 9" xfId="23001"/>
    <cellStyle name="Note 2 5 5" xfId="20456"/>
    <cellStyle name="Note 2 5 6" xfId="20457"/>
    <cellStyle name="Note 2 5 7" xfId="20458"/>
    <cellStyle name="Note 2 5 7 10" xfId="26872"/>
    <cellStyle name="Note 2 5 7 2" xfId="21166"/>
    <cellStyle name="Note 2 5 7 2 2" xfId="23482"/>
    <cellStyle name="Note 2 5 7 2 3" xfId="24279"/>
    <cellStyle name="Note 2 5 7 2 4" xfId="25029"/>
    <cellStyle name="Note 2 5 7 2 5" xfId="25722"/>
    <cellStyle name="Note 2 5 7 2 6" xfId="26402"/>
    <cellStyle name="Note 2 5 7 2 7" xfId="27065"/>
    <cellStyle name="Note 2 5 7 2 8" xfId="27634"/>
    <cellStyle name="Note 2 5 7 2 9" xfId="28063"/>
    <cellStyle name="Note 2 5 7 3" xfId="22845"/>
    <cellStyle name="Note 2 5 7 4" xfId="21470"/>
    <cellStyle name="Note 2 5 7 5" xfId="23116"/>
    <cellStyle name="Note 2 5 7 6" xfId="23923"/>
    <cellStyle name="Note 2 5 7 7" xfId="24676"/>
    <cellStyle name="Note 2 5 7 8" xfId="25373"/>
    <cellStyle name="Note 2 5 7 9" xfId="23002"/>
    <cellStyle name="Note 2 6" xfId="20459"/>
    <cellStyle name="Note 2 6 2" xfId="20460"/>
    <cellStyle name="Note 2 6 2 2" xfId="20461"/>
    <cellStyle name="Note 2 6 2 2 10" xfId="26871"/>
    <cellStyle name="Note 2 6 2 2 2" xfId="21165"/>
    <cellStyle name="Note 2 6 2 2 2 2" xfId="23481"/>
    <cellStyle name="Note 2 6 2 2 2 3" xfId="24278"/>
    <cellStyle name="Note 2 6 2 2 2 4" xfId="25028"/>
    <cellStyle name="Note 2 6 2 2 2 5" xfId="25721"/>
    <cellStyle name="Note 2 6 2 2 2 6" xfId="26401"/>
    <cellStyle name="Note 2 6 2 2 2 7" xfId="27064"/>
    <cellStyle name="Note 2 6 2 2 2 8" xfId="27633"/>
    <cellStyle name="Note 2 6 2 2 2 9" xfId="28062"/>
    <cellStyle name="Note 2 6 2 2 3" xfId="22848"/>
    <cellStyle name="Note 2 6 2 2 4" xfId="21469"/>
    <cellStyle name="Note 2 6 2 2 5" xfId="23119"/>
    <cellStyle name="Note 2 6 2 2 6" xfId="23924"/>
    <cellStyle name="Note 2 6 2 2 7" xfId="24677"/>
    <cellStyle name="Note 2 6 2 2 8" xfId="25374"/>
    <cellStyle name="Note 2 6 2 2 9" xfId="23003"/>
    <cellStyle name="Note 2 6 3" xfId="20462"/>
    <cellStyle name="Note 2 6 3 2" xfId="20463"/>
    <cellStyle name="Note 2 6 3 2 10" xfId="26869"/>
    <cellStyle name="Note 2 6 3 2 2" xfId="21164"/>
    <cellStyle name="Note 2 6 3 2 2 2" xfId="23480"/>
    <cellStyle name="Note 2 6 3 2 2 3" xfId="24277"/>
    <cellStyle name="Note 2 6 3 2 2 4" xfId="25027"/>
    <cellStyle name="Note 2 6 3 2 2 5" xfId="25720"/>
    <cellStyle name="Note 2 6 3 2 2 6" xfId="26400"/>
    <cellStyle name="Note 2 6 3 2 2 7" xfId="27063"/>
    <cellStyle name="Note 2 6 3 2 2 8" xfId="27632"/>
    <cellStyle name="Note 2 6 3 2 2 9" xfId="28061"/>
    <cellStyle name="Note 2 6 3 2 3" xfId="22850"/>
    <cellStyle name="Note 2 6 3 2 4" xfId="21468"/>
    <cellStyle name="Note 2 6 3 2 5" xfId="23121"/>
    <cellStyle name="Note 2 6 3 2 6" xfId="23925"/>
    <cellStyle name="Note 2 6 3 2 7" xfId="24678"/>
    <cellStyle name="Note 2 6 3 2 8" xfId="25375"/>
    <cellStyle name="Note 2 6 3 2 9" xfId="23004"/>
    <cellStyle name="Note 2 6 4" xfId="20464"/>
    <cellStyle name="Note 2 6 4 2" xfId="20465"/>
    <cellStyle name="Note 2 6 4 2 10" xfId="26870"/>
    <cellStyle name="Note 2 6 4 2 2" xfId="21163"/>
    <cellStyle name="Note 2 6 4 2 2 2" xfId="23479"/>
    <cellStyle name="Note 2 6 4 2 2 3" xfId="24276"/>
    <cellStyle name="Note 2 6 4 2 2 4" xfId="25026"/>
    <cellStyle name="Note 2 6 4 2 2 5" xfId="25719"/>
    <cellStyle name="Note 2 6 4 2 2 6" xfId="26399"/>
    <cellStyle name="Note 2 6 4 2 2 7" xfId="27062"/>
    <cellStyle name="Note 2 6 4 2 2 8" xfId="27631"/>
    <cellStyle name="Note 2 6 4 2 2 9" xfId="28060"/>
    <cellStyle name="Note 2 6 4 2 3" xfId="22851"/>
    <cellStyle name="Note 2 6 4 2 4" xfId="21467"/>
    <cellStyle name="Note 2 6 4 2 5" xfId="23123"/>
    <cellStyle name="Note 2 6 4 2 6" xfId="23926"/>
    <cellStyle name="Note 2 6 4 2 7" xfId="24679"/>
    <cellStyle name="Note 2 6 4 2 8" xfId="25376"/>
    <cellStyle name="Note 2 6 4 2 9" xfId="23005"/>
    <cellStyle name="Note 2 6 5" xfId="20466"/>
    <cellStyle name="Note 2 6 6" xfId="20467"/>
    <cellStyle name="Note 2 6 7" xfId="20468"/>
    <cellStyle name="Note 2 6 7 10" xfId="26868"/>
    <cellStyle name="Note 2 6 7 2" xfId="21162"/>
    <cellStyle name="Note 2 6 7 2 2" xfId="23478"/>
    <cellStyle name="Note 2 6 7 2 3" xfId="24275"/>
    <cellStyle name="Note 2 6 7 2 4" xfId="25025"/>
    <cellStyle name="Note 2 6 7 2 5" xfId="25718"/>
    <cellStyle name="Note 2 6 7 2 6" xfId="26398"/>
    <cellStyle name="Note 2 6 7 2 7" xfId="27061"/>
    <cellStyle name="Note 2 6 7 2 8" xfId="27630"/>
    <cellStyle name="Note 2 6 7 2 9" xfId="28059"/>
    <cellStyle name="Note 2 6 7 3" xfId="22854"/>
    <cellStyle name="Note 2 6 7 4" xfId="21466"/>
    <cellStyle name="Note 2 6 7 5" xfId="23126"/>
    <cellStyle name="Note 2 6 7 6" xfId="23927"/>
    <cellStyle name="Note 2 6 7 7" xfId="24680"/>
    <cellStyle name="Note 2 6 7 8" xfId="25377"/>
    <cellStyle name="Note 2 6 7 9" xfId="23006"/>
    <cellStyle name="Note 2 7" xfId="20469"/>
    <cellStyle name="Note 2 7 2" xfId="20470"/>
    <cellStyle name="Note 2 7 2 2" xfId="20471"/>
    <cellStyle name="Note 2 7 2 2 10" xfId="26866"/>
    <cellStyle name="Note 2 7 2 2 2" xfId="21161"/>
    <cellStyle name="Note 2 7 2 2 2 2" xfId="23477"/>
    <cellStyle name="Note 2 7 2 2 2 3" xfId="24274"/>
    <cellStyle name="Note 2 7 2 2 2 4" xfId="25024"/>
    <cellStyle name="Note 2 7 2 2 2 5" xfId="25717"/>
    <cellStyle name="Note 2 7 2 2 2 6" xfId="26397"/>
    <cellStyle name="Note 2 7 2 2 2 7" xfId="27060"/>
    <cellStyle name="Note 2 7 2 2 2 8" xfId="27629"/>
    <cellStyle name="Note 2 7 2 2 2 9" xfId="28058"/>
    <cellStyle name="Note 2 7 2 2 3" xfId="22857"/>
    <cellStyle name="Note 2 7 2 2 4" xfId="21465"/>
    <cellStyle name="Note 2 7 2 2 5" xfId="23129"/>
    <cellStyle name="Note 2 7 2 2 6" xfId="23928"/>
    <cellStyle name="Note 2 7 2 2 7" xfId="24681"/>
    <cellStyle name="Note 2 7 2 2 8" xfId="25378"/>
    <cellStyle name="Note 2 7 2 2 9" xfId="23007"/>
    <cellStyle name="Note 2 7 3" xfId="20472"/>
    <cellStyle name="Note 2 7 3 2" xfId="20473"/>
    <cellStyle name="Note 2 7 3 2 10" xfId="26867"/>
    <cellStyle name="Note 2 7 3 2 2" xfId="21160"/>
    <cellStyle name="Note 2 7 3 2 2 2" xfId="23476"/>
    <cellStyle name="Note 2 7 3 2 2 3" xfId="24273"/>
    <cellStyle name="Note 2 7 3 2 2 4" xfId="25023"/>
    <cellStyle name="Note 2 7 3 2 2 5" xfId="25716"/>
    <cellStyle name="Note 2 7 3 2 2 6" xfId="26396"/>
    <cellStyle name="Note 2 7 3 2 2 7" xfId="27059"/>
    <cellStyle name="Note 2 7 3 2 2 8" xfId="27628"/>
    <cellStyle name="Note 2 7 3 2 2 9" xfId="28057"/>
    <cellStyle name="Note 2 7 3 2 3" xfId="22859"/>
    <cellStyle name="Note 2 7 3 2 4" xfId="21464"/>
    <cellStyle name="Note 2 7 3 2 5" xfId="23131"/>
    <cellStyle name="Note 2 7 3 2 6" xfId="23929"/>
    <cellStyle name="Note 2 7 3 2 7" xfId="24682"/>
    <cellStyle name="Note 2 7 3 2 8" xfId="25379"/>
    <cellStyle name="Note 2 7 3 2 9" xfId="23008"/>
    <cellStyle name="Note 2 7 4" xfId="20474"/>
    <cellStyle name="Note 2 7 4 2" xfId="20475"/>
    <cellStyle name="Note 2 7 4 2 10" xfId="26865"/>
    <cellStyle name="Note 2 7 4 2 2" xfId="21159"/>
    <cellStyle name="Note 2 7 4 2 2 2" xfId="23475"/>
    <cellStyle name="Note 2 7 4 2 2 3" xfId="24272"/>
    <cellStyle name="Note 2 7 4 2 2 4" xfId="25022"/>
    <cellStyle name="Note 2 7 4 2 2 5" xfId="25715"/>
    <cellStyle name="Note 2 7 4 2 2 6" xfId="26395"/>
    <cellStyle name="Note 2 7 4 2 2 7" xfId="27058"/>
    <cellStyle name="Note 2 7 4 2 2 8" xfId="27627"/>
    <cellStyle name="Note 2 7 4 2 2 9" xfId="28056"/>
    <cellStyle name="Note 2 7 4 2 3" xfId="22861"/>
    <cellStyle name="Note 2 7 4 2 4" xfId="21463"/>
    <cellStyle name="Note 2 7 4 2 5" xfId="23133"/>
    <cellStyle name="Note 2 7 4 2 6" xfId="23930"/>
    <cellStyle name="Note 2 7 4 2 7" xfId="24683"/>
    <cellStyle name="Note 2 7 4 2 8" xfId="25380"/>
    <cellStyle name="Note 2 7 4 2 9" xfId="23009"/>
    <cellStyle name="Note 2 7 5" xfId="20476"/>
    <cellStyle name="Note 2 7 6" xfId="20477"/>
    <cellStyle name="Note 2 7 7" xfId="20478"/>
    <cellStyle name="Note 2 7 7 10" xfId="26864"/>
    <cellStyle name="Note 2 7 7 2" xfId="21158"/>
    <cellStyle name="Note 2 7 7 2 2" xfId="23474"/>
    <cellStyle name="Note 2 7 7 2 3" xfId="24271"/>
    <cellStyle name="Note 2 7 7 2 4" xfId="25021"/>
    <cellStyle name="Note 2 7 7 2 5" xfId="25714"/>
    <cellStyle name="Note 2 7 7 2 6" xfId="26394"/>
    <cellStyle name="Note 2 7 7 2 7" xfId="27057"/>
    <cellStyle name="Note 2 7 7 2 8" xfId="27626"/>
    <cellStyle name="Note 2 7 7 2 9" xfId="28055"/>
    <cellStyle name="Note 2 7 7 3" xfId="22864"/>
    <cellStyle name="Note 2 7 7 4" xfId="21462"/>
    <cellStyle name="Note 2 7 7 5" xfId="23136"/>
    <cellStyle name="Note 2 7 7 6" xfId="23931"/>
    <cellStyle name="Note 2 7 7 7" xfId="24684"/>
    <cellStyle name="Note 2 7 7 8" xfId="25381"/>
    <cellStyle name="Note 2 7 7 9" xfId="23010"/>
    <cellStyle name="Note 2 8" xfId="20479"/>
    <cellStyle name="Note 2 8 2" xfId="20480"/>
    <cellStyle name="Note 2 8 2 10" xfId="26863"/>
    <cellStyle name="Note 2 8 2 2" xfId="21157"/>
    <cellStyle name="Note 2 8 2 2 2" xfId="23473"/>
    <cellStyle name="Note 2 8 2 2 3" xfId="24270"/>
    <cellStyle name="Note 2 8 2 2 4" xfId="25020"/>
    <cellStyle name="Note 2 8 2 2 5" xfId="25713"/>
    <cellStyle name="Note 2 8 2 2 6" xfId="26393"/>
    <cellStyle name="Note 2 8 2 2 7" xfId="27056"/>
    <cellStyle name="Note 2 8 2 2 8" xfId="27625"/>
    <cellStyle name="Note 2 8 2 2 9" xfId="28054"/>
    <cellStyle name="Note 2 8 2 3" xfId="22866"/>
    <cellStyle name="Note 2 8 2 4" xfId="21461"/>
    <cellStyle name="Note 2 8 2 5" xfId="23137"/>
    <cellStyle name="Note 2 8 2 6" xfId="23932"/>
    <cellStyle name="Note 2 8 2 7" xfId="24685"/>
    <cellStyle name="Note 2 8 2 8" xfId="25382"/>
    <cellStyle name="Note 2 8 2 9" xfId="23011"/>
    <cellStyle name="Note 2 8 3" xfId="20481"/>
    <cellStyle name="Note 2 8 3 10" xfId="26862"/>
    <cellStyle name="Note 2 8 3 2" xfId="21156"/>
    <cellStyle name="Note 2 8 3 2 2" xfId="23472"/>
    <cellStyle name="Note 2 8 3 2 3" xfId="24269"/>
    <cellStyle name="Note 2 8 3 2 4" xfId="25019"/>
    <cellStyle name="Note 2 8 3 2 5" xfId="25712"/>
    <cellStyle name="Note 2 8 3 2 6" xfId="26392"/>
    <cellStyle name="Note 2 8 3 2 7" xfId="27055"/>
    <cellStyle name="Note 2 8 3 2 8" xfId="27624"/>
    <cellStyle name="Note 2 8 3 2 9" xfId="28053"/>
    <cellStyle name="Note 2 8 3 3" xfId="22867"/>
    <cellStyle name="Note 2 8 3 4" xfId="21460"/>
    <cellStyle name="Note 2 8 3 5" xfId="23138"/>
    <cellStyle name="Note 2 8 3 6" xfId="23933"/>
    <cellStyle name="Note 2 8 3 7" xfId="24686"/>
    <cellStyle name="Note 2 8 3 8" xfId="25383"/>
    <cellStyle name="Note 2 8 3 9" xfId="23012"/>
    <cellStyle name="Note 2 8 4" xfId="20482"/>
    <cellStyle name="Note 2 8 4 10" xfId="26770"/>
    <cellStyle name="Note 2 8 4 2" xfId="21155"/>
    <cellStyle name="Note 2 8 4 2 2" xfId="23471"/>
    <cellStyle name="Note 2 8 4 2 3" xfId="24268"/>
    <cellStyle name="Note 2 8 4 2 4" xfId="25018"/>
    <cellStyle name="Note 2 8 4 2 5" xfId="25711"/>
    <cellStyle name="Note 2 8 4 2 6" xfId="26391"/>
    <cellStyle name="Note 2 8 4 2 7" xfId="27054"/>
    <cellStyle name="Note 2 8 4 2 8" xfId="27623"/>
    <cellStyle name="Note 2 8 4 2 9" xfId="28052"/>
    <cellStyle name="Note 2 8 4 3" xfId="22868"/>
    <cellStyle name="Note 2 8 4 4" xfId="21459"/>
    <cellStyle name="Note 2 8 4 5" xfId="23139"/>
    <cellStyle name="Note 2 8 4 6" xfId="23934"/>
    <cellStyle name="Note 2 8 4 7" xfId="24687"/>
    <cellStyle name="Note 2 8 4 8" xfId="25384"/>
    <cellStyle name="Note 2 8 4 9" xfId="23013"/>
    <cellStyle name="Note 2 8 5" xfId="20483"/>
    <cellStyle name="Note 2 8 5 10" xfId="26861"/>
    <cellStyle name="Note 2 8 5 2" xfId="21154"/>
    <cellStyle name="Note 2 8 5 2 2" xfId="23470"/>
    <cellStyle name="Note 2 8 5 2 3" xfId="24267"/>
    <cellStyle name="Note 2 8 5 2 4" xfId="25017"/>
    <cellStyle name="Note 2 8 5 2 5" xfId="25710"/>
    <cellStyle name="Note 2 8 5 2 6" xfId="26390"/>
    <cellStyle name="Note 2 8 5 2 7" xfId="27053"/>
    <cellStyle name="Note 2 8 5 2 8" xfId="27622"/>
    <cellStyle name="Note 2 8 5 2 9" xfId="28051"/>
    <cellStyle name="Note 2 8 5 3" xfId="22869"/>
    <cellStyle name="Note 2 8 5 4" xfId="21458"/>
    <cellStyle name="Note 2 8 5 5" xfId="23140"/>
    <cellStyle name="Note 2 8 5 6" xfId="23935"/>
    <cellStyle name="Note 2 8 5 7" xfId="24910"/>
    <cellStyle name="Note 2 8 5 8" xfId="25385"/>
    <cellStyle name="Note 2 8 5 9" xfId="23014"/>
    <cellStyle name="Note 2 9" xfId="20484"/>
    <cellStyle name="Note 2 9 2" xfId="20485"/>
    <cellStyle name="Note 2 9 2 10" xfId="26860"/>
    <cellStyle name="Note 2 9 2 2" xfId="21153"/>
    <cellStyle name="Note 2 9 2 2 2" xfId="23469"/>
    <cellStyle name="Note 2 9 2 2 3" xfId="24266"/>
    <cellStyle name="Note 2 9 2 2 4" xfId="25016"/>
    <cellStyle name="Note 2 9 2 2 5" xfId="25709"/>
    <cellStyle name="Note 2 9 2 2 6" xfId="26389"/>
    <cellStyle name="Note 2 9 2 2 7" xfId="27052"/>
    <cellStyle name="Note 2 9 2 2 8" xfId="27621"/>
    <cellStyle name="Note 2 9 2 2 9" xfId="28050"/>
    <cellStyle name="Note 2 9 2 3" xfId="22871"/>
    <cellStyle name="Note 2 9 2 4" xfId="21457"/>
    <cellStyle name="Note 2 9 2 5" xfId="23142"/>
    <cellStyle name="Note 2 9 2 6" xfId="23936"/>
    <cellStyle name="Note 2 9 2 7" xfId="24909"/>
    <cellStyle name="Note 2 9 2 8" xfId="25386"/>
    <cellStyle name="Note 2 9 2 9" xfId="23015"/>
    <cellStyle name="Note 2 9 3" xfId="20486"/>
    <cellStyle name="Note 2 9 3 10" xfId="26859"/>
    <cellStyle name="Note 2 9 3 2" xfId="21152"/>
    <cellStyle name="Note 2 9 3 2 2" xfId="23468"/>
    <cellStyle name="Note 2 9 3 2 3" xfId="24265"/>
    <cellStyle name="Note 2 9 3 2 4" xfId="25015"/>
    <cellStyle name="Note 2 9 3 2 5" xfId="25708"/>
    <cellStyle name="Note 2 9 3 2 6" xfId="26388"/>
    <cellStyle name="Note 2 9 3 2 7" xfId="27051"/>
    <cellStyle name="Note 2 9 3 2 8" xfId="27620"/>
    <cellStyle name="Note 2 9 3 2 9" xfId="28049"/>
    <cellStyle name="Note 2 9 3 3" xfId="22872"/>
    <cellStyle name="Note 2 9 3 4" xfId="21456"/>
    <cellStyle name="Note 2 9 3 5" xfId="23143"/>
    <cellStyle name="Note 2 9 3 6" xfId="23937"/>
    <cellStyle name="Note 2 9 3 7" xfId="24688"/>
    <cellStyle name="Note 2 9 3 8" xfId="25604"/>
    <cellStyle name="Note 2 9 3 9" xfId="23016"/>
    <cellStyle name="Note 2 9 4" xfId="20487"/>
    <cellStyle name="Note 2 9 4 10" xfId="26775"/>
    <cellStyle name="Note 2 9 4 2" xfId="21151"/>
    <cellStyle name="Note 2 9 4 2 2" xfId="23467"/>
    <cellStyle name="Note 2 9 4 2 3" xfId="24264"/>
    <cellStyle name="Note 2 9 4 2 4" xfId="25014"/>
    <cellStyle name="Note 2 9 4 2 5" xfId="25707"/>
    <cellStyle name="Note 2 9 4 2 6" xfId="26387"/>
    <cellStyle name="Note 2 9 4 2 7" xfId="27050"/>
    <cellStyle name="Note 2 9 4 2 8" xfId="27619"/>
    <cellStyle name="Note 2 9 4 2 9" xfId="28048"/>
    <cellStyle name="Note 2 9 4 3" xfId="22873"/>
    <cellStyle name="Note 2 9 4 4" xfId="21455"/>
    <cellStyle name="Note 2 9 4 5" xfId="23144"/>
    <cellStyle name="Note 2 9 4 6" xfId="23938"/>
    <cellStyle name="Note 2 9 4 7" xfId="24689"/>
    <cellStyle name="Note 2 9 4 8" xfId="25387"/>
    <cellStyle name="Note 2 9 4 9" xfId="23017"/>
    <cellStyle name="Note 2 9 5" xfId="20488"/>
    <cellStyle name="Note 2 9 5 10" xfId="26858"/>
    <cellStyle name="Note 2 9 5 2" xfId="21150"/>
    <cellStyle name="Note 2 9 5 2 2" xfId="23466"/>
    <cellStyle name="Note 2 9 5 2 3" xfId="24263"/>
    <cellStyle name="Note 2 9 5 2 4" xfId="25013"/>
    <cellStyle name="Note 2 9 5 2 5" xfId="25706"/>
    <cellStyle name="Note 2 9 5 2 6" xfId="26386"/>
    <cellStyle name="Note 2 9 5 2 7" xfId="27049"/>
    <cellStyle name="Note 2 9 5 2 8" xfId="27618"/>
    <cellStyle name="Note 2 9 5 2 9" xfId="28047"/>
    <cellStyle name="Note 2 9 5 3" xfId="22874"/>
    <cellStyle name="Note 2 9 5 4" xfId="21454"/>
    <cellStyle name="Note 2 9 5 5" xfId="23145"/>
    <cellStyle name="Note 2 9 5 6" xfId="23939"/>
    <cellStyle name="Note 2 9 5 7" xfId="24690"/>
    <cellStyle name="Note 2 9 5 8" xfId="25603"/>
    <cellStyle name="Note 2 9 5 9" xfId="23018"/>
    <cellStyle name="Note 3 2" xfId="20489"/>
    <cellStyle name="Note 3 2 10" xfId="25388"/>
    <cellStyle name="Note 3 2 11" xfId="23019"/>
    <cellStyle name="Note 3 2 12" xfId="26857"/>
    <cellStyle name="Note 3 2 2" xfId="20490"/>
    <cellStyle name="Note 3 2 2 10" xfId="26856"/>
    <cellStyle name="Note 3 2 2 2" xfId="21148"/>
    <cellStyle name="Note 3 2 2 2 2" xfId="23464"/>
    <cellStyle name="Note 3 2 2 2 3" xfId="24261"/>
    <cellStyle name="Note 3 2 2 2 4" xfId="25011"/>
    <cellStyle name="Note 3 2 2 2 5" xfId="25704"/>
    <cellStyle name="Note 3 2 2 2 6" xfId="26384"/>
    <cellStyle name="Note 3 2 2 2 7" xfId="27047"/>
    <cellStyle name="Note 3 2 2 2 8" xfId="27616"/>
    <cellStyle name="Note 3 2 2 2 9" xfId="28045"/>
    <cellStyle name="Note 3 2 2 3" xfId="22876"/>
    <cellStyle name="Note 3 2 2 4" xfId="21452"/>
    <cellStyle name="Note 3 2 2 5" xfId="23147"/>
    <cellStyle name="Note 3 2 2 6" xfId="23941"/>
    <cellStyle name="Note 3 2 2 7" xfId="24692"/>
    <cellStyle name="Note 3 2 2 8" xfId="25389"/>
    <cellStyle name="Note 3 2 2 9" xfId="23020"/>
    <cellStyle name="Note 3 2 3" xfId="20491"/>
    <cellStyle name="Note 3 2 4" xfId="21149"/>
    <cellStyle name="Note 3 2 4 2" xfId="23465"/>
    <cellStyle name="Note 3 2 4 3" xfId="24262"/>
    <cellStyle name="Note 3 2 4 4" xfId="25012"/>
    <cellStyle name="Note 3 2 4 5" xfId="25705"/>
    <cellStyle name="Note 3 2 4 6" xfId="26385"/>
    <cellStyle name="Note 3 2 4 7" xfId="27048"/>
    <cellStyle name="Note 3 2 4 8" xfId="27617"/>
    <cellStyle name="Note 3 2 4 9" xfId="28046"/>
    <cellStyle name="Note 3 2 5" xfId="22875"/>
    <cellStyle name="Note 3 2 6" xfId="21453"/>
    <cellStyle name="Note 3 2 7" xfId="23146"/>
    <cellStyle name="Note 3 2 8" xfId="23940"/>
    <cellStyle name="Note 3 2 9" xfId="24691"/>
    <cellStyle name="Note 3 3" xfId="20492"/>
    <cellStyle name="Note 3 3 10" xfId="23021"/>
    <cellStyle name="Note 3 3 11" xfId="26780"/>
    <cellStyle name="Note 3 3 2" xfId="20493"/>
    <cellStyle name="Note 3 3 3" xfId="21147"/>
    <cellStyle name="Note 3 3 3 2" xfId="23463"/>
    <cellStyle name="Note 3 3 3 3" xfId="24260"/>
    <cellStyle name="Note 3 3 3 4" xfId="25010"/>
    <cellStyle name="Note 3 3 3 5" xfId="25703"/>
    <cellStyle name="Note 3 3 3 6" xfId="26383"/>
    <cellStyle name="Note 3 3 3 7" xfId="27046"/>
    <cellStyle name="Note 3 3 3 8" xfId="27615"/>
    <cellStyle name="Note 3 3 3 9" xfId="28044"/>
    <cellStyle name="Note 3 3 4" xfId="22877"/>
    <cellStyle name="Note 3 3 5" xfId="21451"/>
    <cellStyle name="Note 3 3 6" xfId="23149"/>
    <cellStyle name="Note 3 3 7" xfId="23942"/>
    <cellStyle name="Note 3 3 8" xfId="24693"/>
    <cellStyle name="Note 3 3 9" xfId="25390"/>
    <cellStyle name="Note 3 4" xfId="20494"/>
    <cellStyle name="Note 3 4 10" xfId="26855"/>
    <cellStyle name="Note 3 4 2" xfId="21146"/>
    <cellStyle name="Note 3 4 2 2" xfId="23462"/>
    <cellStyle name="Note 3 4 2 3" xfId="24259"/>
    <cellStyle name="Note 3 4 2 4" xfId="25009"/>
    <cellStyle name="Note 3 4 2 5" xfId="25702"/>
    <cellStyle name="Note 3 4 2 6" xfId="26382"/>
    <cellStyle name="Note 3 4 2 7" xfId="27045"/>
    <cellStyle name="Note 3 4 2 8" xfId="27614"/>
    <cellStyle name="Note 3 4 2 9" xfId="28043"/>
    <cellStyle name="Note 3 4 3" xfId="22879"/>
    <cellStyle name="Note 3 4 4" xfId="21450"/>
    <cellStyle name="Note 3 4 5" xfId="23150"/>
    <cellStyle name="Note 3 4 6" xfId="23943"/>
    <cellStyle name="Note 3 4 7" xfId="24694"/>
    <cellStyle name="Note 3 4 8" xfId="25391"/>
    <cellStyle name="Note 3 4 9" xfId="23022"/>
    <cellStyle name="Note 3 5" xfId="20495"/>
    <cellStyle name="Note 4 2" xfId="20496"/>
    <cellStyle name="Note 4 2 10" xfId="25392"/>
    <cellStyle name="Note 4 2 11" xfId="23023"/>
    <cellStyle name="Note 4 2 12" xfId="26854"/>
    <cellStyle name="Note 4 2 2" xfId="20497"/>
    <cellStyle name="Note 4 2 2 10" xfId="26785"/>
    <cellStyle name="Note 4 2 2 2" xfId="21144"/>
    <cellStyle name="Note 4 2 2 2 2" xfId="23460"/>
    <cellStyle name="Note 4 2 2 2 3" xfId="24257"/>
    <cellStyle name="Note 4 2 2 2 4" xfId="25007"/>
    <cellStyle name="Note 4 2 2 2 5" xfId="25700"/>
    <cellStyle name="Note 4 2 2 2 6" xfId="26380"/>
    <cellStyle name="Note 4 2 2 2 7" xfId="27043"/>
    <cellStyle name="Note 4 2 2 2 8" xfId="27612"/>
    <cellStyle name="Note 4 2 2 2 9" xfId="28041"/>
    <cellStyle name="Note 4 2 2 3" xfId="22882"/>
    <cellStyle name="Note 4 2 2 4" xfId="21448"/>
    <cellStyle name="Note 4 2 2 5" xfId="23153"/>
    <cellStyle name="Note 4 2 2 6" xfId="23945"/>
    <cellStyle name="Note 4 2 2 7" xfId="24696"/>
    <cellStyle name="Note 4 2 2 8" xfId="25393"/>
    <cellStyle name="Note 4 2 2 9" xfId="23024"/>
    <cellStyle name="Note 4 2 3" xfId="20498"/>
    <cellStyle name="Note 4 2 4" xfId="21145"/>
    <cellStyle name="Note 4 2 4 2" xfId="23461"/>
    <cellStyle name="Note 4 2 4 3" xfId="24258"/>
    <cellStyle name="Note 4 2 4 4" xfId="25008"/>
    <cellStyle name="Note 4 2 4 5" xfId="25701"/>
    <cellStyle name="Note 4 2 4 6" xfId="26381"/>
    <cellStyle name="Note 4 2 4 7" xfId="27044"/>
    <cellStyle name="Note 4 2 4 8" xfId="27613"/>
    <cellStyle name="Note 4 2 4 9" xfId="28042"/>
    <cellStyle name="Note 4 2 5" xfId="22881"/>
    <cellStyle name="Note 4 2 6" xfId="21449"/>
    <cellStyle name="Note 4 2 7" xfId="23152"/>
    <cellStyle name="Note 4 2 8" xfId="23944"/>
    <cellStyle name="Note 4 2 9" xfId="24695"/>
    <cellStyle name="Note 4 3" xfId="20499"/>
    <cellStyle name="Note 4 4" xfId="20500"/>
    <cellStyle name="Note 4 4 10" xfId="26853"/>
    <cellStyle name="Note 4 4 2" xfId="21143"/>
    <cellStyle name="Note 4 4 2 2" xfId="23459"/>
    <cellStyle name="Note 4 4 2 3" xfId="24256"/>
    <cellStyle name="Note 4 4 2 4" xfId="25006"/>
    <cellStyle name="Note 4 4 2 5" xfId="25699"/>
    <cellStyle name="Note 4 4 2 6" xfId="26379"/>
    <cellStyle name="Note 4 4 2 7" xfId="27042"/>
    <cellStyle name="Note 4 4 2 8" xfId="27611"/>
    <cellStyle name="Note 4 4 2 9" xfId="28040"/>
    <cellStyle name="Note 4 4 3" xfId="22885"/>
    <cellStyle name="Note 4 4 4" xfId="21447"/>
    <cellStyle name="Note 4 4 5" xfId="23156"/>
    <cellStyle name="Note 4 4 6" xfId="23946"/>
    <cellStyle name="Note 4 4 7" xfId="24697"/>
    <cellStyle name="Note 4 4 8" xfId="25394"/>
    <cellStyle name="Note 4 4 9" xfId="23025"/>
    <cellStyle name="Note 4 5" xfId="20501"/>
    <cellStyle name="Note 5" xfId="20502"/>
    <cellStyle name="Note 5 10" xfId="23947"/>
    <cellStyle name="Note 5 11" xfId="24698"/>
    <cellStyle name="Note 5 12" xfId="25955"/>
    <cellStyle name="Note 5 13" xfId="23026"/>
    <cellStyle name="Note 5 14" xfId="26790"/>
    <cellStyle name="Note 5 2" xfId="20503"/>
    <cellStyle name="Note 5 2 10" xfId="23027"/>
    <cellStyle name="Note 5 2 11" xfId="26852"/>
    <cellStyle name="Note 5 2 2" xfId="20504"/>
    <cellStyle name="Note 5 2 3" xfId="21141"/>
    <cellStyle name="Note 5 2 3 2" xfId="23457"/>
    <cellStyle name="Note 5 2 3 3" xfId="24254"/>
    <cellStyle name="Note 5 2 3 4" xfId="25004"/>
    <cellStyle name="Note 5 2 3 5" xfId="25697"/>
    <cellStyle name="Note 5 2 3 6" xfId="26377"/>
    <cellStyle name="Note 5 2 3 7" xfId="27040"/>
    <cellStyle name="Note 5 2 3 8" xfId="27609"/>
    <cellStyle name="Note 5 2 3 9" xfId="28038"/>
    <cellStyle name="Note 5 2 4" xfId="22888"/>
    <cellStyle name="Note 5 2 5" xfId="21445"/>
    <cellStyle name="Note 5 2 6" xfId="23202"/>
    <cellStyle name="Note 5 2 7" xfId="23948"/>
    <cellStyle name="Note 5 2 8" xfId="24699"/>
    <cellStyle name="Note 5 2 9" xfId="25395"/>
    <cellStyle name="Note 5 3" xfId="20505"/>
    <cellStyle name="Note 5 3 10" xfId="23028"/>
    <cellStyle name="Note 5 3 11" xfId="26851"/>
    <cellStyle name="Note 5 3 2" xfId="20506"/>
    <cellStyle name="Note 5 3 3" xfId="21140"/>
    <cellStyle name="Note 5 3 3 2" xfId="23456"/>
    <cellStyle name="Note 5 3 3 3" xfId="24253"/>
    <cellStyle name="Note 5 3 3 4" xfId="25003"/>
    <cellStyle name="Note 5 3 3 5" xfId="25696"/>
    <cellStyle name="Note 5 3 3 6" xfId="26376"/>
    <cellStyle name="Note 5 3 3 7" xfId="27039"/>
    <cellStyle name="Note 5 3 3 8" xfId="27608"/>
    <cellStyle name="Note 5 3 3 9" xfId="28037"/>
    <cellStyle name="Note 5 3 4" xfId="22890"/>
    <cellStyle name="Note 5 3 5" xfId="21444"/>
    <cellStyle name="Note 5 3 6" xfId="23211"/>
    <cellStyle name="Note 5 3 7" xfId="23949"/>
    <cellStyle name="Note 5 3 8" xfId="24700"/>
    <cellStyle name="Note 5 3 9" xfId="25396"/>
    <cellStyle name="Note 5 4" xfId="20507"/>
    <cellStyle name="Note 5 4 10" xfId="26795"/>
    <cellStyle name="Note 5 4 2" xfId="21139"/>
    <cellStyle name="Note 5 4 2 2" xfId="23455"/>
    <cellStyle name="Note 5 4 2 3" xfId="24252"/>
    <cellStyle name="Note 5 4 2 4" xfId="25002"/>
    <cellStyle name="Note 5 4 2 5" xfId="25695"/>
    <cellStyle name="Note 5 4 2 6" xfId="26375"/>
    <cellStyle name="Note 5 4 2 7" xfId="27038"/>
    <cellStyle name="Note 5 4 2 8" xfId="27607"/>
    <cellStyle name="Note 5 4 2 9" xfId="28036"/>
    <cellStyle name="Note 5 4 3" xfId="22892"/>
    <cellStyle name="Note 5 4 4" xfId="21443"/>
    <cellStyle name="Note 5 4 5" xfId="23221"/>
    <cellStyle name="Note 5 4 6" xfId="23950"/>
    <cellStyle name="Note 5 4 7" xfId="24701"/>
    <cellStyle name="Note 5 4 8" xfId="25397"/>
    <cellStyle name="Note 5 4 9" xfId="23029"/>
    <cellStyle name="Note 5 5" xfId="20508"/>
    <cellStyle name="Note 5 6" xfId="21142"/>
    <cellStyle name="Note 5 6 2" xfId="23458"/>
    <cellStyle name="Note 5 6 3" xfId="24255"/>
    <cellStyle name="Note 5 6 4" xfId="25005"/>
    <cellStyle name="Note 5 6 5" xfId="25698"/>
    <cellStyle name="Note 5 6 6" xfId="26378"/>
    <cellStyle name="Note 5 6 7" xfId="27041"/>
    <cellStyle name="Note 5 6 8" xfId="27610"/>
    <cellStyle name="Note 5 6 9" xfId="28039"/>
    <cellStyle name="Note 5 7" xfId="22887"/>
    <cellStyle name="Note 5 8" xfId="21446"/>
    <cellStyle name="Note 5 9" xfId="23159"/>
    <cellStyle name="Note 6" xfId="20509"/>
    <cellStyle name="Note 6 10" xfId="24702"/>
    <cellStyle name="Note 6 11" xfId="25398"/>
    <cellStyle name="Note 6 12" xfId="23030"/>
    <cellStyle name="Note 6 13" xfId="26850"/>
    <cellStyle name="Note 6 2" xfId="20510"/>
    <cellStyle name="Note 6 2 10" xfId="23031"/>
    <cellStyle name="Note 6 2 11" xfId="26849"/>
    <cellStyle name="Note 6 2 2" xfId="20511"/>
    <cellStyle name="Note 6 2 3" xfId="21137"/>
    <cellStyle name="Note 6 2 3 2" xfId="23453"/>
    <cellStyle name="Note 6 2 3 3" xfId="24250"/>
    <cellStyle name="Note 6 2 3 4" xfId="25000"/>
    <cellStyle name="Note 6 2 3 5" xfId="25693"/>
    <cellStyle name="Note 6 2 3 6" xfId="26373"/>
    <cellStyle name="Note 6 2 3 7" xfId="27036"/>
    <cellStyle name="Note 6 2 3 8" xfId="27605"/>
    <cellStyle name="Note 6 2 3 9" xfId="28034"/>
    <cellStyle name="Note 6 2 4" xfId="22895"/>
    <cellStyle name="Note 6 2 5" xfId="21440"/>
    <cellStyle name="Note 6 2 6" xfId="23249"/>
    <cellStyle name="Note 6 2 7" xfId="23952"/>
    <cellStyle name="Note 6 2 8" xfId="24703"/>
    <cellStyle name="Note 6 2 9" xfId="25399"/>
    <cellStyle name="Note 6 3" xfId="20512"/>
    <cellStyle name="Note 6 4" xfId="20513"/>
    <cellStyle name="Note 6 5" xfId="21138"/>
    <cellStyle name="Note 6 5 2" xfId="23454"/>
    <cellStyle name="Note 6 5 3" xfId="24251"/>
    <cellStyle name="Note 6 5 4" xfId="25001"/>
    <cellStyle name="Note 6 5 5" xfId="25694"/>
    <cellStyle name="Note 6 5 6" xfId="26374"/>
    <cellStyle name="Note 6 5 7" xfId="27037"/>
    <cellStyle name="Note 6 5 8" xfId="27606"/>
    <cellStyle name="Note 6 5 9" xfId="28035"/>
    <cellStyle name="Note 6 6" xfId="22894"/>
    <cellStyle name="Note 6 7" xfId="21441"/>
    <cellStyle name="Note 6 8" xfId="23231"/>
    <cellStyle name="Note 6 9" xfId="23951"/>
    <cellStyle name="Note 7" xfId="20514"/>
    <cellStyle name="Note 7 10" xfId="26848"/>
    <cellStyle name="Note 7 2" xfId="21136"/>
    <cellStyle name="Note 7 2 2" xfId="23452"/>
    <cellStyle name="Note 7 2 3" xfId="24249"/>
    <cellStyle name="Note 7 2 4" xfId="24999"/>
    <cellStyle name="Note 7 2 5" xfId="25692"/>
    <cellStyle name="Note 7 2 6" xfId="26372"/>
    <cellStyle name="Note 7 2 7" xfId="27035"/>
    <cellStyle name="Note 7 2 8" xfId="27604"/>
    <cellStyle name="Note 7 2 9" xfId="28033"/>
    <cellStyle name="Note 7 3" xfId="22899"/>
    <cellStyle name="Note 7 4" xfId="21436"/>
    <cellStyle name="Note 7 5" xfId="23252"/>
    <cellStyle name="Note 7 6" xfId="23953"/>
    <cellStyle name="Note 7 7" xfId="24704"/>
    <cellStyle name="Note 7 8" xfId="25400"/>
    <cellStyle name="Note 7 9" xfId="23032"/>
    <cellStyle name="Note 8" xfId="20515"/>
    <cellStyle name="Note 8 10" xfId="23033"/>
    <cellStyle name="Note 8 11" xfId="26847"/>
    <cellStyle name="Note 8 2" xfId="20516"/>
    <cellStyle name="Note 8 2 10" xfId="26846"/>
    <cellStyle name="Note 8 2 2" xfId="21134"/>
    <cellStyle name="Note 8 2 2 2" xfId="23450"/>
    <cellStyle name="Note 8 2 2 3" xfId="24247"/>
    <cellStyle name="Note 8 2 2 4" xfId="24997"/>
    <cellStyle name="Note 8 2 2 5" xfId="25690"/>
    <cellStyle name="Note 8 2 2 6" xfId="26370"/>
    <cellStyle name="Note 8 2 2 7" xfId="27033"/>
    <cellStyle name="Note 8 2 2 8" xfId="27602"/>
    <cellStyle name="Note 8 2 2 9" xfId="28031"/>
    <cellStyle name="Note 8 2 3" xfId="22901"/>
    <cellStyle name="Note 8 2 4" xfId="21434"/>
    <cellStyle name="Note 8 2 5" xfId="23254"/>
    <cellStyle name="Note 8 2 6" xfId="23955"/>
    <cellStyle name="Note 8 2 7" xfId="24706"/>
    <cellStyle name="Note 8 2 8" xfId="25402"/>
    <cellStyle name="Note 8 2 9" xfId="23034"/>
    <cellStyle name="Note 8 3" xfId="21135"/>
    <cellStyle name="Note 8 3 2" xfId="23451"/>
    <cellStyle name="Note 8 3 3" xfId="24248"/>
    <cellStyle name="Note 8 3 4" xfId="24998"/>
    <cellStyle name="Note 8 3 5" xfId="25691"/>
    <cellStyle name="Note 8 3 6" xfId="26371"/>
    <cellStyle name="Note 8 3 7" xfId="27034"/>
    <cellStyle name="Note 8 3 8" xfId="27603"/>
    <cellStyle name="Note 8 3 9" xfId="28032"/>
    <cellStyle name="Note 8 4" xfId="22900"/>
    <cellStyle name="Note 8 5" xfId="21435"/>
    <cellStyle name="Note 8 6" xfId="23253"/>
    <cellStyle name="Note 8 7" xfId="23954"/>
    <cellStyle name="Note 8 8" xfId="24705"/>
    <cellStyle name="Note 8 9" xfId="25401"/>
    <cellStyle name="Note 9" xfId="20517"/>
    <cellStyle name="Note 9 10" xfId="26845"/>
    <cellStyle name="Note 9 2" xfId="21133"/>
    <cellStyle name="Note 9 2 2" xfId="23449"/>
    <cellStyle name="Note 9 2 3" xfId="24246"/>
    <cellStyle name="Note 9 2 4" xfId="24996"/>
    <cellStyle name="Note 9 2 5" xfId="25689"/>
    <cellStyle name="Note 9 2 6" xfId="26369"/>
    <cellStyle name="Note 9 2 7" xfId="27032"/>
    <cellStyle name="Note 9 2 8" xfId="27601"/>
    <cellStyle name="Note 9 2 9" xfId="28030"/>
    <cellStyle name="Note 9 3" xfId="22902"/>
    <cellStyle name="Note 9 4" xfId="21433"/>
    <cellStyle name="Note 9 5" xfId="23255"/>
    <cellStyle name="Note 9 6" xfId="23956"/>
    <cellStyle name="Note 9 7" xfId="24707"/>
    <cellStyle name="Note 9 8" xfId="25403"/>
    <cellStyle name="Note 9 9" xfId="23035"/>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448"/>
    <cellStyle name="optionalExposure 2 3" xfId="24245"/>
    <cellStyle name="optionalExposure 2 4" xfId="28029"/>
    <cellStyle name="OptionHeading" xfId="20525"/>
    <cellStyle name="OptionHeading 2" xfId="20526"/>
    <cellStyle name="OptionHeading 3" xfId="20527"/>
    <cellStyle name="Output 2" xfId="20528"/>
    <cellStyle name="Output 2 10" xfId="20529"/>
    <cellStyle name="Output 2 10 2" xfId="20530"/>
    <cellStyle name="Output 2 10 2 10" xfId="26817"/>
    <cellStyle name="Output 2 10 2 2" xfId="21130"/>
    <cellStyle name="Output 2 10 2 2 2" xfId="23446"/>
    <cellStyle name="Output 2 10 2 2 3" xfId="24243"/>
    <cellStyle name="Output 2 10 2 2 4" xfId="24993"/>
    <cellStyle name="Output 2 10 2 2 5" xfId="25687"/>
    <cellStyle name="Output 2 10 2 2 6" xfId="26367"/>
    <cellStyle name="Output 2 10 2 2 7" xfId="27030"/>
    <cellStyle name="Output 2 10 2 2 8" xfId="27599"/>
    <cellStyle name="Output 2 10 2 2 9" xfId="28027"/>
    <cellStyle name="Output 2 10 2 3" xfId="22913"/>
    <cellStyle name="Output 2 10 2 4" xfId="21420"/>
    <cellStyle name="Output 2 10 2 5" xfId="23266"/>
    <cellStyle name="Output 2 10 2 6" xfId="24042"/>
    <cellStyle name="Output 2 10 2 7" xfId="24793"/>
    <cellStyle name="Output 2 10 2 8" xfId="25464"/>
    <cellStyle name="Output 2 10 2 9" xfId="23037"/>
    <cellStyle name="Output 2 10 3" xfId="20531"/>
    <cellStyle name="Output 2 10 3 10" xfId="26818"/>
    <cellStyle name="Output 2 10 3 2" xfId="21129"/>
    <cellStyle name="Output 2 10 3 2 2" xfId="23445"/>
    <cellStyle name="Output 2 10 3 2 3" xfId="24242"/>
    <cellStyle name="Output 2 10 3 2 4" xfId="24992"/>
    <cellStyle name="Output 2 10 3 2 5" xfId="25686"/>
    <cellStyle name="Output 2 10 3 2 6" xfId="26366"/>
    <cellStyle name="Output 2 10 3 2 7" xfId="27029"/>
    <cellStyle name="Output 2 10 3 2 8" xfId="27598"/>
    <cellStyle name="Output 2 10 3 2 9" xfId="28026"/>
    <cellStyle name="Output 2 10 3 3" xfId="22914"/>
    <cellStyle name="Output 2 10 3 4" xfId="21419"/>
    <cellStyle name="Output 2 10 3 5" xfId="23267"/>
    <cellStyle name="Output 2 10 3 6" xfId="24043"/>
    <cellStyle name="Output 2 10 3 7" xfId="24794"/>
    <cellStyle name="Output 2 10 3 8" xfId="25469"/>
    <cellStyle name="Output 2 10 3 9" xfId="23038"/>
    <cellStyle name="Output 2 10 4" xfId="20532"/>
    <cellStyle name="Output 2 10 4 10" xfId="26819"/>
    <cellStyle name="Output 2 10 4 2" xfId="21128"/>
    <cellStyle name="Output 2 10 4 2 2" xfId="23444"/>
    <cellStyle name="Output 2 10 4 2 3" xfId="24241"/>
    <cellStyle name="Output 2 10 4 2 4" xfId="24991"/>
    <cellStyle name="Output 2 10 4 2 5" xfId="25685"/>
    <cellStyle name="Output 2 10 4 2 6" xfId="26365"/>
    <cellStyle name="Output 2 10 4 2 7" xfId="27028"/>
    <cellStyle name="Output 2 10 4 2 8" xfId="27597"/>
    <cellStyle name="Output 2 10 4 2 9" xfId="28025"/>
    <cellStyle name="Output 2 10 4 3" xfId="22915"/>
    <cellStyle name="Output 2 10 4 4" xfId="21418"/>
    <cellStyle name="Output 2 10 4 5" xfId="23268"/>
    <cellStyle name="Output 2 10 4 6" xfId="24044"/>
    <cellStyle name="Output 2 10 4 7" xfId="24795"/>
    <cellStyle name="Output 2 10 4 8" xfId="25474"/>
    <cellStyle name="Output 2 10 4 9" xfId="23039"/>
    <cellStyle name="Output 2 10 5" xfId="20533"/>
    <cellStyle name="Output 2 10 5 10" xfId="26820"/>
    <cellStyle name="Output 2 10 5 2" xfId="21127"/>
    <cellStyle name="Output 2 10 5 2 2" xfId="23443"/>
    <cellStyle name="Output 2 10 5 2 3" xfId="24240"/>
    <cellStyle name="Output 2 10 5 2 4" xfId="24990"/>
    <cellStyle name="Output 2 10 5 2 5" xfId="25684"/>
    <cellStyle name="Output 2 10 5 2 6" xfId="26364"/>
    <cellStyle name="Output 2 10 5 2 7" xfId="27027"/>
    <cellStyle name="Output 2 10 5 2 8" xfId="27596"/>
    <cellStyle name="Output 2 10 5 2 9" xfId="28024"/>
    <cellStyle name="Output 2 10 5 3" xfId="22916"/>
    <cellStyle name="Output 2 10 5 4" xfId="21417"/>
    <cellStyle name="Output 2 10 5 5" xfId="23269"/>
    <cellStyle name="Output 2 10 5 6" xfId="24045"/>
    <cellStyle name="Output 2 10 5 7" xfId="24796"/>
    <cellStyle name="Output 2 10 5 8" xfId="25492"/>
    <cellStyle name="Output 2 10 5 9" xfId="24073"/>
    <cellStyle name="Output 2 11" xfId="20534"/>
    <cellStyle name="Output 2 11 10" xfId="24046"/>
    <cellStyle name="Output 2 11 11" xfId="24797"/>
    <cellStyle name="Output 2 11 12" xfId="25493"/>
    <cellStyle name="Output 2 11 13" xfId="24069"/>
    <cellStyle name="Output 2 11 14" xfId="26821"/>
    <cellStyle name="Output 2 11 2" xfId="20535"/>
    <cellStyle name="Output 2 11 2 10" xfId="26822"/>
    <cellStyle name="Output 2 11 2 2" xfId="21125"/>
    <cellStyle name="Output 2 11 2 2 2" xfId="23441"/>
    <cellStyle name="Output 2 11 2 2 3" xfId="24238"/>
    <cellStyle name="Output 2 11 2 2 4" xfId="24988"/>
    <cellStyle name="Output 2 11 2 2 5" xfId="25682"/>
    <cellStyle name="Output 2 11 2 2 6" xfId="26362"/>
    <cellStyle name="Output 2 11 2 2 7" xfId="27025"/>
    <cellStyle name="Output 2 11 2 2 8" xfId="27594"/>
    <cellStyle name="Output 2 11 2 2 9" xfId="28022"/>
    <cellStyle name="Output 2 11 2 3" xfId="22918"/>
    <cellStyle name="Output 2 11 2 4" xfId="21415"/>
    <cellStyle name="Output 2 11 2 5" xfId="23271"/>
    <cellStyle name="Output 2 11 2 6" xfId="24047"/>
    <cellStyle name="Output 2 11 2 7" xfId="24798"/>
    <cellStyle name="Output 2 11 2 8" xfId="25494"/>
    <cellStyle name="Output 2 11 2 9" xfId="24070"/>
    <cellStyle name="Output 2 11 3" xfId="20536"/>
    <cellStyle name="Output 2 11 3 10" xfId="26823"/>
    <cellStyle name="Output 2 11 3 2" xfId="21124"/>
    <cellStyle name="Output 2 11 3 2 2" xfId="23440"/>
    <cellStyle name="Output 2 11 3 2 3" xfId="24237"/>
    <cellStyle name="Output 2 11 3 2 4" xfId="24987"/>
    <cellStyle name="Output 2 11 3 2 5" xfId="25681"/>
    <cellStyle name="Output 2 11 3 2 6" xfId="26361"/>
    <cellStyle name="Output 2 11 3 2 7" xfId="27024"/>
    <cellStyle name="Output 2 11 3 2 8" xfId="27593"/>
    <cellStyle name="Output 2 11 3 2 9" xfId="28021"/>
    <cellStyle name="Output 2 11 3 3" xfId="22919"/>
    <cellStyle name="Output 2 11 3 4" xfId="23727"/>
    <cellStyle name="Output 2 11 3 5" xfId="24523"/>
    <cellStyle name="Output 2 11 3 6" xfId="24048"/>
    <cellStyle name="Output 2 11 3 7" xfId="24799"/>
    <cellStyle name="Output 2 11 3 8" xfId="25495"/>
    <cellStyle name="Output 2 11 3 9" xfId="24072"/>
    <cellStyle name="Output 2 11 4" xfId="20537"/>
    <cellStyle name="Output 2 11 4 10" xfId="26824"/>
    <cellStyle name="Output 2 11 4 2" xfId="21123"/>
    <cellStyle name="Output 2 11 4 2 2" xfId="23439"/>
    <cellStyle name="Output 2 11 4 2 3" xfId="24236"/>
    <cellStyle name="Output 2 11 4 2 4" xfId="24986"/>
    <cellStyle name="Output 2 11 4 2 5" xfId="25680"/>
    <cellStyle name="Output 2 11 4 2 6" xfId="26360"/>
    <cellStyle name="Output 2 11 4 2 7" xfId="27023"/>
    <cellStyle name="Output 2 11 4 2 8" xfId="27592"/>
    <cellStyle name="Output 2 11 4 2 9" xfId="28020"/>
    <cellStyle name="Output 2 11 4 3" xfId="22920"/>
    <cellStyle name="Output 2 11 4 4" xfId="21414"/>
    <cellStyle name="Output 2 11 4 5" xfId="23272"/>
    <cellStyle name="Output 2 11 4 6" xfId="24049"/>
    <cellStyle name="Output 2 11 4 7" xfId="24800"/>
    <cellStyle name="Output 2 11 4 8" xfId="25496"/>
    <cellStyle name="Output 2 11 4 9" xfId="23040"/>
    <cellStyle name="Output 2 11 5" xfId="20538"/>
    <cellStyle name="Output 2 11 5 10" xfId="26825"/>
    <cellStyle name="Output 2 11 5 2" xfId="21122"/>
    <cellStyle name="Output 2 11 5 2 2" xfId="23438"/>
    <cellStyle name="Output 2 11 5 2 3" xfId="24235"/>
    <cellStyle name="Output 2 11 5 2 4" xfId="24985"/>
    <cellStyle name="Output 2 11 5 2 5" xfId="25679"/>
    <cellStyle name="Output 2 11 5 2 6" xfId="26359"/>
    <cellStyle name="Output 2 11 5 2 7" xfId="27022"/>
    <cellStyle name="Output 2 11 5 2 8" xfId="27591"/>
    <cellStyle name="Output 2 11 5 2 9" xfId="28019"/>
    <cellStyle name="Output 2 11 5 3" xfId="22921"/>
    <cellStyle name="Output 2 11 5 4" xfId="23728"/>
    <cellStyle name="Output 2 11 5 5" xfId="24524"/>
    <cellStyle name="Output 2 11 5 6" xfId="24050"/>
    <cellStyle name="Output 2 11 5 7" xfId="24801"/>
    <cellStyle name="Output 2 11 5 8" xfId="25497"/>
    <cellStyle name="Output 2 11 5 9" xfId="23042"/>
    <cellStyle name="Output 2 11 6" xfId="21126"/>
    <cellStyle name="Output 2 11 6 2" xfId="23442"/>
    <cellStyle name="Output 2 11 6 3" xfId="24239"/>
    <cellStyle name="Output 2 11 6 4" xfId="24989"/>
    <cellStyle name="Output 2 11 6 5" xfId="25683"/>
    <cellStyle name="Output 2 11 6 6" xfId="26363"/>
    <cellStyle name="Output 2 11 6 7" xfId="27026"/>
    <cellStyle name="Output 2 11 6 8" xfId="27595"/>
    <cellStyle name="Output 2 11 6 9" xfId="28023"/>
    <cellStyle name="Output 2 11 7" xfId="22917"/>
    <cellStyle name="Output 2 11 8" xfId="21416"/>
    <cellStyle name="Output 2 11 9" xfId="23270"/>
    <cellStyle name="Output 2 12" xfId="20539"/>
    <cellStyle name="Output 2 12 10" xfId="24051"/>
    <cellStyle name="Output 2 12 11" xfId="24802"/>
    <cellStyle name="Output 2 12 12" xfId="25498"/>
    <cellStyle name="Output 2 12 13" xfId="23047"/>
    <cellStyle name="Output 2 12 14" xfId="26826"/>
    <cellStyle name="Output 2 12 2" xfId="20540"/>
    <cellStyle name="Output 2 12 2 10" xfId="26827"/>
    <cellStyle name="Output 2 12 2 2" xfId="21120"/>
    <cellStyle name="Output 2 12 2 2 2" xfId="23436"/>
    <cellStyle name="Output 2 12 2 2 3" xfId="24233"/>
    <cellStyle name="Output 2 12 2 2 4" xfId="24983"/>
    <cellStyle name="Output 2 12 2 2 5" xfId="25677"/>
    <cellStyle name="Output 2 12 2 2 6" xfId="26357"/>
    <cellStyle name="Output 2 12 2 2 7" xfId="27020"/>
    <cellStyle name="Output 2 12 2 2 8" xfId="27589"/>
    <cellStyle name="Output 2 12 2 2 9" xfId="28017"/>
    <cellStyle name="Output 2 12 2 3" xfId="22923"/>
    <cellStyle name="Output 2 12 2 4" xfId="23730"/>
    <cellStyle name="Output 2 12 2 5" xfId="24526"/>
    <cellStyle name="Output 2 12 2 6" xfId="24052"/>
    <cellStyle name="Output 2 12 2 7" xfId="24803"/>
    <cellStyle name="Output 2 12 2 8" xfId="25499"/>
    <cellStyle name="Output 2 12 2 9" xfId="23052"/>
    <cellStyle name="Output 2 12 3" xfId="20541"/>
    <cellStyle name="Output 2 12 3 10" xfId="26828"/>
    <cellStyle name="Output 2 12 3 2" xfId="21119"/>
    <cellStyle name="Output 2 12 3 2 2" xfId="23435"/>
    <cellStyle name="Output 2 12 3 2 3" xfId="24232"/>
    <cellStyle name="Output 2 12 3 2 4" xfId="24982"/>
    <cellStyle name="Output 2 12 3 2 5" xfId="25676"/>
    <cellStyle name="Output 2 12 3 2 6" xfId="26356"/>
    <cellStyle name="Output 2 12 3 2 7" xfId="27019"/>
    <cellStyle name="Output 2 12 3 2 8" xfId="27588"/>
    <cellStyle name="Output 2 12 3 2 9" xfId="28016"/>
    <cellStyle name="Output 2 12 3 3" xfId="22924"/>
    <cellStyle name="Output 2 12 3 4" xfId="23731"/>
    <cellStyle name="Output 2 12 3 5" xfId="24527"/>
    <cellStyle name="Output 2 12 3 6" xfId="24053"/>
    <cellStyle name="Output 2 12 3 7" xfId="24804"/>
    <cellStyle name="Output 2 12 3 8" xfId="25500"/>
    <cellStyle name="Output 2 12 3 9" xfId="23057"/>
    <cellStyle name="Output 2 12 4" xfId="20542"/>
    <cellStyle name="Output 2 12 4 10" xfId="26829"/>
    <cellStyle name="Output 2 12 4 2" xfId="21118"/>
    <cellStyle name="Output 2 12 4 2 2" xfId="23434"/>
    <cellStyle name="Output 2 12 4 2 3" xfId="24231"/>
    <cellStyle name="Output 2 12 4 2 4" xfId="24981"/>
    <cellStyle name="Output 2 12 4 2 5" xfId="25675"/>
    <cellStyle name="Output 2 12 4 2 6" xfId="26355"/>
    <cellStyle name="Output 2 12 4 2 7" xfId="27018"/>
    <cellStyle name="Output 2 12 4 2 8" xfId="27587"/>
    <cellStyle name="Output 2 12 4 2 9" xfId="28015"/>
    <cellStyle name="Output 2 12 4 3" xfId="22925"/>
    <cellStyle name="Output 2 12 4 4" xfId="23732"/>
    <cellStyle name="Output 2 12 4 5" xfId="24528"/>
    <cellStyle name="Output 2 12 4 6" xfId="24054"/>
    <cellStyle name="Output 2 12 4 7" xfId="24805"/>
    <cellStyle name="Output 2 12 4 8" xfId="25501"/>
    <cellStyle name="Output 2 12 4 9" xfId="23064"/>
    <cellStyle name="Output 2 12 5" xfId="20543"/>
    <cellStyle name="Output 2 12 5 10" xfId="26830"/>
    <cellStyle name="Output 2 12 5 2" xfId="21117"/>
    <cellStyle name="Output 2 12 5 2 2" xfId="23433"/>
    <cellStyle name="Output 2 12 5 2 3" xfId="24230"/>
    <cellStyle name="Output 2 12 5 2 4" xfId="24980"/>
    <cellStyle name="Output 2 12 5 2 5" xfId="25674"/>
    <cellStyle name="Output 2 12 5 2 6" xfId="26354"/>
    <cellStyle name="Output 2 12 5 2 7" xfId="27017"/>
    <cellStyle name="Output 2 12 5 2 8" xfId="27586"/>
    <cellStyle name="Output 2 12 5 2 9" xfId="28014"/>
    <cellStyle name="Output 2 12 5 3" xfId="22926"/>
    <cellStyle name="Output 2 12 5 4" xfId="23733"/>
    <cellStyle name="Output 2 12 5 5" xfId="24529"/>
    <cellStyle name="Output 2 12 5 6" xfId="24055"/>
    <cellStyle name="Output 2 12 5 7" xfId="24806"/>
    <cellStyle name="Output 2 12 5 8" xfId="25502"/>
    <cellStyle name="Output 2 12 5 9" xfId="23075"/>
    <cellStyle name="Output 2 12 6" xfId="21121"/>
    <cellStyle name="Output 2 12 6 2" xfId="23437"/>
    <cellStyle name="Output 2 12 6 3" xfId="24234"/>
    <cellStyle name="Output 2 12 6 4" xfId="24984"/>
    <cellStyle name="Output 2 12 6 5" xfId="25678"/>
    <cellStyle name="Output 2 12 6 6" xfId="26358"/>
    <cellStyle name="Output 2 12 6 7" xfId="27021"/>
    <cellStyle name="Output 2 12 6 8" xfId="27590"/>
    <cellStyle name="Output 2 12 6 9" xfId="28018"/>
    <cellStyle name="Output 2 12 7" xfId="22922"/>
    <cellStyle name="Output 2 12 8" xfId="23729"/>
    <cellStyle name="Output 2 12 9" xfId="24525"/>
    <cellStyle name="Output 2 13" xfId="20544"/>
    <cellStyle name="Output 2 13 10" xfId="24807"/>
    <cellStyle name="Output 2 13 11" xfId="25503"/>
    <cellStyle name="Output 2 13 12" xfId="23092"/>
    <cellStyle name="Output 2 13 13" xfId="26831"/>
    <cellStyle name="Output 2 13 2" xfId="20545"/>
    <cellStyle name="Output 2 13 2 10" xfId="26832"/>
    <cellStyle name="Output 2 13 2 2" xfId="21115"/>
    <cellStyle name="Output 2 13 2 2 2" xfId="23431"/>
    <cellStyle name="Output 2 13 2 2 3" xfId="24228"/>
    <cellStyle name="Output 2 13 2 2 4" xfId="24978"/>
    <cellStyle name="Output 2 13 2 2 5" xfId="25672"/>
    <cellStyle name="Output 2 13 2 2 6" xfId="26352"/>
    <cellStyle name="Output 2 13 2 2 7" xfId="27015"/>
    <cellStyle name="Output 2 13 2 2 8" xfId="27584"/>
    <cellStyle name="Output 2 13 2 2 9" xfId="28012"/>
    <cellStyle name="Output 2 13 2 3" xfId="22928"/>
    <cellStyle name="Output 2 13 2 4" xfId="23735"/>
    <cellStyle name="Output 2 13 2 5" xfId="24531"/>
    <cellStyle name="Output 2 13 2 6" xfId="24057"/>
    <cellStyle name="Output 2 13 2 7" xfId="24808"/>
    <cellStyle name="Output 2 13 2 8" xfId="25504"/>
    <cellStyle name="Output 2 13 2 9" xfId="23097"/>
    <cellStyle name="Output 2 13 3" xfId="20546"/>
    <cellStyle name="Output 2 13 3 10" xfId="26833"/>
    <cellStyle name="Output 2 13 3 2" xfId="21114"/>
    <cellStyle name="Output 2 13 3 2 2" xfId="23430"/>
    <cellStyle name="Output 2 13 3 2 3" xfId="24227"/>
    <cellStyle name="Output 2 13 3 2 4" xfId="24977"/>
    <cellStyle name="Output 2 13 3 2 5" xfId="25671"/>
    <cellStyle name="Output 2 13 3 2 6" xfId="26351"/>
    <cellStyle name="Output 2 13 3 2 7" xfId="27014"/>
    <cellStyle name="Output 2 13 3 2 8" xfId="27583"/>
    <cellStyle name="Output 2 13 3 2 9" xfId="28011"/>
    <cellStyle name="Output 2 13 3 3" xfId="22929"/>
    <cellStyle name="Output 2 13 3 4" xfId="23736"/>
    <cellStyle name="Output 2 13 3 5" xfId="24532"/>
    <cellStyle name="Output 2 13 3 6" xfId="24058"/>
    <cellStyle name="Output 2 13 3 7" xfId="24809"/>
    <cellStyle name="Output 2 13 3 8" xfId="25505"/>
    <cellStyle name="Output 2 13 3 9" xfId="23098"/>
    <cellStyle name="Output 2 13 4" xfId="20547"/>
    <cellStyle name="Output 2 13 4 10" xfId="26834"/>
    <cellStyle name="Output 2 13 4 2" xfId="21113"/>
    <cellStyle name="Output 2 13 4 2 2" xfId="23429"/>
    <cellStyle name="Output 2 13 4 2 3" xfId="24226"/>
    <cellStyle name="Output 2 13 4 2 4" xfId="24976"/>
    <cellStyle name="Output 2 13 4 2 5" xfId="25670"/>
    <cellStyle name="Output 2 13 4 2 6" xfId="26350"/>
    <cellStyle name="Output 2 13 4 2 7" xfId="27013"/>
    <cellStyle name="Output 2 13 4 2 8" xfId="27582"/>
    <cellStyle name="Output 2 13 4 2 9" xfId="28010"/>
    <cellStyle name="Output 2 13 4 3" xfId="22930"/>
    <cellStyle name="Output 2 13 4 4" xfId="23737"/>
    <cellStyle name="Output 2 13 4 5" xfId="24533"/>
    <cellStyle name="Output 2 13 4 6" xfId="24059"/>
    <cellStyle name="Output 2 13 4 7" xfId="24810"/>
    <cellStyle name="Output 2 13 4 8" xfId="25506"/>
    <cellStyle name="Output 2 13 4 9" xfId="23100"/>
    <cellStyle name="Output 2 13 5" xfId="21116"/>
    <cellStyle name="Output 2 13 5 2" xfId="23432"/>
    <cellStyle name="Output 2 13 5 3" xfId="24229"/>
    <cellStyle name="Output 2 13 5 4" xfId="24979"/>
    <cellStyle name="Output 2 13 5 5" xfId="25673"/>
    <cellStyle name="Output 2 13 5 6" xfId="26353"/>
    <cellStyle name="Output 2 13 5 7" xfId="27016"/>
    <cellStyle name="Output 2 13 5 8" xfId="27585"/>
    <cellStyle name="Output 2 13 5 9" xfId="28013"/>
    <cellStyle name="Output 2 13 6" xfId="22927"/>
    <cellStyle name="Output 2 13 7" xfId="23734"/>
    <cellStyle name="Output 2 13 8" xfId="24530"/>
    <cellStyle name="Output 2 13 9" xfId="24056"/>
    <cellStyle name="Output 2 14" xfId="20548"/>
    <cellStyle name="Output 2 14 10" xfId="26835"/>
    <cellStyle name="Output 2 14 2" xfId="21112"/>
    <cellStyle name="Output 2 14 2 2" xfId="23428"/>
    <cellStyle name="Output 2 14 2 3" xfId="24225"/>
    <cellStyle name="Output 2 14 2 4" xfId="24975"/>
    <cellStyle name="Output 2 14 2 5" xfId="25669"/>
    <cellStyle name="Output 2 14 2 6" xfId="26349"/>
    <cellStyle name="Output 2 14 2 7" xfId="27012"/>
    <cellStyle name="Output 2 14 2 8" xfId="27581"/>
    <cellStyle name="Output 2 14 2 9" xfId="28009"/>
    <cellStyle name="Output 2 14 3" xfId="22931"/>
    <cellStyle name="Output 2 14 4" xfId="23738"/>
    <cellStyle name="Output 2 14 5" xfId="24534"/>
    <cellStyle name="Output 2 14 6" xfId="24060"/>
    <cellStyle name="Output 2 14 7" xfId="24811"/>
    <cellStyle name="Output 2 14 8" xfId="25507"/>
    <cellStyle name="Output 2 14 9" xfId="23102"/>
    <cellStyle name="Output 2 15" xfId="20549"/>
    <cellStyle name="Output 2 15 10" xfId="26836"/>
    <cellStyle name="Output 2 15 2" xfId="21111"/>
    <cellStyle name="Output 2 15 2 2" xfId="23427"/>
    <cellStyle name="Output 2 15 2 3" xfId="24224"/>
    <cellStyle name="Output 2 15 2 4" xfId="24974"/>
    <cellStyle name="Output 2 15 2 5" xfId="25668"/>
    <cellStyle name="Output 2 15 2 6" xfId="26348"/>
    <cellStyle name="Output 2 15 2 7" xfId="27011"/>
    <cellStyle name="Output 2 15 2 8" xfId="27580"/>
    <cellStyle name="Output 2 15 2 9" xfId="28008"/>
    <cellStyle name="Output 2 15 3" xfId="22932"/>
    <cellStyle name="Output 2 15 4" xfId="23739"/>
    <cellStyle name="Output 2 15 5" xfId="24535"/>
    <cellStyle name="Output 2 15 6" xfId="24061"/>
    <cellStyle name="Output 2 15 7" xfId="24812"/>
    <cellStyle name="Output 2 15 8" xfId="25508"/>
    <cellStyle name="Output 2 15 9" xfId="23104"/>
    <cellStyle name="Output 2 16" xfId="20550"/>
    <cellStyle name="Output 2 16 10" xfId="26837"/>
    <cellStyle name="Output 2 16 2" xfId="21110"/>
    <cellStyle name="Output 2 16 2 2" xfId="23426"/>
    <cellStyle name="Output 2 16 2 3" xfId="24223"/>
    <cellStyle name="Output 2 16 2 4" xfId="24973"/>
    <cellStyle name="Output 2 16 2 5" xfId="25667"/>
    <cellStyle name="Output 2 16 2 6" xfId="26347"/>
    <cellStyle name="Output 2 16 2 7" xfId="27010"/>
    <cellStyle name="Output 2 16 2 8" xfId="27579"/>
    <cellStyle name="Output 2 16 2 9" xfId="28007"/>
    <cellStyle name="Output 2 16 3" xfId="22933"/>
    <cellStyle name="Output 2 16 4" xfId="23740"/>
    <cellStyle name="Output 2 16 5" xfId="24536"/>
    <cellStyle name="Output 2 16 6" xfId="24062"/>
    <cellStyle name="Output 2 16 7" xfId="24813"/>
    <cellStyle name="Output 2 16 8" xfId="25509"/>
    <cellStyle name="Output 2 16 9" xfId="23105"/>
    <cellStyle name="Output 2 17" xfId="21131"/>
    <cellStyle name="Output 2 17 2" xfId="23447"/>
    <cellStyle name="Output 2 17 3" xfId="24244"/>
    <cellStyle name="Output 2 17 4" xfId="24994"/>
    <cellStyle name="Output 2 17 5" xfId="25688"/>
    <cellStyle name="Output 2 17 6" xfId="26368"/>
    <cellStyle name="Output 2 17 7" xfId="27031"/>
    <cellStyle name="Output 2 17 8" xfId="27600"/>
    <cellStyle name="Output 2 17 9" xfId="28028"/>
    <cellStyle name="Output 2 18" xfId="22912"/>
    <cellStyle name="Output 2 19" xfId="21422"/>
    <cellStyle name="Output 2 2" xfId="20551"/>
    <cellStyle name="Output 2 2 10" xfId="21109"/>
    <cellStyle name="Output 2 2 10 2" xfId="23425"/>
    <cellStyle name="Output 2 2 10 3" xfId="24222"/>
    <cellStyle name="Output 2 2 10 4" xfId="24972"/>
    <cellStyle name="Output 2 2 10 5" xfId="25666"/>
    <cellStyle name="Output 2 2 10 6" xfId="26346"/>
    <cellStyle name="Output 2 2 10 7" xfId="27009"/>
    <cellStyle name="Output 2 2 10 8" xfId="27578"/>
    <cellStyle name="Output 2 2 10 9" xfId="28006"/>
    <cellStyle name="Output 2 2 11" xfId="22934"/>
    <cellStyle name="Output 2 2 12" xfId="23741"/>
    <cellStyle name="Output 2 2 13" xfId="24537"/>
    <cellStyle name="Output 2 2 14" xfId="24063"/>
    <cellStyle name="Output 2 2 15" xfId="24814"/>
    <cellStyle name="Output 2 2 16" xfId="25510"/>
    <cellStyle name="Output 2 2 17" xfId="23107"/>
    <cellStyle name="Output 2 2 18" xfId="26838"/>
    <cellStyle name="Output 2 2 2" xfId="20552"/>
    <cellStyle name="Output 2 2 2 10" xfId="24815"/>
    <cellStyle name="Output 2 2 2 11" xfId="25511"/>
    <cellStyle name="Output 2 2 2 12" xfId="23108"/>
    <cellStyle name="Output 2 2 2 13" xfId="26839"/>
    <cellStyle name="Output 2 2 2 2" xfId="20553"/>
    <cellStyle name="Output 2 2 2 2 10" xfId="26840"/>
    <cellStyle name="Output 2 2 2 2 2" xfId="21107"/>
    <cellStyle name="Output 2 2 2 2 2 2" xfId="23423"/>
    <cellStyle name="Output 2 2 2 2 2 3" xfId="24220"/>
    <cellStyle name="Output 2 2 2 2 2 4" xfId="24970"/>
    <cellStyle name="Output 2 2 2 2 2 5" xfId="25664"/>
    <cellStyle name="Output 2 2 2 2 2 6" xfId="26344"/>
    <cellStyle name="Output 2 2 2 2 2 7" xfId="27007"/>
    <cellStyle name="Output 2 2 2 2 2 8" xfId="27576"/>
    <cellStyle name="Output 2 2 2 2 2 9" xfId="28004"/>
    <cellStyle name="Output 2 2 2 2 3" xfId="22936"/>
    <cellStyle name="Output 2 2 2 2 4" xfId="23743"/>
    <cellStyle name="Output 2 2 2 2 5" xfId="24539"/>
    <cellStyle name="Output 2 2 2 2 6" xfId="24065"/>
    <cellStyle name="Output 2 2 2 2 7" xfId="24816"/>
    <cellStyle name="Output 2 2 2 2 8" xfId="25512"/>
    <cellStyle name="Output 2 2 2 2 9" xfId="23110"/>
    <cellStyle name="Output 2 2 2 3" xfId="20554"/>
    <cellStyle name="Output 2 2 2 3 10" xfId="26841"/>
    <cellStyle name="Output 2 2 2 3 2" xfId="21106"/>
    <cellStyle name="Output 2 2 2 3 2 2" xfId="23422"/>
    <cellStyle name="Output 2 2 2 3 2 3" xfId="24219"/>
    <cellStyle name="Output 2 2 2 3 2 4" xfId="24969"/>
    <cellStyle name="Output 2 2 2 3 2 5" xfId="25663"/>
    <cellStyle name="Output 2 2 2 3 2 6" xfId="26343"/>
    <cellStyle name="Output 2 2 2 3 2 7" xfId="27006"/>
    <cellStyle name="Output 2 2 2 3 2 8" xfId="27575"/>
    <cellStyle name="Output 2 2 2 3 2 9" xfId="28003"/>
    <cellStyle name="Output 2 2 2 3 3" xfId="22937"/>
    <cellStyle name="Output 2 2 2 3 4" xfId="23744"/>
    <cellStyle name="Output 2 2 2 3 5" xfId="24540"/>
    <cellStyle name="Output 2 2 2 3 6" xfId="24066"/>
    <cellStyle name="Output 2 2 2 3 7" xfId="24817"/>
    <cellStyle name="Output 2 2 2 3 8" xfId="25513"/>
    <cellStyle name="Output 2 2 2 3 9" xfId="23112"/>
    <cellStyle name="Output 2 2 2 4" xfId="20555"/>
    <cellStyle name="Output 2 2 2 4 10" xfId="26842"/>
    <cellStyle name="Output 2 2 2 4 2" xfId="21105"/>
    <cellStyle name="Output 2 2 2 4 2 2" xfId="23421"/>
    <cellStyle name="Output 2 2 2 4 2 3" xfId="24218"/>
    <cellStyle name="Output 2 2 2 4 2 4" xfId="24968"/>
    <cellStyle name="Output 2 2 2 4 2 5" xfId="25662"/>
    <cellStyle name="Output 2 2 2 4 2 6" xfId="26342"/>
    <cellStyle name="Output 2 2 2 4 2 7" xfId="27005"/>
    <cellStyle name="Output 2 2 2 4 2 8" xfId="27574"/>
    <cellStyle name="Output 2 2 2 4 2 9" xfId="28002"/>
    <cellStyle name="Output 2 2 2 4 3" xfId="22938"/>
    <cellStyle name="Output 2 2 2 4 4" xfId="23745"/>
    <cellStyle name="Output 2 2 2 4 5" xfId="24541"/>
    <cellStyle name="Output 2 2 2 4 6" xfId="25261"/>
    <cellStyle name="Output 2 2 2 4 7" xfId="24818"/>
    <cellStyle name="Output 2 2 2 4 8" xfId="25514"/>
    <cellStyle name="Output 2 2 2 4 9" xfId="23114"/>
    <cellStyle name="Output 2 2 2 5" xfId="21108"/>
    <cellStyle name="Output 2 2 2 5 2" xfId="23424"/>
    <cellStyle name="Output 2 2 2 5 3" xfId="24221"/>
    <cellStyle name="Output 2 2 2 5 4" xfId="24971"/>
    <cellStyle name="Output 2 2 2 5 5" xfId="25665"/>
    <cellStyle name="Output 2 2 2 5 6" xfId="26345"/>
    <cellStyle name="Output 2 2 2 5 7" xfId="27008"/>
    <cellStyle name="Output 2 2 2 5 8" xfId="27577"/>
    <cellStyle name="Output 2 2 2 5 9" xfId="28005"/>
    <cellStyle name="Output 2 2 2 6" xfId="22935"/>
    <cellStyle name="Output 2 2 2 7" xfId="23742"/>
    <cellStyle name="Output 2 2 2 8" xfId="24538"/>
    <cellStyle name="Output 2 2 2 9" xfId="24064"/>
    <cellStyle name="Output 2 2 3" xfId="20556"/>
    <cellStyle name="Output 2 2 3 10" xfId="25956"/>
    <cellStyle name="Output 2 2 3 11" xfId="25515"/>
    <cellStyle name="Output 2 2 3 12" xfId="23115"/>
    <cellStyle name="Output 2 2 3 13" xfId="27293"/>
    <cellStyle name="Output 2 2 3 2" xfId="20557"/>
    <cellStyle name="Output 2 2 3 2 10" xfId="26843"/>
    <cellStyle name="Output 2 2 3 2 2" xfId="21103"/>
    <cellStyle name="Output 2 2 3 2 2 2" xfId="23419"/>
    <cellStyle name="Output 2 2 3 2 2 3" xfId="24216"/>
    <cellStyle name="Output 2 2 3 2 2 4" xfId="24966"/>
    <cellStyle name="Output 2 2 3 2 2 5" xfId="25660"/>
    <cellStyle name="Output 2 2 3 2 2 6" xfId="26340"/>
    <cellStyle name="Output 2 2 3 2 2 7" xfId="27003"/>
    <cellStyle name="Output 2 2 3 2 2 8" xfId="27572"/>
    <cellStyle name="Output 2 2 3 2 2 9" xfId="28000"/>
    <cellStyle name="Output 2 2 3 2 3" xfId="22940"/>
    <cellStyle name="Output 2 2 3 2 4" xfId="23747"/>
    <cellStyle name="Output 2 2 3 2 5" xfId="24543"/>
    <cellStyle name="Output 2 2 3 2 6" xfId="25262"/>
    <cellStyle name="Output 2 2 3 2 7" xfId="24819"/>
    <cellStyle name="Output 2 2 3 2 8" xfId="25516"/>
    <cellStyle name="Output 2 2 3 2 9" xfId="23117"/>
    <cellStyle name="Output 2 2 3 3" xfId="20558"/>
    <cellStyle name="Output 2 2 3 3 10" xfId="27294"/>
    <cellStyle name="Output 2 2 3 3 2" xfId="21102"/>
    <cellStyle name="Output 2 2 3 3 2 2" xfId="23418"/>
    <cellStyle name="Output 2 2 3 3 2 3" xfId="24215"/>
    <cellStyle name="Output 2 2 3 3 2 4" xfId="24965"/>
    <cellStyle name="Output 2 2 3 3 2 5" xfId="25659"/>
    <cellStyle name="Output 2 2 3 3 2 6" xfId="26339"/>
    <cellStyle name="Output 2 2 3 3 2 7" xfId="27002"/>
    <cellStyle name="Output 2 2 3 3 2 8" xfId="27571"/>
    <cellStyle name="Output 2 2 3 3 2 9" xfId="27999"/>
    <cellStyle name="Output 2 2 3 3 3" xfId="22941"/>
    <cellStyle name="Output 2 2 3 3 4" xfId="23748"/>
    <cellStyle name="Output 2 2 3 3 5" xfId="24544"/>
    <cellStyle name="Output 2 2 3 3 6" xfId="25263"/>
    <cellStyle name="Output 2 2 3 3 7" xfId="25957"/>
    <cellStyle name="Output 2 2 3 3 8" xfId="25517"/>
    <cellStyle name="Output 2 2 3 3 9" xfId="23118"/>
    <cellStyle name="Output 2 2 3 4" xfId="20559"/>
    <cellStyle name="Output 2 2 3 4 10" xfId="27295"/>
    <cellStyle name="Output 2 2 3 4 2" xfId="21101"/>
    <cellStyle name="Output 2 2 3 4 2 2" xfId="23417"/>
    <cellStyle name="Output 2 2 3 4 2 3" xfId="24214"/>
    <cellStyle name="Output 2 2 3 4 2 4" xfId="24964"/>
    <cellStyle name="Output 2 2 3 4 2 5" xfId="25658"/>
    <cellStyle name="Output 2 2 3 4 2 6" xfId="26338"/>
    <cellStyle name="Output 2 2 3 4 2 7" xfId="27001"/>
    <cellStyle name="Output 2 2 3 4 2 8" xfId="27570"/>
    <cellStyle name="Output 2 2 3 4 2 9" xfId="27998"/>
    <cellStyle name="Output 2 2 3 4 3" xfId="22942"/>
    <cellStyle name="Output 2 2 3 4 4" xfId="23749"/>
    <cellStyle name="Output 2 2 3 4 5" xfId="24545"/>
    <cellStyle name="Output 2 2 3 4 6" xfId="25264"/>
    <cellStyle name="Output 2 2 3 4 7" xfId="25958"/>
    <cellStyle name="Output 2 2 3 4 8" xfId="26627"/>
    <cellStyle name="Output 2 2 3 4 9" xfId="23120"/>
    <cellStyle name="Output 2 2 3 5" xfId="21104"/>
    <cellStyle name="Output 2 2 3 5 2" xfId="23420"/>
    <cellStyle name="Output 2 2 3 5 3" xfId="24217"/>
    <cellStyle name="Output 2 2 3 5 4" xfId="24967"/>
    <cellStyle name="Output 2 2 3 5 5" xfId="25661"/>
    <cellStyle name="Output 2 2 3 5 6" xfId="26341"/>
    <cellStyle name="Output 2 2 3 5 7" xfId="27004"/>
    <cellStyle name="Output 2 2 3 5 8" xfId="27573"/>
    <cellStyle name="Output 2 2 3 5 9" xfId="28001"/>
    <cellStyle name="Output 2 2 3 6" xfId="22939"/>
    <cellStyle name="Output 2 2 3 7" xfId="23746"/>
    <cellStyle name="Output 2 2 3 8" xfId="24542"/>
    <cellStyle name="Output 2 2 3 9" xfId="24067"/>
    <cellStyle name="Output 2 2 4" xfId="20560"/>
    <cellStyle name="Output 2 2 4 10" xfId="25959"/>
    <cellStyle name="Output 2 2 4 11" xfId="25518"/>
    <cellStyle name="Output 2 2 4 12" xfId="23122"/>
    <cellStyle name="Output 2 2 4 13" xfId="27296"/>
    <cellStyle name="Output 2 2 4 2" xfId="20561"/>
    <cellStyle name="Output 2 2 4 2 10" xfId="27297"/>
    <cellStyle name="Output 2 2 4 2 2" xfId="21099"/>
    <cellStyle name="Output 2 2 4 2 2 2" xfId="23415"/>
    <cellStyle name="Output 2 2 4 2 2 3" xfId="24212"/>
    <cellStyle name="Output 2 2 4 2 2 4" xfId="24962"/>
    <cellStyle name="Output 2 2 4 2 2 5" xfId="25656"/>
    <cellStyle name="Output 2 2 4 2 2 6" xfId="26336"/>
    <cellStyle name="Output 2 2 4 2 2 7" xfId="26999"/>
    <cellStyle name="Output 2 2 4 2 2 8" xfId="27568"/>
    <cellStyle name="Output 2 2 4 2 2 9" xfId="27996"/>
    <cellStyle name="Output 2 2 4 2 3" xfId="22944"/>
    <cellStyle name="Output 2 2 4 2 4" xfId="23751"/>
    <cellStyle name="Output 2 2 4 2 5" xfId="24547"/>
    <cellStyle name="Output 2 2 4 2 6" xfId="25266"/>
    <cellStyle name="Output 2 2 4 2 7" xfId="25960"/>
    <cellStyle name="Output 2 2 4 2 8" xfId="26628"/>
    <cellStyle name="Output 2 2 4 2 9" xfId="23124"/>
    <cellStyle name="Output 2 2 4 3" xfId="20562"/>
    <cellStyle name="Output 2 2 4 3 10" xfId="27298"/>
    <cellStyle name="Output 2 2 4 3 2" xfId="21098"/>
    <cellStyle name="Output 2 2 4 3 2 2" xfId="23414"/>
    <cellStyle name="Output 2 2 4 3 2 3" xfId="24211"/>
    <cellStyle name="Output 2 2 4 3 2 4" xfId="24961"/>
    <cellStyle name="Output 2 2 4 3 2 5" xfId="25655"/>
    <cellStyle name="Output 2 2 4 3 2 6" xfId="26335"/>
    <cellStyle name="Output 2 2 4 3 2 7" xfId="26998"/>
    <cellStyle name="Output 2 2 4 3 2 8" xfId="27567"/>
    <cellStyle name="Output 2 2 4 3 2 9" xfId="27995"/>
    <cellStyle name="Output 2 2 4 3 3" xfId="22945"/>
    <cellStyle name="Output 2 2 4 3 4" xfId="23752"/>
    <cellStyle name="Output 2 2 4 3 5" xfId="24548"/>
    <cellStyle name="Output 2 2 4 3 6" xfId="25267"/>
    <cellStyle name="Output 2 2 4 3 7" xfId="25961"/>
    <cellStyle name="Output 2 2 4 3 8" xfId="26629"/>
    <cellStyle name="Output 2 2 4 3 9" xfId="23125"/>
    <cellStyle name="Output 2 2 4 4" xfId="20563"/>
    <cellStyle name="Output 2 2 4 4 10" xfId="27299"/>
    <cellStyle name="Output 2 2 4 4 2" xfId="21097"/>
    <cellStyle name="Output 2 2 4 4 2 2" xfId="23413"/>
    <cellStyle name="Output 2 2 4 4 2 3" xfId="24210"/>
    <cellStyle name="Output 2 2 4 4 2 4" xfId="24960"/>
    <cellStyle name="Output 2 2 4 4 2 5" xfId="25654"/>
    <cellStyle name="Output 2 2 4 4 2 6" xfId="26334"/>
    <cellStyle name="Output 2 2 4 4 2 7" xfId="26997"/>
    <cellStyle name="Output 2 2 4 4 2 8" xfId="27566"/>
    <cellStyle name="Output 2 2 4 4 2 9" xfId="27994"/>
    <cellStyle name="Output 2 2 4 4 3" xfId="22946"/>
    <cellStyle name="Output 2 2 4 4 4" xfId="23753"/>
    <cellStyle name="Output 2 2 4 4 5" xfId="24549"/>
    <cellStyle name="Output 2 2 4 4 6" xfId="25268"/>
    <cellStyle name="Output 2 2 4 4 7" xfId="25962"/>
    <cellStyle name="Output 2 2 4 4 8" xfId="26630"/>
    <cellStyle name="Output 2 2 4 4 9" xfId="23127"/>
    <cellStyle name="Output 2 2 4 5" xfId="21100"/>
    <cellStyle name="Output 2 2 4 5 2" xfId="23416"/>
    <cellStyle name="Output 2 2 4 5 3" xfId="24213"/>
    <cellStyle name="Output 2 2 4 5 4" xfId="24963"/>
    <cellStyle name="Output 2 2 4 5 5" xfId="25657"/>
    <cellStyle name="Output 2 2 4 5 6" xfId="26337"/>
    <cellStyle name="Output 2 2 4 5 7" xfId="27000"/>
    <cellStyle name="Output 2 2 4 5 8" xfId="27569"/>
    <cellStyle name="Output 2 2 4 5 9" xfId="27997"/>
    <cellStyle name="Output 2 2 4 6" xfId="22943"/>
    <cellStyle name="Output 2 2 4 7" xfId="23750"/>
    <cellStyle name="Output 2 2 4 8" xfId="24546"/>
    <cellStyle name="Output 2 2 4 9" xfId="25265"/>
    <cellStyle name="Output 2 2 5" xfId="20564"/>
    <cellStyle name="Output 2 2 5 10" xfId="25963"/>
    <cellStyle name="Output 2 2 5 11" xfId="26631"/>
    <cellStyle name="Output 2 2 5 12" xfId="23128"/>
    <cellStyle name="Output 2 2 5 13" xfId="27300"/>
    <cellStyle name="Output 2 2 5 2" xfId="20565"/>
    <cellStyle name="Output 2 2 5 2 10" xfId="27301"/>
    <cellStyle name="Output 2 2 5 2 2" xfId="21095"/>
    <cellStyle name="Output 2 2 5 2 2 2" xfId="23411"/>
    <cellStyle name="Output 2 2 5 2 2 3" xfId="24208"/>
    <cellStyle name="Output 2 2 5 2 2 4" xfId="24958"/>
    <cellStyle name="Output 2 2 5 2 2 5" xfId="25652"/>
    <cellStyle name="Output 2 2 5 2 2 6" xfId="26332"/>
    <cellStyle name="Output 2 2 5 2 2 7" xfId="26995"/>
    <cellStyle name="Output 2 2 5 2 2 8" xfId="27564"/>
    <cellStyle name="Output 2 2 5 2 2 9" xfId="27992"/>
    <cellStyle name="Output 2 2 5 2 3" xfId="22948"/>
    <cellStyle name="Output 2 2 5 2 4" xfId="23755"/>
    <cellStyle name="Output 2 2 5 2 5" xfId="24551"/>
    <cellStyle name="Output 2 2 5 2 6" xfId="25270"/>
    <cellStyle name="Output 2 2 5 2 7" xfId="25964"/>
    <cellStyle name="Output 2 2 5 2 8" xfId="26632"/>
    <cellStyle name="Output 2 2 5 2 9" xfId="23130"/>
    <cellStyle name="Output 2 2 5 3" xfId="20566"/>
    <cellStyle name="Output 2 2 5 3 10" xfId="27302"/>
    <cellStyle name="Output 2 2 5 3 2" xfId="21094"/>
    <cellStyle name="Output 2 2 5 3 2 2" xfId="23410"/>
    <cellStyle name="Output 2 2 5 3 2 3" xfId="24207"/>
    <cellStyle name="Output 2 2 5 3 2 4" xfId="24957"/>
    <cellStyle name="Output 2 2 5 3 2 5" xfId="25651"/>
    <cellStyle name="Output 2 2 5 3 2 6" xfId="26331"/>
    <cellStyle name="Output 2 2 5 3 2 7" xfId="26994"/>
    <cellStyle name="Output 2 2 5 3 2 8" xfId="27563"/>
    <cellStyle name="Output 2 2 5 3 2 9" xfId="27991"/>
    <cellStyle name="Output 2 2 5 3 3" xfId="22949"/>
    <cellStyle name="Output 2 2 5 3 4" xfId="23756"/>
    <cellStyle name="Output 2 2 5 3 5" xfId="24552"/>
    <cellStyle name="Output 2 2 5 3 6" xfId="25271"/>
    <cellStyle name="Output 2 2 5 3 7" xfId="25965"/>
    <cellStyle name="Output 2 2 5 3 8" xfId="26633"/>
    <cellStyle name="Output 2 2 5 3 9" xfId="23132"/>
    <cellStyle name="Output 2 2 5 4" xfId="20567"/>
    <cellStyle name="Output 2 2 5 4 10" xfId="27303"/>
    <cellStyle name="Output 2 2 5 4 2" xfId="21093"/>
    <cellStyle name="Output 2 2 5 4 2 2" xfId="23409"/>
    <cellStyle name="Output 2 2 5 4 2 3" xfId="24206"/>
    <cellStyle name="Output 2 2 5 4 2 4" xfId="24956"/>
    <cellStyle name="Output 2 2 5 4 2 5" xfId="25650"/>
    <cellStyle name="Output 2 2 5 4 2 6" xfId="26330"/>
    <cellStyle name="Output 2 2 5 4 2 7" xfId="26993"/>
    <cellStyle name="Output 2 2 5 4 2 8" xfId="27562"/>
    <cellStyle name="Output 2 2 5 4 2 9" xfId="27990"/>
    <cellStyle name="Output 2 2 5 4 3" xfId="22950"/>
    <cellStyle name="Output 2 2 5 4 4" xfId="23757"/>
    <cellStyle name="Output 2 2 5 4 5" xfId="24553"/>
    <cellStyle name="Output 2 2 5 4 6" xfId="25272"/>
    <cellStyle name="Output 2 2 5 4 7" xfId="25966"/>
    <cellStyle name="Output 2 2 5 4 8" xfId="26634"/>
    <cellStyle name="Output 2 2 5 4 9" xfId="23134"/>
    <cellStyle name="Output 2 2 5 5" xfId="21096"/>
    <cellStyle name="Output 2 2 5 5 2" xfId="23412"/>
    <cellStyle name="Output 2 2 5 5 3" xfId="24209"/>
    <cellStyle name="Output 2 2 5 5 4" xfId="24959"/>
    <cellStyle name="Output 2 2 5 5 5" xfId="25653"/>
    <cellStyle name="Output 2 2 5 5 6" xfId="26333"/>
    <cellStyle name="Output 2 2 5 5 7" xfId="26996"/>
    <cellStyle name="Output 2 2 5 5 8" xfId="27565"/>
    <cellStyle name="Output 2 2 5 5 9" xfId="27993"/>
    <cellStyle name="Output 2 2 5 6" xfId="22947"/>
    <cellStyle name="Output 2 2 5 7" xfId="23754"/>
    <cellStyle name="Output 2 2 5 8" xfId="24550"/>
    <cellStyle name="Output 2 2 5 9" xfId="25269"/>
    <cellStyle name="Output 2 2 6" xfId="20568"/>
    <cellStyle name="Output 2 2 6 10" xfId="27304"/>
    <cellStyle name="Output 2 2 6 2" xfId="21092"/>
    <cellStyle name="Output 2 2 6 2 2" xfId="23408"/>
    <cellStyle name="Output 2 2 6 2 3" xfId="24205"/>
    <cellStyle name="Output 2 2 6 2 4" xfId="24955"/>
    <cellStyle name="Output 2 2 6 2 5" xfId="25649"/>
    <cellStyle name="Output 2 2 6 2 6" xfId="26329"/>
    <cellStyle name="Output 2 2 6 2 7" xfId="26992"/>
    <cellStyle name="Output 2 2 6 2 8" xfId="27561"/>
    <cellStyle name="Output 2 2 6 2 9" xfId="27989"/>
    <cellStyle name="Output 2 2 6 3" xfId="22951"/>
    <cellStyle name="Output 2 2 6 4" xfId="23758"/>
    <cellStyle name="Output 2 2 6 5" xfId="24554"/>
    <cellStyle name="Output 2 2 6 6" xfId="25273"/>
    <cellStyle name="Output 2 2 6 7" xfId="25967"/>
    <cellStyle name="Output 2 2 6 8" xfId="26635"/>
    <cellStyle name="Output 2 2 6 9" xfId="23135"/>
    <cellStyle name="Output 2 2 7" xfId="20569"/>
    <cellStyle name="Output 2 2 7 10" xfId="27305"/>
    <cellStyle name="Output 2 2 7 2" xfId="21091"/>
    <cellStyle name="Output 2 2 7 2 2" xfId="23407"/>
    <cellStyle name="Output 2 2 7 2 3" xfId="24204"/>
    <cellStyle name="Output 2 2 7 2 4" xfId="24954"/>
    <cellStyle name="Output 2 2 7 2 5" xfId="25648"/>
    <cellStyle name="Output 2 2 7 2 6" xfId="26328"/>
    <cellStyle name="Output 2 2 7 2 7" xfId="26991"/>
    <cellStyle name="Output 2 2 7 2 8" xfId="27560"/>
    <cellStyle name="Output 2 2 7 2 9" xfId="27988"/>
    <cellStyle name="Output 2 2 7 3" xfId="22952"/>
    <cellStyle name="Output 2 2 7 4" xfId="23759"/>
    <cellStyle name="Output 2 2 7 5" xfId="24555"/>
    <cellStyle name="Output 2 2 7 6" xfId="25274"/>
    <cellStyle name="Output 2 2 7 7" xfId="25968"/>
    <cellStyle name="Output 2 2 7 8" xfId="26636"/>
    <cellStyle name="Output 2 2 7 9" xfId="23726"/>
    <cellStyle name="Output 2 2 8" xfId="20570"/>
    <cellStyle name="Output 2 2 8 10" xfId="27306"/>
    <cellStyle name="Output 2 2 8 2" xfId="21090"/>
    <cellStyle name="Output 2 2 8 2 2" xfId="23406"/>
    <cellStyle name="Output 2 2 8 2 3" xfId="24203"/>
    <cellStyle name="Output 2 2 8 2 4" xfId="24953"/>
    <cellStyle name="Output 2 2 8 2 5" xfId="25647"/>
    <cellStyle name="Output 2 2 8 2 6" xfId="26327"/>
    <cellStyle name="Output 2 2 8 2 7" xfId="26990"/>
    <cellStyle name="Output 2 2 8 2 8" xfId="27559"/>
    <cellStyle name="Output 2 2 8 2 9" xfId="27987"/>
    <cellStyle name="Output 2 2 8 3" xfId="22953"/>
    <cellStyle name="Output 2 2 8 4" xfId="23760"/>
    <cellStyle name="Output 2 2 8 5" xfId="24556"/>
    <cellStyle name="Output 2 2 8 6" xfId="25275"/>
    <cellStyle name="Output 2 2 8 7" xfId="25969"/>
    <cellStyle name="Output 2 2 8 8" xfId="26637"/>
    <cellStyle name="Output 2 2 8 9" xfId="23141"/>
    <cellStyle name="Output 2 2 9" xfId="20571"/>
    <cellStyle name="Output 2 2 9 10" xfId="27307"/>
    <cellStyle name="Output 2 2 9 2" xfId="21089"/>
    <cellStyle name="Output 2 2 9 2 2" xfId="23405"/>
    <cellStyle name="Output 2 2 9 2 3" xfId="24202"/>
    <cellStyle name="Output 2 2 9 2 4" xfId="24952"/>
    <cellStyle name="Output 2 2 9 2 5" xfId="25646"/>
    <cellStyle name="Output 2 2 9 2 6" xfId="26326"/>
    <cellStyle name="Output 2 2 9 2 7" xfId="26989"/>
    <cellStyle name="Output 2 2 9 2 8" xfId="27558"/>
    <cellStyle name="Output 2 2 9 2 9" xfId="27986"/>
    <cellStyle name="Output 2 2 9 3" xfId="22954"/>
    <cellStyle name="Output 2 2 9 4" xfId="23761"/>
    <cellStyle name="Output 2 2 9 5" xfId="24557"/>
    <cellStyle name="Output 2 2 9 6" xfId="25276"/>
    <cellStyle name="Output 2 2 9 7" xfId="25970"/>
    <cellStyle name="Output 2 2 9 8" xfId="26638"/>
    <cellStyle name="Output 2 2 9 9" xfId="23148"/>
    <cellStyle name="Output 2 20" xfId="23264"/>
    <cellStyle name="Output 2 21" xfId="24024"/>
    <cellStyle name="Output 2 22" xfId="24771"/>
    <cellStyle name="Output 2 23" xfId="25455"/>
    <cellStyle name="Output 2 24" xfId="23036"/>
    <cellStyle name="Output 2 25" xfId="26844"/>
    <cellStyle name="Output 2 3" xfId="20572"/>
    <cellStyle name="Output 2 3 2" xfId="20573"/>
    <cellStyle name="Output 2 3 2 10" xfId="27308"/>
    <cellStyle name="Output 2 3 2 2" xfId="21088"/>
    <cellStyle name="Output 2 3 2 2 2" xfId="23404"/>
    <cellStyle name="Output 2 3 2 2 3" xfId="24201"/>
    <cellStyle name="Output 2 3 2 2 4" xfId="24951"/>
    <cellStyle name="Output 2 3 2 2 5" xfId="25645"/>
    <cellStyle name="Output 2 3 2 2 6" xfId="26325"/>
    <cellStyle name="Output 2 3 2 2 7" xfId="26988"/>
    <cellStyle name="Output 2 3 2 2 8" xfId="27557"/>
    <cellStyle name="Output 2 3 2 2 9" xfId="27985"/>
    <cellStyle name="Output 2 3 2 3" xfId="22955"/>
    <cellStyle name="Output 2 3 2 4" xfId="23763"/>
    <cellStyle name="Output 2 3 2 5" xfId="24559"/>
    <cellStyle name="Output 2 3 2 6" xfId="25277"/>
    <cellStyle name="Output 2 3 2 7" xfId="25971"/>
    <cellStyle name="Output 2 3 2 8" xfId="26639"/>
    <cellStyle name="Output 2 3 2 9" xfId="23151"/>
    <cellStyle name="Output 2 3 3" xfId="20574"/>
    <cellStyle name="Output 2 3 3 10" xfId="27309"/>
    <cellStyle name="Output 2 3 3 2" xfId="21087"/>
    <cellStyle name="Output 2 3 3 2 2" xfId="23403"/>
    <cellStyle name="Output 2 3 3 2 3" xfId="24200"/>
    <cellStyle name="Output 2 3 3 2 4" xfId="24950"/>
    <cellStyle name="Output 2 3 3 2 5" xfId="25644"/>
    <cellStyle name="Output 2 3 3 2 6" xfId="26324"/>
    <cellStyle name="Output 2 3 3 2 7" xfId="26987"/>
    <cellStyle name="Output 2 3 3 2 8" xfId="27556"/>
    <cellStyle name="Output 2 3 3 2 9" xfId="27984"/>
    <cellStyle name="Output 2 3 3 3" xfId="22956"/>
    <cellStyle name="Output 2 3 3 4" xfId="23764"/>
    <cellStyle name="Output 2 3 3 5" xfId="24560"/>
    <cellStyle name="Output 2 3 3 6" xfId="25278"/>
    <cellStyle name="Output 2 3 3 7" xfId="25972"/>
    <cellStyle name="Output 2 3 3 8" xfId="26640"/>
    <cellStyle name="Output 2 3 3 9" xfId="23154"/>
    <cellStyle name="Output 2 3 4" xfId="20575"/>
    <cellStyle name="Output 2 3 4 10" xfId="27310"/>
    <cellStyle name="Output 2 3 4 2" xfId="21086"/>
    <cellStyle name="Output 2 3 4 2 2" xfId="23402"/>
    <cellStyle name="Output 2 3 4 2 3" xfId="24199"/>
    <cellStyle name="Output 2 3 4 2 4" xfId="24949"/>
    <cellStyle name="Output 2 3 4 2 5" xfId="25643"/>
    <cellStyle name="Output 2 3 4 2 6" xfId="26323"/>
    <cellStyle name="Output 2 3 4 2 7" xfId="26986"/>
    <cellStyle name="Output 2 3 4 2 8" xfId="27555"/>
    <cellStyle name="Output 2 3 4 2 9" xfId="27983"/>
    <cellStyle name="Output 2 3 4 3" xfId="22957"/>
    <cellStyle name="Output 2 3 4 4" xfId="23765"/>
    <cellStyle name="Output 2 3 4 5" xfId="24561"/>
    <cellStyle name="Output 2 3 4 6" xfId="25279"/>
    <cellStyle name="Output 2 3 4 7" xfId="25973"/>
    <cellStyle name="Output 2 3 4 8" xfId="26641"/>
    <cellStyle name="Output 2 3 4 9" xfId="23155"/>
    <cellStyle name="Output 2 3 5" xfId="20576"/>
    <cellStyle name="Output 2 3 5 10" xfId="27311"/>
    <cellStyle name="Output 2 3 5 2" xfId="21085"/>
    <cellStyle name="Output 2 3 5 2 2" xfId="23401"/>
    <cellStyle name="Output 2 3 5 2 3" xfId="24198"/>
    <cellStyle name="Output 2 3 5 2 4" xfId="24948"/>
    <cellStyle name="Output 2 3 5 2 5" xfId="25642"/>
    <cellStyle name="Output 2 3 5 2 6" xfId="26322"/>
    <cellStyle name="Output 2 3 5 2 7" xfId="26985"/>
    <cellStyle name="Output 2 3 5 2 8" xfId="27554"/>
    <cellStyle name="Output 2 3 5 2 9" xfId="27982"/>
    <cellStyle name="Output 2 3 5 3" xfId="22958"/>
    <cellStyle name="Output 2 3 5 4" xfId="23766"/>
    <cellStyle name="Output 2 3 5 5" xfId="24562"/>
    <cellStyle name="Output 2 3 5 6" xfId="25280"/>
    <cellStyle name="Output 2 3 5 7" xfId="25974"/>
    <cellStyle name="Output 2 3 5 8" xfId="26642"/>
    <cellStyle name="Output 2 3 5 9" xfId="23157"/>
    <cellStyle name="Output 2 4" xfId="20577"/>
    <cellStyle name="Output 2 4 2" xfId="20578"/>
    <cellStyle name="Output 2 4 2 10" xfId="27312"/>
    <cellStyle name="Output 2 4 2 2" xfId="21084"/>
    <cellStyle name="Output 2 4 2 2 2" xfId="23400"/>
    <cellStyle name="Output 2 4 2 2 3" xfId="24197"/>
    <cellStyle name="Output 2 4 2 2 4" xfId="24947"/>
    <cellStyle name="Output 2 4 2 2 5" xfId="25641"/>
    <cellStyle name="Output 2 4 2 2 6" xfId="26321"/>
    <cellStyle name="Output 2 4 2 2 7" xfId="26984"/>
    <cellStyle name="Output 2 4 2 2 8" xfId="27553"/>
    <cellStyle name="Output 2 4 2 2 9" xfId="27981"/>
    <cellStyle name="Output 2 4 2 3" xfId="22960"/>
    <cellStyle name="Output 2 4 2 4" xfId="23768"/>
    <cellStyle name="Output 2 4 2 5" xfId="24564"/>
    <cellStyle name="Output 2 4 2 6" xfId="25281"/>
    <cellStyle name="Output 2 4 2 7" xfId="25975"/>
    <cellStyle name="Output 2 4 2 8" xfId="26643"/>
    <cellStyle name="Output 2 4 2 9" xfId="23216"/>
    <cellStyle name="Output 2 4 3" xfId="20579"/>
    <cellStyle name="Output 2 4 3 10" xfId="27313"/>
    <cellStyle name="Output 2 4 3 2" xfId="21083"/>
    <cellStyle name="Output 2 4 3 2 2" xfId="23399"/>
    <cellStyle name="Output 2 4 3 2 3" xfId="24196"/>
    <cellStyle name="Output 2 4 3 2 4" xfId="24946"/>
    <cellStyle name="Output 2 4 3 2 5" xfId="25640"/>
    <cellStyle name="Output 2 4 3 2 6" xfId="26320"/>
    <cellStyle name="Output 2 4 3 2 7" xfId="26983"/>
    <cellStyle name="Output 2 4 3 2 8" xfId="27552"/>
    <cellStyle name="Output 2 4 3 2 9" xfId="27980"/>
    <cellStyle name="Output 2 4 3 3" xfId="22961"/>
    <cellStyle name="Output 2 4 3 4" xfId="23769"/>
    <cellStyle name="Output 2 4 3 5" xfId="24565"/>
    <cellStyle name="Output 2 4 3 6" xfId="25282"/>
    <cellStyle name="Output 2 4 3 7" xfId="25976"/>
    <cellStyle name="Output 2 4 3 8" xfId="26644"/>
    <cellStyle name="Output 2 4 3 9" xfId="23226"/>
    <cellStyle name="Output 2 4 4" xfId="20580"/>
    <cellStyle name="Output 2 4 4 10" xfId="27314"/>
    <cellStyle name="Output 2 4 4 2" xfId="21082"/>
    <cellStyle name="Output 2 4 4 2 2" xfId="23398"/>
    <cellStyle name="Output 2 4 4 2 3" xfId="24195"/>
    <cellStyle name="Output 2 4 4 2 4" xfId="24945"/>
    <cellStyle name="Output 2 4 4 2 5" xfId="25639"/>
    <cellStyle name="Output 2 4 4 2 6" xfId="26319"/>
    <cellStyle name="Output 2 4 4 2 7" xfId="26982"/>
    <cellStyle name="Output 2 4 4 2 8" xfId="27551"/>
    <cellStyle name="Output 2 4 4 2 9" xfId="27979"/>
    <cellStyle name="Output 2 4 4 3" xfId="22962"/>
    <cellStyle name="Output 2 4 4 4" xfId="23770"/>
    <cellStyle name="Output 2 4 4 5" xfId="24566"/>
    <cellStyle name="Output 2 4 4 6" xfId="25283"/>
    <cellStyle name="Output 2 4 4 7" xfId="25977"/>
    <cellStyle name="Output 2 4 4 8" xfId="26645"/>
    <cellStyle name="Output 2 4 4 9" xfId="23250"/>
    <cellStyle name="Output 2 4 5" xfId="20581"/>
    <cellStyle name="Output 2 4 5 10" xfId="27315"/>
    <cellStyle name="Output 2 4 5 2" xfId="21081"/>
    <cellStyle name="Output 2 4 5 2 2" xfId="23397"/>
    <cellStyle name="Output 2 4 5 2 3" xfId="24194"/>
    <cellStyle name="Output 2 4 5 2 4" xfId="24944"/>
    <cellStyle name="Output 2 4 5 2 5" xfId="25638"/>
    <cellStyle name="Output 2 4 5 2 6" xfId="26318"/>
    <cellStyle name="Output 2 4 5 2 7" xfId="26981"/>
    <cellStyle name="Output 2 4 5 2 8" xfId="27550"/>
    <cellStyle name="Output 2 4 5 2 9" xfId="27978"/>
    <cellStyle name="Output 2 4 5 3" xfId="22963"/>
    <cellStyle name="Output 2 4 5 4" xfId="23771"/>
    <cellStyle name="Output 2 4 5 5" xfId="24567"/>
    <cellStyle name="Output 2 4 5 6" xfId="25284"/>
    <cellStyle name="Output 2 4 5 7" xfId="25978"/>
    <cellStyle name="Output 2 4 5 8" xfId="26646"/>
    <cellStyle name="Output 2 4 5 9" xfId="23251"/>
    <cellStyle name="Output 2 5" xfId="20582"/>
    <cellStyle name="Output 2 5 2" xfId="20583"/>
    <cellStyle name="Output 2 5 2 10" xfId="27316"/>
    <cellStyle name="Output 2 5 2 2" xfId="21080"/>
    <cellStyle name="Output 2 5 2 2 2" xfId="23396"/>
    <cellStyle name="Output 2 5 2 2 3" xfId="24193"/>
    <cellStyle name="Output 2 5 2 2 4" xfId="24943"/>
    <cellStyle name="Output 2 5 2 2 5" xfId="25637"/>
    <cellStyle name="Output 2 5 2 2 6" xfId="26317"/>
    <cellStyle name="Output 2 5 2 2 7" xfId="26980"/>
    <cellStyle name="Output 2 5 2 2 8" xfId="27549"/>
    <cellStyle name="Output 2 5 2 2 9" xfId="27977"/>
    <cellStyle name="Output 2 5 2 3" xfId="22964"/>
    <cellStyle name="Output 2 5 2 4" xfId="23772"/>
    <cellStyle name="Output 2 5 2 5" xfId="24568"/>
    <cellStyle name="Output 2 5 2 6" xfId="25285"/>
    <cellStyle name="Output 2 5 2 7" xfId="25979"/>
    <cellStyle name="Output 2 5 2 8" xfId="26647"/>
    <cellStyle name="Output 2 5 2 9" xfId="23256"/>
    <cellStyle name="Output 2 5 3" xfId="20584"/>
    <cellStyle name="Output 2 5 3 10" xfId="27317"/>
    <cellStyle name="Output 2 5 3 2" xfId="21079"/>
    <cellStyle name="Output 2 5 3 2 2" xfId="23395"/>
    <cellStyle name="Output 2 5 3 2 3" xfId="24192"/>
    <cellStyle name="Output 2 5 3 2 4" xfId="24942"/>
    <cellStyle name="Output 2 5 3 2 5" xfId="25636"/>
    <cellStyle name="Output 2 5 3 2 6" xfId="26316"/>
    <cellStyle name="Output 2 5 3 2 7" xfId="26979"/>
    <cellStyle name="Output 2 5 3 2 8" xfId="27548"/>
    <cellStyle name="Output 2 5 3 2 9" xfId="27976"/>
    <cellStyle name="Output 2 5 3 3" xfId="22965"/>
    <cellStyle name="Output 2 5 3 4" xfId="23773"/>
    <cellStyle name="Output 2 5 3 5" xfId="24569"/>
    <cellStyle name="Output 2 5 3 6" xfId="25286"/>
    <cellStyle name="Output 2 5 3 7" xfId="25980"/>
    <cellStyle name="Output 2 5 3 8" xfId="26648"/>
    <cellStyle name="Output 2 5 3 9" xfId="23257"/>
    <cellStyle name="Output 2 5 4" xfId="20585"/>
    <cellStyle name="Output 2 5 4 10" xfId="27318"/>
    <cellStyle name="Output 2 5 4 2" xfId="21078"/>
    <cellStyle name="Output 2 5 4 2 2" xfId="23394"/>
    <cellStyle name="Output 2 5 4 2 3" xfId="24191"/>
    <cellStyle name="Output 2 5 4 2 4" xfId="24941"/>
    <cellStyle name="Output 2 5 4 2 5" xfId="25635"/>
    <cellStyle name="Output 2 5 4 2 6" xfId="26315"/>
    <cellStyle name="Output 2 5 4 2 7" xfId="26978"/>
    <cellStyle name="Output 2 5 4 2 8" xfId="27547"/>
    <cellStyle name="Output 2 5 4 2 9" xfId="27975"/>
    <cellStyle name="Output 2 5 4 3" xfId="22966"/>
    <cellStyle name="Output 2 5 4 4" xfId="23774"/>
    <cellStyle name="Output 2 5 4 5" xfId="24570"/>
    <cellStyle name="Output 2 5 4 6" xfId="25287"/>
    <cellStyle name="Output 2 5 4 7" xfId="25981"/>
    <cellStyle name="Output 2 5 4 8" xfId="26649"/>
    <cellStyle name="Output 2 5 4 9" xfId="23258"/>
    <cellStyle name="Output 2 5 5" xfId="20586"/>
    <cellStyle name="Output 2 5 5 10" xfId="27319"/>
    <cellStyle name="Output 2 5 5 2" xfId="21077"/>
    <cellStyle name="Output 2 5 5 2 2" xfId="23393"/>
    <cellStyle name="Output 2 5 5 2 3" xfId="24190"/>
    <cellStyle name="Output 2 5 5 2 4" xfId="24940"/>
    <cellStyle name="Output 2 5 5 2 5" xfId="25634"/>
    <cellStyle name="Output 2 5 5 2 6" xfId="26314"/>
    <cellStyle name="Output 2 5 5 2 7" xfId="26977"/>
    <cellStyle name="Output 2 5 5 2 8" xfId="27546"/>
    <cellStyle name="Output 2 5 5 2 9" xfId="27974"/>
    <cellStyle name="Output 2 5 5 3" xfId="22967"/>
    <cellStyle name="Output 2 5 5 4" xfId="23775"/>
    <cellStyle name="Output 2 5 5 5" xfId="24571"/>
    <cellStyle name="Output 2 5 5 6" xfId="25288"/>
    <cellStyle name="Output 2 5 5 7" xfId="25982"/>
    <cellStyle name="Output 2 5 5 8" xfId="26650"/>
    <cellStyle name="Output 2 5 5 9" xfId="23259"/>
    <cellStyle name="Output 2 6" xfId="20587"/>
    <cellStyle name="Output 2 6 2" xfId="20588"/>
    <cellStyle name="Output 2 6 2 10" xfId="27320"/>
    <cellStyle name="Output 2 6 2 2" xfId="21076"/>
    <cellStyle name="Output 2 6 2 2 2" xfId="23392"/>
    <cellStyle name="Output 2 6 2 2 3" xfId="24189"/>
    <cellStyle name="Output 2 6 2 2 4" xfId="24939"/>
    <cellStyle name="Output 2 6 2 2 5" xfId="25633"/>
    <cellStyle name="Output 2 6 2 2 6" xfId="26313"/>
    <cellStyle name="Output 2 6 2 2 7" xfId="26976"/>
    <cellStyle name="Output 2 6 2 2 8" xfId="27545"/>
    <cellStyle name="Output 2 6 2 2 9" xfId="27973"/>
    <cellStyle name="Output 2 6 2 3" xfId="22969"/>
    <cellStyle name="Output 2 6 2 4" xfId="23777"/>
    <cellStyle name="Output 2 6 2 5" xfId="24573"/>
    <cellStyle name="Output 2 6 2 6" xfId="25289"/>
    <cellStyle name="Output 2 6 2 7" xfId="25983"/>
    <cellStyle name="Output 2 6 2 8" xfId="26651"/>
    <cellStyle name="Output 2 6 2 9" xfId="23260"/>
    <cellStyle name="Output 2 6 3" xfId="20589"/>
    <cellStyle name="Output 2 6 3 10" xfId="27321"/>
    <cellStyle name="Output 2 6 3 2" xfId="21075"/>
    <cellStyle name="Output 2 6 3 2 2" xfId="23391"/>
    <cellStyle name="Output 2 6 3 2 3" xfId="24188"/>
    <cellStyle name="Output 2 6 3 2 4" xfId="24938"/>
    <cellStyle name="Output 2 6 3 2 5" xfId="25632"/>
    <cellStyle name="Output 2 6 3 2 6" xfId="26312"/>
    <cellStyle name="Output 2 6 3 2 7" xfId="26975"/>
    <cellStyle name="Output 2 6 3 2 8" xfId="27544"/>
    <cellStyle name="Output 2 6 3 2 9" xfId="27972"/>
    <cellStyle name="Output 2 6 3 3" xfId="22970"/>
    <cellStyle name="Output 2 6 3 4" xfId="23778"/>
    <cellStyle name="Output 2 6 3 5" xfId="24574"/>
    <cellStyle name="Output 2 6 3 6" xfId="25290"/>
    <cellStyle name="Output 2 6 3 7" xfId="25984"/>
    <cellStyle name="Output 2 6 3 8" xfId="26652"/>
    <cellStyle name="Output 2 6 3 9" xfId="23261"/>
    <cellStyle name="Output 2 6 4" xfId="20590"/>
    <cellStyle name="Output 2 6 4 10" xfId="27322"/>
    <cellStyle name="Output 2 6 4 2" xfId="21074"/>
    <cellStyle name="Output 2 6 4 2 2" xfId="23390"/>
    <cellStyle name="Output 2 6 4 2 3" xfId="24187"/>
    <cellStyle name="Output 2 6 4 2 4" xfId="24937"/>
    <cellStyle name="Output 2 6 4 2 5" xfId="25631"/>
    <cellStyle name="Output 2 6 4 2 6" xfId="26311"/>
    <cellStyle name="Output 2 6 4 2 7" xfId="26974"/>
    <cellStyle name="Output 2 6 4 2 8" xfId="27543"/>
    <cellStyle name="Output 2 6 4 2 9" xfId="27971"/>
    <cellStyle name="Output 2 6 4 3" xfId="22971"/>
    <cellStyle name="Output 2 6 4 4" xfId="23779"/>
    <cellStyle name="Output 2 6 4 5" xfId="24575"/>
    <cellStyle name="Output 2 6 4 6" xfId="25291"/>
    <cellStyle name="Output 2 6 4 7" xfId="25985"/>
    <cellStyle name="Output 2 6 4 8" xfId="26653"/>
    <cellStyle name="Output 2 6 4 9" xfId="24995"/>
    <cellStyle name="Output 2 6 5" xfId="20591"/>
    <cellStyle name="Output 2 6 5 10" xfId="27323"/>
    <cellStyle name="Output 2 6 5 2" xfId="21073"/>
    <cellStyle name="Output 2 6 5 2 2" xfId="23389"/>
    <cellStyle name="Output 2 6 5 2 3" xfId="24186"/>
    <cellStyle name="Output 2 6 5 2 4" xfId="24936"/>
    <cellStyle name="Output 2 6 5 2 5" xfId="25630"/>
    <cellStyle name="Output 2 6 5 2 6" xfId="26310"/>
    <cellStyle name="Output 2 6 5 2 7" xfId="26973"/>
    <cellStyle name="Output 2 6 5 2 8" xfId="27542"/>
    <cellStyle name="Output 2 6 5 2 9" xfId="27970"/>
    <cellStyle name="Output 2 6 5 3" xfId="22972"/>
    <cellStyle name="Output 2 6 5 4" xfId="23780"/>
    <cellStyle name="Output 2 6 5 5" xfId="24576"/>
    <cellStyle name="Output 2 6 5 6" xfId="25292"/>
    <cellStyle name="Output 2 6 5 7" xfId="25986"/>
    <cellStyle name="Output 2 6 5 8" xfId="26654"/>
    <cellStyle name="Output 2 6 5 9" xfId="23262"/>
    <cellStyle name="Output 2 7" xfId="20592"/>
    <cellStyle name="Output 2 7 2" xfId="20593"/>
    <cellStyle name="Output 2 7 2 10" xfId="27324"/>
    <cellStyle name="Output 2 7 2 2" xfId="21072"/>
    <cellStyle name="Output 2 7 2 2 2" xfId="23388"/>
    <cellStyle name="Output 2 7 2 2 3" xfId="24185"/>
    <cellStyle name="Output 2 7 2 2 4" xfId="24935"/>
    <cellStyle name="Output 2 7 2 2 5" xfId="25629"/>
    <cellStyle name="Output 2 7 2 2 6" xfId="26309"/>
    <cellStyle name="Output 2 7 2 2 7" xfId="26972"/>
    <cellStyle name="Output 2 7 2 2 8" xfId="27541"/>
    <cellStyle name="Output 2 7 2 2 9" xfId="27969"/>
    <cellStyle name="Output 2 7 2 3" xfId="22973"/>
    <cellStyle name="Output 2 7 2 4" xfId="23782"/>
    <cellStyle name="Output 2 7 2 5" xfId="24578"/>
    <cellStyle name="Output 2 7 2 6" xfId="25293"/>
    <cellStyle name="Output 2 7 2 7" xfId="25987"/>
    <cellStyle name="Output 2 7 2 8" xfId="26655"/>
    <cellStyle name="Output 2 7 2 9" xfId="23263"/>
    <cellStyle name="Output 2 7 3" xfId="20594"/>
    <cellStyle name="Output 2 7 3 10" xfId="27325"/>
    <cellStyle name="Output 2 7 3 2" xfId="21071"/>
    <cellStyle name="Output 2 7 3 2 2" xfId="23387"/>
    <cellStyle name="Output 2 7 3 2 3" xfId="24184"/>
    <cellStyle name="Output 2 7 3 2 4" xfId="24934"/>
    <cellStyle name="Output 2 7 3 2 5" xfId="25628"/>
    <cellStyle name="Output 2 7 3 2 6" xfId="26308"/>
    <cellStyle name="Output 2 7 3 2 7" xfId="26971"/>
    <cellStyle name="Output 2 7 3 2 8" xfId="27540"/>
    <cellStyle name="Output 2 7 3 2 9" xfId="27968"/>
    <cellStyle name="Output 2 7 3 3" xfId="22974"/>
    <cellStyle name="Output 2 7 3 4" xfId="23783"/>
    <cellStyle name="Output 2 7 3 5" xfId="24579"/>
    <cellStyle name="Output 2 7 3 6" xfId="25294"/>
    <cellStyle name="Output 2 7 3 7" xfId="25988"/>
    <cellStyle name="Output 2 7 3 8" xfId="26656"/>
    <cellStyle name="Output 2 7 3 9" xfId="23265"/>
    <cellStyle name="Output 2 7 4" xfId="20595"/>
    <cellStyle name="Output 2 7 4 10" xfId="27326"/>
    <cellStyle name="Output 2 7 4 2" xfId="21070"/>
    <cellStyle name="Output 2 7 4 2 2" xfId="23386"/>
    <cellStyle name="Output 2 7 4 2 3" xfId="24183"/>
    <cellStyle name="Output 2 7 4 2 4" xfId="24933"/>
    <cellStyle name="Output 2 7 4 2 5" xfId="25627"/>
    <cellStyle name="Output 2 7 4 2 6" xfId="26307"/>
    <cellStyle name="Output 2 7 4 2 7" xfId="26970"/>
    <cellStyle name="Output 2 7 4 2 8" xfId="27539"/>
    <cellStyle name="Output 2 7 4 2 9" xfId="27967"/>
    <cellStyle name="Output 2 7 4 3" xfId="22975"/>
    <cellStyle name="Output 2 7 4 4" xfId="23784"/>
    <cellStyle name="Output 2 7 4 5" xfId="24580"/>
    <cellStyle name="Output 2 7 4 6" xfId="25295"/>
    <cellStyle name="Output 2 7 4 7" xfId="25989"/>
    <cellStyle name="Output 2 7 4 8" xfId="26657"/>
    <cellStyle name="Output 2 7 4 9" xfId="24558"/>
    <cellStyle name="Output 2 7 5" xfId="20596"/>
    <cellStyle name="Output 2 7 5 10" xfId="27327"/>
    <cellStyle name="Output 2 7 5 2" xfId="21069"/>
    <cellStyle name="Output 2 7 5 2 2" xfId="23385"/>
    <cellStyle name="Output 2 7 5 2 3" xfId="24182"/>
    <cellStyle name="Output 2 7 5 2 4" xfId="24932"/>
    <cellStyle name="Output 2 7 5 2 5" xfId="25626"/>
    <cellStyle name="Output 2 7 5 2 6" xfId="26306"/>
    <cellStyle name="Output 2 7 5 2 7" xfId="26969"/>
    <cellStyle name="Output 2 7 5 2 8" xfId="27538"/>
    <cellStyle name="Output 2 7 5 2 9" xfId="27966"/>
    <cellStyle name="Output 2 7 5 3" xfId="22976"/>
    <cellStyle name="Output 2 7 5 4" xfId="23785"/>
    <cellStyle name="Output 2 7 5 5" xfId="24581"/>
    <cellStyle name="Output 2 7 5 6" xfId="25296"/>
    <cellStyle name="Output 2 7 5 7" xfId="25990"/>
    <cellStyle name="Output 2 7 5 8" xfId="26658"/>
    <cellStyle name="Output 2 7 5 9" xfId="24563"/>
    <cellStyle name="Output 2 8" xfId="20597"/>
    <cellStyle name="Output 2 8 2" xfId="20598"/>
    <cellStyle name="Output 2 8 2 10" xfId="27328"/>
    <cellStyle name="Output 2 8 2 2" xfId="21068"/>
    <cellStyle name="Output 2 8 2 2 2" xfId="23384"/>
    <cellStyle name="Output 2 8 2 2 3" xfId="24181"/>
    <cellStyle name="Output 2 8 2 2 4" xfId="24931"/>
    <cellStyle name="Output 2 8 2 2 5" xfId="25625"/>
    <cellStyle name="Output 2 8 2 2 6" xfId="26305"/>
    <cellStyle name="Output 2 8 2 2 7" xfId="26968"/>
    <cellStyle name="Output 2 8 2 2 8" xfId="27537"/>
    <cellStyle name="Output 2 8 2 2 9" xfId="27965"/>
    <cellStyle name="Output 2 8 2 3" xfId="22978"/>
    <cellStyle name="Output 2 8 2 4" xfId="23787"/>
    <cellStyle name="Output 2 8 2 5" xfId="24583"/>
    <cellStyle name="Output 2 8 2 6" xfId="25297"/>
    <cellStyle name="Output 2 8 2 7" xfId="25991"/>
    <cellStyle name="Output 2 8 2 8" xfId="26659"/>
    <cellStyle name="Output 2 8 2 9" xfId="24572"/>
    <cellStyle name="Output 2 8 3" xfId="20599"/>
    <cellStyle name="Output 2 8 3 10" xfId="27329"/>
    <cellStyle name="Output 2 8 3 2" xfId="21067"/>
    <cellStyle name="Output 2 8 3 2 2" xfId="23383"/>
    <cellStyle name="Output 2 8 3 2 3" xfId="24180"/>
    <cellStyle name="Output 2 8 3 2 4" xfId="24930"/>
    <cellStyle name="Output 2 8 3 2 5" xfId="25624"/>
    <cellStyle name="Output 2 8 3 2 6" xfId="26304"/>
    <cellStyle name="Output 2 8 3 2 7" xfId="26967"/>
    <cellStyle name="Output 2 8 3 2 8" xfId="27536"/>
    <cellStyle name="Output 2 8 3 2 9" xfId="27964"/>
    <cellStyle name="Output 2 8 3 3" xfId="22979"/>
    <cellStyle name="Output 2 8 3 4" xfId="23788"/>
    <cellStyle name="Output 2 8 3 5" xfId="24584"/>
    <cellStyle name="Output 2 8 3 6" xfId="25298"/>
    <cellStyle name="Output 2 8 3 7" xfId="25992"/>
    <cellStyle name="Output 2 8 3 8" xfId="26660"/>
    <cellStyle name="Output 2 8 3 9" xfId="24577"/>
    <cellStyle name="Output 2 8 4" xfId="20600"/>
    <cellStyle name="Output 2 8 4 10" xfId="27330"/>
    <cellStyle name="Output 2 8 4 2" xfId="21066"/>
    <cellStyle name="Output 2 8 4 2 2" xfId="23382"/>
    <cellStyle name="Output 2 8 4 2 3" xfId="24179"/>
    <cellStyle name="Output 2 8 4 2 4" xfId="24929"/>
    <cellStyle name="Output 2 8 4 2 5" xfId="25623"/>
    <cellStyle name="Output 2 8 4 2 6" xfId="26303"/>
    <cellStyle name="Output 2 8 4 2 7" xfId="26966"/>
    <cellStyle name="Output 2 8 4 2 8" xfId="27535"/>
    <cellStyle name="Output 2 8 4 2 9" xfId="27963"/>
    <cellStyle name="Output 2 8 4 3" xfId="22980"/>
    <cellStyle name="Output 2 8 4 4" xfId="23789"/>
    <cellStyle name="Output 2 8 4 5" xfId="24585"/>
    <cellStyle name="Output 2 8 4 6" xfId="25299"/>
    <cellStyle name="Output 2 8 4 7" xfId="25993"/>
    <cellStyle name="Output 2 8 4 8" xfId="26661"/>
    <cellStyle name="Output 2 8 4 9" xfId="24582"/>
    <cellStyle name="Output 2 8 5" xfId="20601"/>
    <cellStyle name="Output 2 8 5 10" xfId="27331"/>
    <cellStyle name="Output 2 8 5 2" xfId="21065"/>
    <cellStyle name="Output 2 8 5 2 2" xfId="23381"/>
    <cellStyle name="Output 2 8 5 2 3" xfId="24178"/>
    <cellStyle name="Output 2 8 5 2 4" xfId="24928"/>
    <cellStyle name="Output 2 8 5 2 5" xfId="25622"/>
    <cellStyle name="Output 2 8 5 2 6" xfId="26302"/>
    <cellStyle name="Output 2 8 5 2 7" xfId="26965"/>
    <cellStyle name="Output 2 8 5 2 8" xfId="27534"/>
    <cellStyle name="Output 2 8 5 2 9" xfId="27962"/>
    <cellStyle name="Output 2 8 5 3" xfId="22981"/>
    <cellStyle name="Output 2 8 5 4" xfId="23790"/>
    <cellStyle name="Output 2 8 5 5" xfId="24586"/>
    <cellStyle name="Output 2 8 5 6" xfId="25300"/>
    <cellStyle name="Output 2 8 5 7" xfId="25994"/>
    <cellStyle name="Output 2 8 5 8" xfId="26662"/>
    <cellStyle name="Output 2 8 5 9" xfId="24587"/>
    <cellStyle name="Output 2 9" xfId="20602"/>
    <cellStyle name="Output 2 9 2" xfId="20603"/>
    <cellStyle name="Output 2 9 2 10" xfId="27332"/>
    <cellStyle name="Output 2 9 2 2" xfId="21064"/>
    <cellStyle name="Output 2 9 2 2 2" xfId="23380"/>
    <cellStyle name="Output 2 9 2 2 3" xfId="24177"/>
    <cellStyle name="Output 2 9 2 2 4" xfId="24927"/>
    <cellStyle name="Output 2 9 2 2 5" xfId="25621"/>
    <cellStyle name="Output 2 9 2 2 6" xfId="26301"/>
    <cellStyle name="Output 2 9 2 2 7" xfId="26964"/>
    <cellStyle name="Output 2 9 2 2 8" xfId="27533"/>
    <cellStyle name="Output 2 9 2 2 9" xfId="27961"/>
    <cellStyle name="Output 2 9 2 3" xfId="22982"/>
    <cellStyle name="Output 2 9 2 4" xfId="23792"/>
    <cellStyle name="Output 2 9 2 5" xfId="24588"/>
    <cellStyle name="Output 2 9 2 6" xfId="25301"/>
    <cellStyle name="Output 2 9 2 7" xfId="25995"/>
    <cellStyle name="Output 2 9 2 8" xfId="26663"/>
    <cellStyle name="Output 2 9 2 9" xfId="24824"/>
    <cellStyle name="Output 2 9 3" xfId="20604"/>
    <cellStyle name="Output 2 9 3 10" xfId="27333"/>
    <cellStyle name="Output 2 9 3 2" xfId="21063"/>
    <cellStyle name="Output 2 9 3 2 2" xfId="23379"/>
    <cellStyle name="Output 2 9 3 2 3" xfId="24176"/>
    <cellStyle name="Output 2 9 3 2 4" xfId="24926"/>
    <cellStyle name="Output 2 9 3 2 5" xfId="25620"/>
    <cellStyle name="Output 2 9 3 2 6" xfId="26300"/>
    <cellStyle name="Output 2 9 3 2 7" xfId="26963"/>
    <cellStyle name="Output 2 9 3 2 8" xfId="27532"/>
    <cellStyle name="Output 2 9 3 2 9" xfId="27960"/>
    <cellStyle name="Output 2 9 3 3" xfId="22983"/>
    <cellStyle name="Output 2 9 3 4" xfId="23793"/>
    <cellStyle name="Output 2 9 3 5" xfId="24589"/>
    <cellStyle name="Output 2 9 3 6" xfId="25302"/>
    <cellStyle name="Output 2 9 3 7" xfId="25996"/>
    <cellStyle name="Output 2 9 3 8" xfId="26664"/>
    <cellStyle name="Output 2 9 3 9" xfId="24605"/>
    <cellStyle name="Output 2 9 4" xfId="20605"/>
    <cellStyle name="Output 2 9 4 10" xfId="27334"/>
    <cellStyle name="Output 2 9 4 2" xfId="21062"/>
    <cellStyle name="Output 2 9 4 2 2" xfId="23378"/>
    <cellStyle name="Output 2 9 4 2 3" xfId="24175"/>
    <cellStyle name="Output 2 9 4 2 4" xfId="24925"/>
    <cellStyle name="Output 2 9 4 2 5" xfId="25619"/>
    <cellStyle name="Output 2 9 4 2 6" xfId="26299"/>
    <cellStyle name="Output 2 9 4 2 7" xfId="26962"/>
    <cellStyle name="Output 2 9 4 2 8" xfId="27531"/>
    <cellStyle name="Output 2 9 4 2 9" xfId="27959"/>
    <cellStyle name="Output 2 9 4 3" xfId="22984"/>
    <cellStyle name="Output 2 9 4 4" xfId="23794"/>
    <cellStyle name="Output 2 9 4 5" xfId="24590"/>
    <cellStyle name="Output 2 9 4 6" xfId="25303"/>
    <cellStyle name="Output 2 9 4 7" xfId="25997"/>
    <cellStyle name="Output 2 9 4 8" xfId="26665"/>
    <cellStyle name="Output 2 9 4 9" xfId="24606"/>
    <cellStyle name="Output 2 9 5" xfId="20606"/>
    <cellStyle name="Output 2 9 5 10" xfId="27335"/>
    <cellStyle name="Output 2 9 5 2" xfId="21061"/>
    <cellStyle name="Output 2 9 5 2 2" xfId="23377"/>
    <cellStyle name="Output 2 9 5 2 3" xfId="24174"/>
    <cellStyle name="Output 2 9 5 2 4" xfId="24924"/>
    <cellStyle name="Output 2 9 5 2 5" xfId="25618"/>
    <cellStyle name="Output 2 9 5 2 6" xfId="26298"/>
    <cellStyle name="Output 2 9 5 2 7" xfId="26961"/>
    <cellStyle name="Output 2 9 5 2 8" xfId="27530"/>
    <cellStyle name="Output 2 9 5 2 9" xfId="27958"/>
    <cellStyle name="Output 2 9 5 3" xfId="22985"/>
    <cellStyle name="Output 2 9 5 4" xfId="23795"/>
    <cellStyle name="Output 2 9 5 5" xfId="24591"/>
    <cellStyle name="Output 2 9 5 6" xfId="25304"/>
    <cellStyle name="Output 2 9 5 7" xfId="25998"/>
    <cellStyle name="Output 2 9 5 8" xfId="26666"/>
    <cellStyle name="Output 2 9 5 9" xfId="24607"/>
    <cellStyle name="Output 3" xfId="20607"/>
    <cellStyle name="Output 3 10" xfId="26667"/>
    <cellStyle name="Output 3 11" xfId="24608"/>
    <cellStyle name="Output 3 12" xfId="27336"/>
    <cellStyle name="Output 3 2" xfId="20608"/>
    <cellStyle name="Output 3 2 10" xfId="27337"/>
    <cellStyle name="Output 3 2 2" xfId="21059"/>
    <cellStyle name="Output 3 2 2 2" xfId="23375"/>
    <cellStyle name="Output 3 2 2 3" xfId="24172"/>
    <cellStyle name="Output 3 2 2 4" xfId="24922"/>
    <cellStyle name="Output 3 2 2 5" xfId="25616"/>
    <cellStyle name="Output 3 2 2 6" xfId="26296"/>
    <cellStyle name="Output 3 2 2 7" xfId="26959"/>
    <cellStyle name="Output 3 2 2 8" xfId="27528"/>
    <cellStyle name="Output 3 2 2 9" xfId="27956"/>
    <cellStyle name="Output 3 2 3" xfId="22987"/>
    <cellStyle name="Output 3 2 4" xfId="23797"/>
    <cellStyle name="Output 3 2 5" xfId="24593"/>
    <cellStyle name="Output 3 2 6" xfId="25306"/>
    <cellStyle name="Output 3 2 7" xfId="26000"/>
    <cellStyle name="Output 3 2 8" xfId="26668"/>
    <cellStyle name="Output 3 2 9" xfId="24609"/>
    <cellStyle name="Output 3 3" xfId="20609"/>
    <cellStyle name="Output 3 3 10" xfId="27338"/>
    <cellStyle name="Output 3 3 2" xfId="21058"/>
    <cellStyle name="Output 3 3 2 2" xfId="23374"/>
    <cellStyle name="Output 3 3 2 3" xfId="24171"/>
    <cellStyle name="Output 3 3 2 4" xfId="24921"/>
    <cellStyle name="Output 3 3 2 5" xfId="25615"/>
    <cellStyle name="Output 3 3 2 6" xfId="26295"/>
    <cellStyle name="Output 3 3 2 7" xfId="26958"/>
    <cellStyle name="Output 3 3 2 8" xfId="27527"/>
    <cellStyle name="Output 3 3 2 9" xfId="27955"/>
    <cellStyle name="Output 3 3 3" xfId="22988"/>
    <cellStyle name="Output 3 3 4" xfId="23798"/>
    <cellStyle name="Output 3 3 5" xfId="24594"/>
    <cellStyle name="Output 3 3 6" xfId="25307"/>
    <cellStyle name="Output 3 3 7" xfId="26001"/>
    <cellStyle name="Output 3 3 8" xfId="26669"/>
    <cellStyle name="Output 3 3 9" xfId="24610"/>
    <cellStyle name="Output 3 4" xfId="21060"/>
    <cellStyle name="Output 3 4 2" xfId="23376"/>
    <cellStyle name="Output 3 4 3" xfId="24173"/>
    <cellStyle name="Output 3 4 4" xfId="24923"/>
    <cellStyle name="Output 3 4 5" xfId="25617"/>
    <cellStyle name="Output 3 4 6" xfId="26297"/>
    <cellStyle name="Output 3 4 7" xfId="26960"/>
    <cellStyle name="Output 3 4 8" xfId="27529"/>
    <cellStyle name="Output 3 4 9" xfId="27957"/>
    <cellStyle name="Output 3 5" xfId="22986"/>
    <cellStyle name="Output 3 6" xfId="23796"/>
    <cellStyle name="Output 3 7" xfId="24592"/>
    <cellStyle name="Output 3 8" xfId="25305"/>
    <cellStyle name="Output 3 9" xfId="25999"/>
    <cellStyle name="Output 4" xfId="20610"/>
    <cellStyle name="Output 4 10" xfId="26670"/>
    <cellStyle name="Output 4 11" xfId="24611"/>
    <cellStyle name="Output 4 12" xfId="27339"/>
    <cellStyle name="Output 4 2" xfId="20611"/>
    <cellStyle name="Output 4 2 10" xfId="27340"/>
    <cellStyle name="Output 4 2 2" xfId="21056"/>
    <cellStyle name="Output 4 2 2 2" xfId="23372"/>
    <cellStyle name="Output 4 2 2 3" xfId="24169"/>
    <cellStyle name="Output 4 2 2 4" xfId="24919"/>
    <cellStyle name="Output 4 2 2 5" xfId="25613"/>
    <cellStyle name="Output 4 2 2 6" xfId="26293"/>
    <cellStyle name="Output 4 2 2 7" xfId="26956"/>
    <cellStyle name="Output 4 2 2 8" xfId="27525"/>
    <cellStyle name="Output 4 2 2 9" xfId="27953"/>
    <cellStyle name="Output 4 2 3" xfId="22990"/>
    <cellStyle name="Output 4 2 4" xfId="23800"/>
    <cellStyle name="Output 4 2 5" xfId="24596"/>
    <cellStyle name="Output 4 2 6" xfId="25309"/>
    <cellStyle name="Output 4 2 7" xfId="26003"/>
    <cellStyle name="Output 4 2 8" xfId="26671"/>
    <cellStyle name="Output 4 2 9" xfId="24612"/>
    <cellStyle name="Output 4 3" xfId="20612"/>
    <cellStyle name="Output 4 3 10" xfId="27341"/>
    <cellStyle name="Output 4 3 2" xfId="21055"/>
    <cellStyle name="Output 4 3 2 2" xfId="23371"/>
    <cellStyle name="Output 4 3 2 3" xfId="24168"/>
    <cellStyle name="Output 4 3 2 4" xfId="24918"/>
    <cellStyle name="Output 4 3 2 5" xfId="25612"/>
    <cellStyle name="Output 4 3 2 6" xfId="26292"/>
    <cellStyle name="Output 4 3 2 7" xfId="26955"/>
    <cellStyle name="Output 4 3 2 8" xfId="27524"/>
    <cellStyle name="Output 4 3 2 9" xfId="27952"/>
    <cellStyle name="Output 4 3 3" xfId="22991"/>
    <cellStyle name="Output 4 3 4" xfId="23801"/>
    <cellStyle name="Output 4 3 5" xfId="24597"/>
    <cellStyle name="Output 4 3 6" xfId="25310"/>
    <cellStyle name="Output 4 3 7" xfId="26004"/>
    <cellStyle name="Output 4 3 8" xfId="26672"/>
    <cellStyle name="Output 4 3 9" xfId="24613"/>
    <cellStyle name="Output 4 4" xfId="21057"/>
    <cellStyle name="Output 4 4 2" xfId="23373"/>
    <cellStyle name="Output 4 4 3" xfId="24170"/>
    <cellStyle name="Output 4 4 4" xfId="24920"/>
    <cellStyle name="Output 4 4 5" xfId="25614"/>
    <cellStyle name="Output 4 4 6" xfId="26294"/>
    <cellStyle name="Output 4 4 7" xfId="26957"/>
    <cellStyle name="Output 4 4 8" xfId="27526"/>
    <cellStyle name="Output 4 4 9" xfId="27954"/>
    <cellStyle name="Output 4 5" xfId="22989"/>
    <cellStyle name="Output 4 6" xfId="23799"/>
    <cellStyle name="Output 4 7" xfId="24595"/>
    <cellStyle name="Output 4 8" xfId="25308"/>
    <cellStyle name="Output 4 9" xfId="26002"/>
    <cellStyle name="Output 5" xfId="20613"/>
    <cellStyle name="Output 5 10" xfId="26673"/>
    <cellStyle name="Output 5 11" xfId="24614"/>
    <cellStyle name="Output 5 12" xfId="27342"/>
    <cellStyle name="Output 5 2" xfId="20614"/>
    <cellStyle name="Output 5 2 10" xfId="27343"/>
    <cellStyle name="Output 5 2 2" xfId="21053"/>
    <cellStyle name="Output 5 2 2 2" xfId="23369"/>
    <cellStyle name="Output 5 2 2 3" xfId="24166"/>
    <cellStyle name="Output 5 2 2 4" xfId="24916"/>
    <cellStyle name="Output 5 2 2 5" xfId="25610"/>
    <cellStyle name="Output 5 2 2 6" xfId="26290"/>
    <cellStyle name="Output 5 2 2 7" xfId="26953"/>
    <cellStyle name="Output 5 2 2 8" xfId="27522"/>
    <cellStyle name="Output 5 2 2 9" xfId="27950"/>
    <cellStyle name="Output 5 2 3" xfId="22993"/>
    <cellStyle name="Output 5 2 4" xfId="23803"/>
    <cellStyle name="Output 5 2 5" xfId="24599"/>
    <cellStyle name="Output 5 2 6" xfId="25312"/>
    <cellStyle name="Output 5 2 7" xfId="26006"/>
    <cellStyle name="Output 5 2 8" xfId="26674"/>
    <cellStyle name="Output 5 2 9" xfId="24615"/>
    <cellStyle name="Output 5 3" xfId="20615"/>
    <cellStyle name="Output 5 3 10" xfId="27344"/>
    <cellStyle name="Output 5 3 2" xfId="21052"/>
    <cellStyle name="Output 5 3 2 2" xfId="23368"/>
    <cellStyle name="Output 5 3 2 3" xfId="24165"/>
    <cellStyle name="Output 5 3 2 4" xfId="24915"/>
    <cellStyle name="Output 5 3 2 5" xfId="25609"/>
    <cellStyle name="Output 5 3 2 6" xfId="26289"/>
    <cellStyle name="Output 5 3 2 7" xfId="26952"/>
    <cellStyle name="Output 5 3 2 8" xfId="27521"/>
    <cellStyle name="Output 5 3 2 9" xfId="27949"/>
    <cellStyle name="Output 5 3 3" xfId="22994"/>
    <cellStyle name="Output 5 3 4" xfId="23804"/>
    <cellStyle name="Output 5 3 5" xfId="24600"/>
    <cellStyle name="Output 5 3 6" xfId="25313"/>
    <cellStyle name="Output 5 3 7" xfId="26007"/>
    <cellStyle name="Output 5 3 8" xfId="26675"/>
    <cellStyle name="Output 5 3 9" xfId="24616"/>
    <cellStyle name="Output 5 4" xfId="21054"/>
    <cellStyle name="Output 5 4 2" xfId="23370"/>
    <cellStyle name="Output 5 4 3" xfId="24167"/>
    <cellStyle name="Output 5 4 4" xfId="24917"/>
    <cellStyle name="Output 5 4 5" xfId="25611"/>
    <cellStyle name="Output 5 4 6" xfId="26291"/>
    <cellStyle name="Output 5 4 7" xfId="26954"/>
    <cellStyle name="Output 5 4 8" xfId="27523"/>
    <cellStyle name="Output 5 4 9" xfId="27951"/>
    <cellStyle name="Output 5 5" xfId="22992"/>
    <cellStyle name="Output 5 6" xfId="23802"/>
    <cellStyle name="Output 5 7" xfId="24598"/>
    <cellStyle name="Output 5 8" xfId="25311"/>
    <cellStyle name="Output 5 9" xfId="26005"/>
    <cellStyle name="Output 6" xfId="20616"/>
    <cellStyle name="Output 6 10" xfId="26676"/>
    <cellStyle name="Output 6 11" xfId="24617"/>
    <cellStyle name="Output 6 12" xfId="27345"/>
    <cellStyle name="Output 6 2" xfId="20617"/>
    <cellStyle name="Output 6 2 10" xfId="27346"/>
    <cellStyle name="Output 6 2 2" xfId="21050"/>
    <cellStyle name="Output 6 2 2 2" xfId="23366"/>
    <cellStyle name="Output 6 2 2 3" xfId="24163"/>
    <cellStyle name="Output 6 2 2 4" xfId="24913"/>
    <cellStyle name="Output 6 2 2 5" xfId="25607"/>
    <cellStyle name="Output 6 2 2 6" xfId="26287"/>
    <cellStyle name="Output 6 2 2 7" xfId="26950"/>
    <cellStyle name="Output 6 2 2 8" xfId="27519"/>
    <cellStyle name="Output 6 2 2 9" xfId="27947"/>
    <cellStyle name="Output 6 2 3" xfId="22996"/>
    <cellStyle name="Output 6 2 4" xfId="23806"/>
    <cellStyle name="Output 6 2 5" xfId="24602"/>
    <cellStyle name="Output 6 2 6" xfId="25315"/>
    <cellStyle name="Output 6 2 7" xfId="26009"/>
    <cellStyle name="Output 6 2 8" xfId="26677"/>
    <cellStyle name="Output 6 2 9" xfId="24618"/>
    <cellStyle name="Output 6 3" xfId="20618"/>
    <cellStyle name="Output 6 3 10" xfId="27347"/>
    <cellStyle name="Output 6 3 2" xfId="21049"/>
    <cellStyle name="Output 6 3 2 2" xfId="23365"/>
    <cellStyle name="Output 6 3 2 3" xfId="24162"/>
    <cellStyle name="Output 6 3 2 4" xfId="24912"/>
    <cellStyle name="Output 6 3 2 5" xfId="25606"/>
    <cellStyle name="Output 6 3 2 6" xfId="26286"/>
    <cellStyle name="Output 6 3 2 7" xfId="26949"/>
    <cellStyle name="Output 6 3 2 8" xfId="27518"/>
    <cellStyle name="Output 6 3 2 9" xfId="27946"/>
    <cellStyle name="Output 6 3 3" xfId="22997"/>
    <cellStyle name="Output 6 3 4" xfId="23807"/>
    <cellStyle name="Output 6 3 5" xfId="24603"/>
    <cellStyle name="Output 6 3 6" xfId="25316"/>
    <cellStyle name="Output 6 3 7" xfId="26010"/>
    <cellStyle name="Output 6 3 8" xfId="26678"/>
    <cellStyle name="Output 6 3 9" xfId="24619"/>
    <cellStyle name="Output 6 4" xfId="21051"/>
    <cellStyle name="Output 6 4 2" xfId="23367"/>
    <cellStyle name="Output 6 4 3" xfId="24164"/>
    <cellStyle name="Output 6 4 4" xfId="24914"/>
    <cellStyle name="Output 6 4 5" xfId="25608"/>
    <cellStyle name="Output 6 4 6" xfId="26288"/>
    <cellStyle name="Output 6 4 7" xfId="26951"/>
    <cellStyle name="Output 6 4 8" xfId="27520"/>
    <cellStyle name="Output 6 4 9" xfId="27948"/>
    <cellStyle name="Output 6 5" xfId="22995"/>
    <cellStyle name="Output 6 6" xfId="23805"/>
    <cellStyle name="Output 6 7" xfId="24601"/>
    <cellStyle name="Output 6 8" xfId="25314"/>
    <cellStyle name="Output 6 9" xfId="26008"/>
    <cellStyle name="Output 7" xfId="20619"/>
    <cellStyle name="Output 7 10" xfId="27348"/>
    <cellStyle name="Output 7 2" xfId="21048"/>
    <cellStyle name="Output 7 2 2" xfId="23364"/>
    <cellStyle name="Output 7 2 3" xfId="24161"/>
    <cellStyle name="Output 7 2 4" xfId="24911"/>
    <cellStyle name="Output 7 2 5" xfId="25605"/>
    <cellStyle name="Output 7 2 6" xfId="26285"/>
    <cellStyle name="Output 7 2 7" xfId="26948"/>
    <cellStyle name="Output 7 2 8" xfId="27517"/>
    <cellStyle name="Output 7 2 9" xfId="27945"/>
    <cellStyle name="Output 7 3" xfId="22998"/>
    <cellStyle name="Output 7 4" xfId="23808"/>
    <cellStyle name="Output 7 5" xfId="24604"/>
    <cellStyle name="Output 7 6" xfId="25317"/>
    <cellStyle name="Output 7 7" xfId="26011"/>
    <cellStyle name="Output 7 8" xfId="26679"/>
    <cellStyle name="Output 7 9" xfId="24620"/>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363"/>
    <cellStyle name="showExposure 2 3" xfId="24160"/>
    <cellStyle name="showExposure 2 4" xfId="27944"/>
    <cellStyle name="showParameterE" xfId="20787"/>
    <cellStyle name="showParameterE 2" xfId="21046"/>
    <cellStyle name="showParameterE 2 2" xfId="23362"/>
    <cellStyle name="showParameterE 2 3" xfId="24159"/>
    <cellStyle name="showParameterE 2 4" xfId="27943"/>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10" xfId="27350"/>
    <cellStyle name="Total 2 10 2 2" xfId="21044"/>
    <cellStyle name="Total 2 10 2 2 2" xfId="23360"/>
    <cellStyle name="Total 2 10 2 2 3" xfId="24157"/>
    <cellStyle name="Total 2 10 2 2 4" xfId="24907"/>
    <cellStyle name="Total 2 10 2 2 5" xfId="25601"/>
    <cellStyle name="Total 2 10 2 2 6" xfId="26281"/>
    <cellStyle name="Total 2 10 2 2 7" xfId="26946"/>
    <cellStyle name="Total 2 10 2 2 8" xfId="27515"/>
    <cellStyle name="Total 2 10 2 2 9" xfId="27941"/>
    <cellStyle name="Total 2 10 2 3" xfId="23160"/>
    <cellStyle name="Total 2 10 2 4" xfId="23958"/>
    <cellStyle name="Total 2 10 2 5" xfId="24709"/>
    <cellStyle name="Total 2 10 2 6" xfId="25405"/>
    <cellStyle name="Total 2 10 2 7" xfId="26095"/>
    <cellStyle name="Total 2 10 2 8" xfId="26728"/>
    <cellStyle name="Total 2 10 2 9" xfId="26013"/>
    <cellStyle name="Total 2 10 3" xfId="20826"/>
    <cellStyle name="Total 2 10 3 10" xfId="27351"/>
    <cellStyle name="Total 2 10 3 2" xfId="21043"/>
    <cellStyle name="Total 2 10 3 2 2" xfId="23359"/>
    <cellStyle name="Total 2 10 3 2 3" xfId="24156"/>
    <cellStyle name="Total 2 10 3 2 4" xfId="24906"/>
    <cellStyle name="Total 2 10 3 2 5" xfId="25600"/>
    <cellStyle name="Total 2 10 3 2 6" xfId="26280"/>
    <cellStyle name="Total 2 10 3 2 7" xfId="26945"/>
    <cellStyle name="Total 2 10 3 2 8" xfId="27514"/>
    <cellStyle name="Total 2 10 3 2 9" xfId="27940"/>
    <cellStyle name="Total 2 10 3 3" xfId="23161"/>
    <cellStyle name="Total 2 10 3 4" xfId="23959"/>
    <cellStyle name="Total 2 10 3 5" xfId="24710"/>
    <cellStyle name="Total 2 10 3 6" xfId="25406"/>
    <cellStyle name="Total 2 10 3 7" xfId="26096"/>
    <cellStyle name="Total 2 10 3 8" xfId="26729"/>
    <cellStyle name="Total 2 10 3 9" xfId="26014"/>
    <cellStyle name="Total 2 10 4" xfId="20827"/>
    <cellStyle name="Total 2 10 4 10" xfId="27352"/>
    <cellStyle name="Total 2 10 4 2" xfId="21042"/>
    <cellStyle name="Total 2 10 4 2 2" xfId="23358"/>
    <cellStyle name="Total 2 10 4 2 3" xfId="24155"/>
    <cellStyle name="Total 2 10 4 2 4" xfId="24905"/>
    <cellStyle name="Total 2 10 4 2 5" xfId="25599"/>
    <cellStyle name="Total 2 10 4 2 6" xfId="26279"/>
    <cellStyle name="Total 2 10 4 2 7" xfId="26944"/>
    <cellStyle name="Total 2 10 4 2 8" xfId="27513"/>
    <cellStyle name="Total 2 10 4 2 9" xfId="27939"/>
    <cellStyle name="Total 2 10 4 3" xfId="23162"/>
    <cellStyle name="Total 2 10 4 4" xfId="23960"/>
    <cellStyle name="Total 2 10 4 5" xfId="24711"/>
    <cellStyle name="Total 2 10 4 6" xfId="25407"/>
    <cellStyle name="Total 2 10 4 7" xfId="26097"/>
    <cellStyle name="Total 2 10 4 8" xfId="26730"/>
    <cellStyle name="Total 2 10 4 9" xfId="26015"/>
    <cellStyle name="Total 2 10 5" xfId="20828"/>
    <cellStyle name="Total 2 10 5 10" xfId="27353"/>
    <cellStyle name="Total 2 10 5 2" xfId="21041"/>
    <cellStyle name="Total 2 10 5 2 2" xfId="23357"/>
    <cellStyle name="Total 2 10 5 2 3" xfId="24154"/>
    <cellStyle name="Total 2 10 5 2 4" xfId="24904"/>
    <cellStyle name="Total 2 10 5 2 5" xfId="25598"/>
    <cellStyle name="Total 2 10 5 2 6" xfId="26278"/>
    <cellStyle name="Total 2 10 5 2 7" xfId="26943"/>
    <cellStyle name="Total 2 10 5 2 8" xfId="27512"/>
    <cellStyle name="Total 2 10 5 2 9" xfId="27938"/>
    <cellStyle name="Total 2 10 5 3" xfId="23163"/>
    <cellStyle name="Total 2 10 5 4" xfId="23961"/>
    <cellStyle name="Total 2 10 5 5" xfId="24712"/>
    <cellStyle name="Total 2 10 5 6" xfId="25408"/>
    <cellStyle name="Total 2 10 5 7" xfId="26098"/>
    <cellStyle name="Total 2 10 5 8" xfId="26731"/>
    <cellStyle name="Total 2 10 5 9" xfId="26016"/>
    <cellStyle name="Total 2 11" xfId="20829"/>
    <cellStyle name="Total 2 11 10" xfId="25409"/>
    <cellStyle name="Total 2 11 11" xfId="26099"/>
    <cellStyle name="Total 2 11 12" xfId="26732"/>
    <cellStyle name="Total 2 11 13" xfId="26017"/>
    <cellStyle name="Total 2 11 14" xfId="27354"/>
    <cellStyle name="Total 2 11 2" xfId="20830"/>
    <cellStyle name="Total 2 11 2 10" xfId="27355"/>
    <cellStyle name="Total 2 11 2 2" xfId="21039"/>
    <cellStyle name="Total 2 11 2 2 2" xfId="23355"/>
    <cellStyle name="Total 2 11 2 2 3" xfId="24152"/>
    <cellStyle name="Total 2 11 2 2 4" xfId="24902"/>
    <cellStyle name="Total 2 11 2 2 5" xfId="25596"/>
    <cellStyle name="Total 2 11 2 2 6" xfId="26276"/>
    <cellStyle name="Total 2 11 2 2 7" xfId="26941"/>
    <cellStyle name="Total 2 11 2 2 8" xfId="27510"/>
    <cellStyle name="Total 2 11 2 2 9" xfId="27936"/>
    <cellStyle name="Total 2 11 2 3" xfId="23165"/>
    <cellStyle name="Total 2 11 2 4" xfId="23963"/>
    <cellStyle name="Total 2 11 2 5" xfId="24714"/>
    <cellStyle name="Total 2 11 2 6" xfId="25410"/>
    <cellStyle name="Total 2 11 2 7" xfId="26100"/>
    <cellStyle name="Total 2 11 2 8" xfId="26733"/>
    <cellStyle name="Total 2 11 2 9" xfId="26018"/>
    <cellStyle name="Total 2 11 3" xfId="20831"/>
    <cellStyle name="Total 2 11 3 10" xfId="27356"/>
    <cellStyle name="Total 2 11 3 2" xfId="21038"/>
    <cellStyle name="Total 2 11 3 2 2" xfId="23354"/>
    <cellStyle name="Total 2 11 3 2 3" xfId="24151"/>
    <cellStyle name="Total 2 11 3 2 4" xfId="24901"/>
    <cellStyle name="Total 2 11 3 2 5" xfId="25595"/>
    <cellStyle name="Total 2 11 3 2 6" xfId="26275"/>
    <cellStyle name="Total 2 11 3 2 7" xfId="26940"/>
    <cellStyle name="Total 2 11 3 2 8" xfId="27509"/>
    <cellStyle name="Total 2 11 3 2 9" xfId="27935"/>
    <cellStyle name="Total 2 11 3 3" xfId="23166"/>
    <cellStyle name="Total 2 11 3 4" xfId="23964"/>
    <cellStyle name="Total 2 11 3 5" xfId="24715"/>
    <cellStyle name="Total 2 11 3 6" xfId="25411"/>
    <cellStyle name="Total 2 11 3 7" xfId="26101"/>
    <cellStyle name="Total 2 11 3 8" xfId="26734"/>
    <cellStyle name="Total 2 11 3 9" xfId="26019"/>
    <cellStyle name="Total 2 11 4" xfId="20832"/>
    <cellStyle name="Total 2 11 4 10" xfId="27357"/>
    <cellStyle name="Total 2 11 4 2" xfId="21037"/>
    <cellStyle name="Total 2 11 4 2 2" xfId="23353"/>
    <cellStyle name="Total 2 11 4 2 3" xfId="24150"/>
    <cellStyle name="Total 2 11 4 2 4" xfId="24900"/>
    <cellStyle name="Total 2 11 4 2 5" xfId="25594"/>
    <cellStyle name="Total 2 11 4 2 6" xfId="26274"/>
    <cellStyle name="Total 2 11 4 2 7" xfId="26939"/>
    <cellStyle name="Total 2 11 4 2 8" xfId="27508"/>
    <cellStyle name="Total 2 11 4 2 9" xfId="27934"/>
    <cellStyle name="Total 2 11 4 3" xfId="23167"/>
    <cellStyle name="Total 2 11 4 4" xfId="23965"/>
    <cellStyle name="Total 2 11 4 5" xfId="24716"/>
    <cellStyle name="Total 2 11 4 6" xfId="25412"/>
    <cellStyle name="Total 2 11 4 7" xfId="26102"/>
    <cellStyle name="Total 2 11 4 8" xfId="26735"/>
    <cellStyle name="Total 2 11 4 9" xfId="26020"/>
    <cellStyle name="Total 2 11 5" xfId="20833"/>
    <cellStyle name="Total 2 11 5 10" xfId="27358"/>
    <cellStyle name="Total 2 11 5 2" xfId="21036"/>
    <cellStyle name="Total 2 11 5 2 2" xfId="23352"/>
    <cellStyle name="Total 2 11 5 2 3" xfId="24149"/>
    <cellStyle name="Total 2 11 5 2 4" xfId="24899"/>
    <cellStyle name="Total 2 11 5 2 5" xfId="25593"/>
    <cellStyle name="Total 2 11 5 2 6" xfId="26273"/>
    <cellStyle name="Total 2 11 5 2 7" xfId="26938"/>
    <cellStyle name="Total 2 11 5 2 8" xfId="27507"/>
    <cellStyle name="Total 2 11 5 2 9" xfId="27933"/>
    <cellStyle name="Total 2 11 5 3" xfId="23168"/>
    <cellStyle name="Total 2 11 5 4" xfId="23966"/>
    <cellStyle name="Total 2 11 5 5" xfId="24717"/>
    <cellStyle name="Total 2 11 5 6" xfId="25413"/>
    <cellStyle name="Total 2 11 5 7" xfId="26103"/>
    <cellStyle name="Total 2 11 5 8" xfId="26736"/>
    <cellStyle name="Total 2 11 5 9" xfId="26021"/>
    <cellStyle name="Total 2 11 6" xfId="21040"/>
    <cellStyle name="Total 2 11 6 2" xfId="23356"/>
    <cellStyle name="Total 2 11 6 3" xfId="24153"/>
    <cellStyle name="Total 2 11 6 4" xfId="24903"/>
    <cellStyle name="Total 2 11 6 5" xfId="25597"/>
    <cellStyle name="Total 2 11 6 6" xfId="26277"/>
    <cellStyle name="Total 2 11 6 7" xfId="26942"/>
    <cellStyle name="Total 2 11 6 8" xfId="27511"/>
    <cellStyle name="Total 2 11 6 9" xfId="27937"/>
    <cellStyle name="Total 2 11 7" xfId="23164"/>
    <cellStyle name="Total 2 11 8" xfId="23962"/>
    <cellStyle name="Total 2 11 9" xfId="24713"/>
    <cellStyle name="Total 2 12" xfId="20834"/>
    <cellStyle name="Total 2 12 10" xfId="25414"/>
    <cellStyle name="Total 2 12 11" xfId="26104"/>
    <cellStyle name="Total 2 12 12" xfId="26737"/>
    <cellStyle name="Total 2 12 13" xfId="26022"/>
    <cellStyle name="Total 2 12 14" xfId="27359"/>
    <cellStyle name="Total 2 12 2" xfId="20835"/>
    <cellStyle name="Total 2 12 2 10" xfId="27360"/>
    <cellStyle name="Total 2 12 2 2" xfId="21034"/>
    <cellStyle name="Total 2 12 2 2 2" xfId="23350"/>
    <cellStyle name="Total 2 12 2 2 3" xfId="24147"/>
    <cellStyle name="Total 2 12 2 2 4" xfId="24897"/>
    <cellStyle name="Total 2 12 2 2 5" xfId="25591"/>
    <cellStyle name="Total 2 12 2 2 6" xfId="26271"/>
    <cellStyle name="Total 2 12 2 2 7" xfId="26936"/>
    <cellStyle name="Total 2 12 2 2 8" xfId="27505"/>
    <cellStyle name="Total 2 12 2 2 9" xfId="27931"/>
    <cellStyle name="Total 2 12 2 3" xfId="23170"/>
    <cellStyle name="Total 2 12 2 4" xfId="23968"/>
    <cellStyle name="Total 2 12 2 5" xfId="24719"/>
    <cellStyle name="Total 2 12 2 6" xfId="25415"/>
    <cellStyle name="Total 2 12 2 7" xfId="26105"/>
    <cellStyle name="Total 2 12 2 8" xfId="26738"/>
    <cellStyle name="Total 2 12 2 9" xfId="26023"/>
    <cellStyle name="Total 2 12 3" xfId="20836"/>
    <cellStyle name="Total 2 12 3 10" xfId="27361"/>
    <cellStyle name="Total 2 12 3 2" xfId="21033"/>
    <cellStyle name="Total 2 12 3 2 2" xfId="23349"/>
    <cellStyle name="Total 2 12 3 2 3" xfId="24146"/>
    <cellStyle name="Total 2 12 3 2 4" xfId="24896"/>
    <cellStyle name="Total 2 12 3 2 5" xfId="25590"/>
    <cellStyle name="Total 2 12 3 2 6" xfId="26270"/>
    <cellStyle name="Total 2 12 3 2 7" xfId="26935"/>
    <cellStyle name="Total 2 12 3 2 8" xfId="27504"/>
    <cellStyle name="Total 2 12 3 2 9" xfId="27930"/>
    <cellStyle name="Total 2 12 3 3" xfId="23171"/>
    <cellStyle name="Total 2 12 3 4" xfId="23969"/>
    <cellStyle name="Total 2 12 3 5" xfId="24720"/>
    <cellStyle name="Total 2 12 3 6" xfId="25416"/>
    <cellStyle name="Total 2 12 3 7" xfId="26106"/>
    <cellStyle name="Total 2 12 3 8" xfId="26739"/>
    <cellStyle name="Total 2 12 3 9" xfId="26024"/>
    <cellStyle name="Total 2 12 4" xfId="20837"/>
    <cellStyle name="Total 2 12 4 10" xfId="27362"/>
    <cellStyle name="Total 2 12 4 2" xfId="21032"/>
    <cellStyle name="Total 2 12 4 2 2" xfId="23348"/>
    <cellStyle name="Total 2 12 4 2 3" xfId="24145"/>
    <cellStyle name="Total 2 12 4 2 4" xfId="24895"/>
    <cellStyle name="Total 2 12 4 2 5" xfId="25589"/>
    <cellStyle name="Total 2 12 4 2 6" xfId="26269"/>
    <cellStyle name="Total 2 12 4 2 7" xfId="26934"/>
    <cellStyle name="Total 2 12 4 2 8" xfId="27503"/>
    <cellStyle name="Total 2 12 4 2 9" xfId="27929"/>
    <cellStyle name="Total 2 12 4 3" xfId="23172"/>
    <cellStyle name="Total 2 12 4 4" xfId="23970"/>
    <cellStyle name="Total 2 12 4 5" xfId="24721"/>
    <cellStyle name="Total 2 12 4 6" xfId="25417"/>
    <cellStyle name="Total 2 12 4 7" xfId="26107"/>
    <cellStyle name="Total 2 12 4 8" xfId="26740"/>
    <cellStyle name="Total 2 12 4 9" xfId="26025"/>
    <cellStyle name="Total 2 12 5" xfId="20838"/>
    <cellStyle name="Total 2 12 5 10" xfId="27363"/>
    <cellStyle name="Total 2 12 5 2" xfId="21031"/>
    <cellStyle name="Total 2 12 5 2 2" xfId="23347"/>
    <cellStyle name="Total 2 12 5 2 3" xfId="24144"/>
    <cellStyle name="Total 2 12 5 2 4" xfId="24894"/>
    <cellStyle name="Total 2 12 5 2 5" xfId="25588"/>
    <cellStyle name="Total 2 12 5 2 6" xfId="26268"/>
    <cellStyle name="Total 2 12 5 2 7" xfId="26933"/>
    <cellStyle name="Total 2 12 5 2 8" xfId="27502"/>
    <cellStyle name="Total 2 12 5 2 9" xfId="27928"/>
    <cellStyle name="Total 2 12 5 3" xfId="23173"/>
    <cellStyle name="Total 2 12 5 4" xfId="23971"/>
    <cellStyle name="Total 2 12 5 5" xfId="24722"/>
    <cellStyle name="Total 2 12 5 6" xfId="25418"/>
    <cellStyle name="Total 2 12 5 7" xfId="26108"/>
    <cellStyle name="Total 2 12 5 8" xfId="26741"/>
    <cellStyle name="Total 2 12 5 9" xfId="26026"/>
    <cellStyle name="Total 2 12 6" xfId="21035"/>
    <cellStyle name="Total 2 12 6 2" xfId="23351"/>
    <cellStyle name="Total 2 12 6 3" xfId="24148"/>
    <cellStyle name="Total 2 12 6 4" xfId="24898"/>
    <cellStyle name="Total 2 12 6 5" xfId="25592"/>
    <cellStyle name="Total 2 12 6 6" xfId="26272"/>
    <cellStyle name="Total 2 12 6 7" xfId="26937"/>
    <cellStyle name="Total 2 12 6 8" xfId="27506"/>
    <cellStyle name="Total 2 12 6 9" xfId="27932"/>
    <cellStyle name="Total 2 12 7" xfId="23169"/>
    <cellStyle name="Total 2 12 8" xfId="23967"/>
    <cellStyle name="Total 2 12 9" xfId="24718"/>
    <cellStyle name="Total 2 13" xfId="20839"/>
    <cellStyle name="Total 2 13 10" xfId="26109"/>
    <cellStyle name="Total 2 13 11" xfId="26742"/>
    <cellStyle name="Total 2 13 12" xfId="26027"/>
    <cellStyle name="Total 2 13 13" xfId="27364"/>
    <cellStyle name="Total 2 13 2" xfId="20840"/>
    <cellStyle name="Total 2 13 2 10" xfId="27365"/>
    <cellStyle name="Total 2 13 2 2" xfId="21029"/>
    <cellStyle name="Total 2 13 2 2 2" xfId="23345"/>
    <cellStyle name="Total 2 13 2 2 3" xfId="24142"/>
    <cellStyle name="Total 2 13 2 2 4" xfId="24892"/>
    <cellStyle name="Total 2 13 2 2 5" xfId="25586"/>
    <cellStyle name="Total 2 13 2 2 6" xfId="26266"/>
    <cellStyle name="Total 2 13 2 2 7" xfId="26931"/>
    <cellStyle name="Total 2 13 2 2 8" xfId="27500"/>
    <cellStyle name="Total 2 13 2 2 9" xfId="27926"/>
    <cellStyle name="Total 2 13 2 3" xfId="23175"/>
    <cellStyle name="Total 2 13 2 4" xfId="23973"/>
    <cellStyle name="Total 2 13 2 5" xfId="24724"/>
    <cellStyle name="Total 2 13 2 6" xfId="25420"/>
    <cellStyle name="Total 2 13 2 7" xfId="26110"/>
    <cellStyle name="Total 2 13 2 8" xfId="26743"/>
    <cellStyle name="Total 2 13 2 9" xfId="26028"/>
    <cellStyle name="Total 2 13 3" xfId="20841"/>
    <cellStyle name="Total 2 13 3 10" xfId="27366"/>
    <cellStyle name="Total 2 13 3 2" xfId="21028"/>
    <cellStyle name="Total 2 13 3 2 2" xfId="23344"/>
    <cellStyle name="Total 2 13 3 2 3" xfId="24141"/>
    <cellStyle name="Total 2 13 3 2 4" xfId="24891"/>
    <cellStyle name="Total 2 13 3 2 5" xfId="25585"/>
    <cellStyle name="Total 2 13 3 2 6" xfId="26265"/>
    <cellStyle name="Total 2 13 3 2 7" xfId="26930"/>
    <cellStyle name="Total 2 13 3 2 8" xfId="27499"/>
    <cellStyle name="Total 2 13 3 2 9" xfId="27925"/>
    <cellStyle name="Total 2 13 3 3" xfId="23176"/>
    <cellStyle name="Total 2 13 3 4" xfId="23974"/>
    <cellStyle name="Total 2 13 3 5" xfId="24725"/>
    <cellStyle name="Total 2 13 3 6" xfId="25421"/>
    <cellStyle name="Total 2 13 3 7" xfId="26111"/>
    <cellStyle name="Total 2 13 3 8" xfId="26744"/>
    <cellStyle name="Total 2 13 3 9" xfId="26029"/>
    <cellStyle name="Total 2 13 4" xfId="20842"/>
    <cellStyle name="Total 2 13 4 10" xfId="27367"/>
    <cellStyle name="Total 2 13 4 2" xfId="21027"/>
    <cellStyle name="Total 2 13 4 2 2" xfId="23343"/>
    <cellStyle name="Total 2 13 4 2 3" xfId="24140"/>
    <cellStyle name="Total 2 13 4 2 4" xfId="24890"/>
    <cellStyle name="Total 2 13 4 2 5" xfId="25584"/>
    <cellStyle name="Total 2 13 4 2 6" xfId="26264"/>
    <cellStyle name="Total 2 13 4 2 7" xfId="26929"/>
    <cellStyle name="Total 2 13 4 2 8" xfId="27498"/>
    <cellStyle name="Total 2 13 4 2 9" xfId="27924"/>
    <cellStyle name="Total 2 13 4 3" xfId="23177"/>
    <cellStyle name="Total 2 13 4 4" xfId="23975"/>
    <cellStyle name="Total 2 13 4 5" xfId="24726"/>
    <cellStyle name="Total 2 13 4 6" xfId="25422"/>
    <cellStyle name="Total 2 13 4 7" xfId="26112"/>
    <cellStyle name="Total 2 13 4 8" xfId="26745"/>
    <cellStyle name="Total 2 13 4 9" xfId="26030"/>
    <cellStyle name="Total 2 13 5" xfId="21030"/>
    <cellStyle name="Total 2 13 5 2" xfId="23346"/>
    <cellStyle name="Total 2 13 5 3" xfId="24143"/>
    <cellStyle name="Total 2 13 5 4" xfId="24893"/>
    <cellStyle name="Total 2 13 5 5" xfId="25587"/>
    <cellStyle name="Total 2 13 5 6" xfId="26267"/>
    <cellStyle name="Total 2 13 5 7" xfId="26932"/>
    <cellStyle name="Total 2 13 5 8" xfId="27501"/>
    <cellStyle name="Total 2 13 5 9" xfId="27927"/>
    <cellStyle name="Total 2 13 6" xfId="23174"/>
    <cellStyle name="Total 2 13 7" xfId="23972"/>
    <cellStyle name="Total 2 13 8" xfId="24723"/>
    <cellStyle name="Total 2 13 9" xfId="25419"/>
    <cellStyle name="Total 2 14" xfId="20843"/>
    <cellStyle name="Total 2 14 10" xfId="27368"/>
    <cellStyle name="Total 2 14 2" xfId="21026"/>
    <cellStyle name="Total 2 14 2 2" xfId="23342"/>
    <cellStyle name="Total 2 14 2 3" xfId="24139"/>
    <cellStyle name="Total 2 14 2 4" xfId="24889"/>
    <cellStyle name="Total 2 14 2 5" xfId="25583"/>
    <cellStyle name="Total 2 14 2 6" xfId="26263"/>
    <cellStyle name="Total 2 14 2 7" xfId="26928"/>
    <cellStyle name="Total 2 14 2 8" xfId="27497"/>
    <cellStyle name="Total 2 14 2 9" xfId="27923"/>
    <cellStyle name="Total 2 14 3" xfId="23178"/>
    <cellStyle name="Total 2 14 4" xfId="23976"/>
    <cellStyle name="Total 2 14 5" xfId="24727"/>
    <cellStyle name="Total 2 14 6" xfId="25423"/>
    <cellStyle name="Total 2 14 7" xfId="26113"/>
    <cellStyle name="Total 2 14 8" xfId="26746"/>
    <cellStyle name="Total 2 14 9" xfId="26031"/>
    <cellStyle name="Total 2 15" xfId="20844"/>
    <cellStyle name="Total 2 15 10" xfId="27369"/>
    <cellStyle name="Total 2 15 2" xfId="21025"/>
    <cellStyle name="Total 2 15 2 2" xfId="23341"/>
    <cellStyle name="Total 2 15 2 3" xfId="24138"/>
    <cellStyle name="Total 2 15 2 4" xfId="24888"/>
    <cellStyle name="Total 2 15 2 5" xfId="25582"/>
    <cellStyle name="Total 2 15 2 6" xfId="26262"/>
    <cellStyle name="Total 2 15 2 7" xfId="26927"/>
    <cellStyle name="Total 2 15 2 8" xfId="27496"/>
    <cellStyle name="Total 2 15 2 9" xfId="27922"/>
    <cellStyle name="Total 2 15 3" xfId="23179"/>
    <cellStyle name="Total 2 15 4" xfId="23977"/>
    <cellStyle name="Total 2 15 5" xfId="24728"/>
    <cellStyle name="Total 2 15 6" xfId="25424"/>
    <cellStyle name="Total 2 15 7" xfId="26114"/>
    <cellStyle name="Total 2 15 8" xfId="26747"/>
    <cellStyle name="Total 2 15 9" xfId="26032"/>
    <cellStyle name="Total 2 16" xfId="20845"/>
    <cellStyle name="Total 2 16 10" xfId="27370"/>
    <cellStyle name="Total 2 16 2" xfId="21024"/>
    <cellStyle name="Total 2 16 2 2" xfId="23340"/>
    <cellStyle name="Total 2 16 2 3" xfId="24137"/>
    <cellStyle name="Total 2 16 2 4" xfId="24887"/>
    <cellStyle name="Total 2 16 2 5" xfId="25581"/>
    <cellStyle name="Total 2 16 2 6" xfId="26261"/>
    <cellStyle name="Total 2 16 2 7" xfId="26926"/>
    <cellStyle name="Total 2 16 2 8" xfId="27495"/>
    <cellStyle name="Total 2 16 2 9" xfId="27921"/>
    <cellStyle name="Total 2 16 3" xfId="23180"/>
    <cellStyle name="Total 2 16 4" xfId="23978"/>
    <cellStyle name="Total 2 16 5" xfId="24729"/>
    <cellStyle name="Total 2 16 6" xfId="25425"/>
    <cellStyle name="Total 2 16 7" xfId="26115"/>
    <cellStyle name="Total 2 16 8" xfId="26748"/>
    <cellStyle name="Total 2 16 9" xfId="26033"/>
    <cellStyle name="Total 2 17" xfId="21045"/>
    <cellStyle name="Total 2 17 2" xfId="23361"/>
    <cellStyle name="Total 2 17 3" xfId="24158"/>
    <cellStyle name="Total 2 17 4" xfId="24908"/>
    <cellStyle name="Total 2 17 5" xfId="25602"/>
    <cellStyle name="Total 2 17 6" xfId="26282"/>
    <cellStyle name="Total 2 17 7" xfId="26947"/>
    <cellStyle name="Total 2 17 8" xfId="27516"/>
    <cellStyle name="Total 2 17 9" xfId="27942"/>
    <cellStyle name="Total 2 18" xfId="23158"/>
    <cellStyle name="Total 2 19" xfId="23957"/>
    <cellStyle name="Total 2 2" xfId="20846"/>
    <cellStyle name="Total 2 2 10" xfId="21023"/>
    <cellStyle name="Total 2 2 10 2" xfId="23339"/>
    <cellStyle name="Total 2 2 10 3" xfId="24136"/>
    <cellStyle name="Total 2 2 10 4" xfId="24886"/>
    <cellStyle name="Total 2 2 10 5" xfId="25580"/>
    <cellStyle name="Total 2 2 10 6" xfId="26260"/>
    <cellStyle name="Total 2 2 10 7" xfId="26925"/>
    <cellStyle name="Total 2 2 10 8" xfId="27494"/>
    <cellStyle name="Total 2 2 10 9" xfId="27920"/>
    <cellStyle name="Total 2 2 11" xfId="23181"/>
    <cellStyle name="Total 2 2 12" xfId="23979"/>
    <cellStyle name="Total 2 2 13" xfId="24730"/>
    <cellStyle name="Total 2 2 14" xfId="25426"/>
    <cellStyle name="Total 2 2 15" xfId="26116"/>
    <cellStyle name="Total 2 2 16" xfId="26749"/>
    <cellStyle name="Total 2 2 17" xfId="26034"/>
    <cellStyle name="Total 2 2 18" xfId="27371"/>
    <cellStyle name="Total 2 2 2" xfId="20847"/>
    <cellStyle name="Total 2 2 2 10" xfId="26117"/>
    <cellStyle name="Total 2 2 2 11" xfId="26750"/>
    <cellStyle name="Total 2 2 2 12" xfId="26035"/>
    <cellStyle name="Total 2 2 2 13" xfId="27372"/>
    <cellStyle name="Total 2 2 2 2" xfId="20848"/>
    <cellStyle name="Total 2 2 2 2 10" xfId="27373"/>
    <cellStyle name="Total 2 2 2 2 2" xfId="21021"/>
    <cellStyle name="Total 2 2 2 2 2 2" xfId="23337"/>
    <cellStyle name="Total 2 2 2 2 2 3" xfId="24134"/>
    <cellStyle name="Total 2 2 2 2 2 4" xfId="24884"/>
    <cellStyle name="Total 2 2 2 2 2 5" xfId="25578"/>
    <cellStyle name="Total 2 2 2 2 2 6" xfId="26258"/>
    <cellStyle name="Total 2 2 2 2 2 7" xfId="26923"/>
    <cellStyle name="Total 2 2 2 2 2 8" xfId="27492"/>
    <cellStyle name="Total 2 2 2 2 2 9" xfId="27918"/>
    <cellStyle name="Total 2 2 2 2 3" xfId="23183"/>
    <cellStyle name="Total 2 2 2 2 4" xfId="23981"/>
    <cellStyle name="Total 2 2 2 2 5" xfId="24732"/>
    <cellStyle name="Total 2 2 2 2 6" xfId="25428"/>
    <cellStyle name="Total 2 2 2 2 7" xfId="26118"/>
    <cellStyle name="Total 2 2 2 2 8" xfId="26751"/>
    <cellStyle name="Total 2 2 2 2 9" xfId="26036"/>
    <cellStyle name="Total 2 2 2 3" xfId="20849"/>
    <cellStyle name="Total 2 2 2 3 10" xfId="27374"/>
    <cellStyle name="Total 2 2 2 3 2" xfId="21020"/>
    <cellStyle name="Total 2 2 2 3 2 2" xfId="23336"/>
    <cellStyle name="Total 2 2 2 3 2 3" xfId="24133"/>
    <cellStyle name="Total 2 2 2 3 2 4" xfId="24883"/>
    <cellStyle name="Total 2 2 2 3 2 5" xfId="25577"/>
    <cellStyle name="Total 2 2 2 3 2 6" xfId="26257"/>
    <cellStyle name="Total 2 2 2 3 2 7" xfId="26922"/>
    <cellStyle name="Total 2 2 2 3 2 8" xfId="27491"/>
    <cellStyle name="Total 2 2 2 3 2 9" xfId="27917"/>
    <cellStyle name="Total 2 2 2 3 3" xfId="23184"/>
    <cellStyle name="Total 2 2 2 3 4" xfId="23982"/>
    <cellStyle name="Total 2 2 2 3 5" xfId="24733"/>
    <cellStyle name="Total 2 2 2 3 6" xfId="25429"/>
    <cellStyle name="Total 2 2 2 3 7" xfId="26119"/>
    <cellStyle name="Total 2 2 2 3 8" xfId="26752"/>
    <cellStyle name="Total 2 2 2 3 9" xfId="26037"/>
    <cellStyle name="Total 2 2 2 4" xfId="20850"/>
    <cellStyle name="Total 2 2 2 4 10" xfId="27375"/>
    <cellStyle name="Total 2 2 2 4 2" xfId="21019"/>
    <cellStyle name="Total 2 2 2 4 2 2" xfId="23335"/>
    <cellStyle name="Total 2 2 2 4 2 3" xfId="24132"/>
    <cellStyle name="Total 2 2 2 4 2 4" xfId="24882"/>
    <cellStyle name="Total 2 2 2 4 2 5" xfId="25576"/>
    <cellStyle name="Total 2 2 2 4 2 6" xfId="26256"/>
    <cellStyle name="Total 2 2 2 4 2 7" xfId="26921"/>
    <cellStyle name="Total 2 2 2 4 2 8" xfId="27490"/>
    <cellStyle name="Total 2 2 2 4 2 9" xfId="27916"/>
    <cellStyle name="Total 2 2 2 4 3" xfId="23185"/>
    <cellStyle name="Total 2 2 2 4 4" xfId="23983"/>
    <cellStyle name="Total 2 2 2 4 5" xfId="24734"/>
    <cellStyle name="Total 2 2 2 4 6" xfId="25430"/>
    <cellStyle name="Total 2 2 2 4 7" xfId="26120"/>
    <cellStyle name="Total 2 2 2 4 8" xfId="26753"/>
    <cellStyle name="Total 2 2 2 4 9" xfId="26038"/>
    <cellStyle name="Total 2 2 2 5" xfId="21022"/>
    <cellStyle name="Total 2 2 2 5 2" xfId="23338"/>
    <cellStyle name="Total 2 2 2 5 3" xfId="24135"/>
    <cellStyle name="Total 2 2 2 5 4" xfId="24885"/>
    <cellStyle name="Total 2 2 2 5 5" xfId="25579"/>
    <cellStyle name="Total 2 2 2 5 6" xfId="26259"/>
    <cellStyle name="Total 2 2 2 5 7" xfId="26924"/>
    <cellStyle name="Total 2 2 2 5 8" xfId="27493"/>
    <cellStyle name="Total 2 2 2 5 9" xfId="27919"/>
    <cellStyle name="Total 2 2 2 6" xfId="23182"/>
    <cellStyle name="Total 2 2 2 7" xfId="23980"/>
    <cellStyle name="Total 2 2 2 8" xfId="24731"/>
    <cellStyle name="Total 2 2 2 9" xfId="25427"/>
    <cellStyle name="Total 2 2 3" xfId="20851"/>
    <cellStyle name="Total 2 2 3 10" xfId="26121"/>
    <cellStyle name="Total 2 2 3 11" xfId="26754"/>
    <cellStyle name="Total 2 2 3 12" xfId="26039"/>
    <cellStyle name="Total 2 2 3 13" xfId="27376"/>
    <cellStyle name="Total 2 2 3 2" xfId="20852"/>
    <cellStyle name="Total 2 2 3 2 10" xfId="27377"/>
    <cellStyle name="Total 2 2 3 2 2" xfId="21017"/>
    <cellStyle name="Total 2 2 3 2 2 2" xfId="23333"/>
    <cellStyle name="Total 2 2 3 2 2 3" xfId="24130"/>
    <cellStyle name="Total 2 2 3 2 2 4" xfId="24880"/>
    <cellStyle name="Total 2 2 3 2 2 5" xfId="25574"/>
    <cellStyle name="Total 2 2 3 2 2 6" xfId="26254"/>
    <cellStyle name="Total 2 2 3 2 2 7" xfId="26919"/>
    <cellStyle name="Total 2 2 3 2 2 8" xfId="27488"/>
    <cellStyle name="Total 2 2 3 2 2 9" xfId="27914"/>
    <cellStyle name="Total 2 2 3 2 3" xfId="23187"/>
    <cellStyle name="Total 2 2 3 2 4" xfId="23985"/>
    <cellStyle name="Total 2 2 3 2 5" xfId="24736"/>
    <cellStyle name="Total 2 2 3 2 6" xfId="25432"/>
    <cellStyle name="Total 2 2 3 2 7" xfId="26122"/>
    <cellStyle name="Total 2 2 3 2 8" xfId="26755"/>
    <cellStyle name="Total 2 2 3 2 9" xfId="26040"/>
    <cellStyle name="Total 2 2 3 3" xfId="20853"/>
    <cellStyle name="Total 2 2 3 3 10" xfId="27378"/>
    <cellStyle name="Total 2 2 3 3 2" xfId="21016"/>
    <cellStyle name="Total 2 2 3 3 2 2" xfId="23332"/>
    <cellStyle name="Total 2 2 3 3 2 3" xfId="24129"/>
    <cellStyle name="Total 2 2 3 3 2 4" xfId="24879"/>
    <cellStyle name="Total 2 2 3 3 2 5" xfId="25573"/>
    <cellStyle name="Total 2 2 3 3 2 6" xfId="26253"/>
    <cellStyle name="Total 2 2 3 3 2 7" xfId="26918"/>
    <cellStyle name="Total 2 2 3 3 2 8" xfId="27487"/>
    <cellStyle name="Total 2 2 3 3 2 9" xfId="27913"/>
    <cellStyle name="Total 2 2 3 3 3" xfId="23188"/>
    <cellStyle name="Total 2 2 3 3 4" xfId="23986"/>
    <cellStyle name="Total 2 2 3 3 5" xfId="24737"/>
    <cellStyle name="Total 2 2 3 3 6" xfId="25433"/>
    <cellStyle name="Total 2 2 3 3 7" xfId="26123"/>
    <cellStyle name="Total 2 2 3 3 8" xfId="26756"/>
    <cellStyle name="Total 2 2 3 3 9" xfId="26041"/>
    <cellStyle name="Total 2 2 3 4" xfId="20854"/>
    <cellStyle name="Total 2 2 3 4 10" xfId="27379"/>
    <cellStyle name="Total 2 2 3 4 2" xfId="21015"/>
    <cellStyle name="Total 2 2 3 4 2 2" xfId="23331"/>
    <cellStyle name="Total 2 2 3 4 2 3" xfId="24128"/>
    <cellStyle name="Total 2 2 3 4 2 4" xfId="24878"/>
    <cellStyle name="Total 2 2 3 4 2 5" xfId="25572"/>
    <cellStyle name="Total 2 2 3 4 2 6" xfId="26252"/>
    <cellStyle name="Total 2 2 3 4 2 7" xfId="26917"/>
    <cellStyle name="Total 2 2 3 4 2 8" xfId="27486"/>
    <cellStyle name="Total 2 2 3 4 2 9" xfId="27912"/>
    <cellStyle name="Total 2 2 3 4 3" xfId="23189"/>
    <cellStyle name="Total 2 2 3 4 4" xfId="23987"/>
    <cellStyle name="Total 2 2 3 4 5" xfId="24738"/>
    <cellStyle name="Total 2 2 3 4 6" xfId="25434"/>
    <cellStyle name="Total 2 2 3 4 7" xfId="26124"/>
    <cellStyle name="Total 2 2 3 4 8" xfId="26757"/>
    <cellStyle name="Total 2 2 3 4 9" xfId="26042"/>
    <cellStyle name="Total 2 2 3 5" xfId="21018"/>
    <cellStyle name="Total 2 2 3 5 2" xfId="23334"/>
    <cellStyle name="Total 2 2 3 5 3" xfId="24131"/>
    <cellStyle name="Total 2 2 3 5 4" xfId="24881"/>
    <cellStyle name="Total 2 2 3 5 5" xfId="25575"/>
    <cellStyle name="Total 2 2 3 5 6" xfId="26255"/>
    <cellStyle name="Total 2 2 3 5 7" xfId="26920"/>
    <cellStyle name="Total 2 2 3 5 8" xfId="27489"/>
    <cellStyle name="Total 2 2 3 5 9" xfId="27915"/>
    <cellStyle name="Total 2 2 3 6" xfId="23186"/>
    <cellStyle name="Total 2 2 3 7" xfId="23984"/>
    <cellStyle name="Total 2 2 3 8" xfId="24735"/>
    <cellStyle name="Total 2 2 3 9" xfId="25431"/>
    <cellStyle name="Total 2 2 4" xfId="20855"/>
    <cellStyle name="Total 2 2 4 10" xfId="26125"/>
    <cellStyle name="Total 2 2 4 11" xfId="26758"/>
    <cellStyle name="Total 2 2 4 12" xfId="26043"/>
    <cellStyle name="Total 2 2 4 13" xfId="27380"/>
    <cellStyle name="Total 2 2 4 2" xfId="20856"/>
    <cellStyle name="Total 2 2 4 2 10" xfId="27381"/>
    <cellStyle name="Total 2 2 4 2 2" xfId="21013"/>
    <cellStyle name="Total 2 2 4 2 2 2" xfId="23329"/>
    <cellStyle name="Total 2 2 4 2 2 3" xfId="24126"/>
    <cellStyle name="Total 2 2 4 2 2 4" xfId="24876"/>
    <cellStyle name="Total 2 2 4 2 2 5" xfId="25570"/>
    <cellStyle name="Total 2 2 4 2 2 6" xfId="26250"/>
    <cellStyle name="Total 2 2 4 2 2 7" xfId="26915"/>
    <cellStyle name="Total 2 2 4 2 2 8" xfId="27484"/>
    <cellStyle name="Total 2 2 4 2 2 9" xfId="27910"/>
    <cellStyle name="Total 2 2 4 2 3" xfId="23191"/>
    <cellStyle name="Total 2 2 4 2 4" xfId="23989"/>
    <cellStyle name="Total 2 2 4 2 5" xfId="24740"/>
    <cellStyle name="Total 2 2 4 2 6" xfId="25436"/>
    <cellStyle name="Total 2 2 4 2 7" xfId="26126"/>
    <cellStyle name="Total 2 2 4 2 8" xfId="26759"/>
    <cellStyle name="Total 2 2 4 2 9" xfId="26044"/>
    <cellStyle name="Total 2 2 4 3" xfId="20857"/>
    <cellStyle name="Total 2 2 4 3 10" xfId="27382"/>
    <cellStyle name="Total 2 2 4 3 2" xfId="21012"/>
    <cellStyle name="Total 2 2 4 3 2 2" xfId="23328"/>
    <cellStyle name="Total 2 2 4 3 2 3" xfId="24125"/>
    <cellStyle name="Total 2 2 4 3 2 4" xfId="24875"/>
    <cellStyle name="Total 2 2 4 3 2 5" xfId="25569"/>
    <cellStyle name="Total 2 2 4 3 2 6" xfId="26249"/>
    <cellStyle name="Total 2 2 4 3 2 7" xfId="26914"/>
    <cellStyle name="Total 2 2 4 3 2 8" xfId="27483"/>
    <cellStyle name="Total 2 2 4 3 2 9" xfId="27909"/>
    <cellStyle name="Total 2 2 4 3 3" xfId="23192"/>
    <cellStyle name="Total 2 2 4 3 4" xfId="23990"/>
    <cellStyle name="Total 2 2 4 3 5" xfId="24741"/>
    <cellStyle name="Total 2 2 4 3 6" xfId="25437"/>
    <cellStyle name="Total 2 2 4 3 7" xfId="26127"/>
    <cellStyle name="Total 2 2 4 3 8" xfId="26760"/>
    <cellStyle name="Total 2 2 4 3 9" xfId="26045"/>
    <cellStyle name="Total 2 2 4 4" xfId="20858"/>
    <cellStyle name="Total 2 2 4 4 10" xfId="27383"/>
    <cellStyle name="Total 2 2 4 4 2" xfId="21011"/>
    <cellStyle name="Total 2 2 4 4 2 2" xfId="23327"/>
    <cellStyle name="Total 2 2 4 4 2 3" xfId="24124"/>
    <cellStyle name="Total 2 2 4 4 2 4" xfId="24874"/>
    <cellStyle name="Total 2 2 4 4 2 5" xfId="25568"/>
    <cellStyle name="Total 2 2 4 4 2 6" xfId="26248"/>
    <cellStyle name="Total 2 2 4 4 2 7" xfId="26913"/>
    <cellStyle name="Total 2 2 4 4 2 8" xfId="27482"/>
    <cellStyle name="Total 2 2 4 4 2 9" xfId="27908"/>
    <cellStyle name="Total 2 2 4 4 3" xfId="23193"/>
    <cellStyle name="Total 2 2 4 4 4" xfId="23991"/>
    <cellStyle name="Total 2 2 4 4 5" xfId="24742"/>
    <cellStyle name="Total 2 2 4 4 6" xfId="25438"/>
    <cellStyle name="Total 2 2 4 4 7" xfId="26128"/>
    <cellStyle name="Total 2 2 4 4 8" xfId="26761"/>
    <cellStyle name="Total 2 2 4 4 9" xfId="26046"/>
    <cellStyle name="Total 2 2 4 5" xfId="21014"/>
    <cellStyle name="Total 2 2 4 5 2" xfId="23330"/>
    <cellStyle name="Total 2 2 4 5 3" xfId="24127"/>
    <cellStyle name="Total 2 2 4 5 4" xfId="24877"/>
    <cellStyle name="Total 2 2 4 5 5" xfId="25571"/>
    <cellStyle name="Total 2 2 4 5 6" xfId="26251"/>
    <cellStyle name="Total 2 2 4 5 7" xfId="26916"/>
    <cellStyle name="Total 2 2 4 5 8" xfId="27485"/>
    <cellStyle name="Total 2 2 4 5 9" xfId="27911"/>
    <cellStyle name="Total 2 2 4 6" xfId="23190"/>
    <cellStyle name="Total 2 2 4 7" xfId="23988"/>
    <cellStyle name="Total 2 2 4 8" xfId="24739"/>
    <cellStyle name="Total 2 2 4 9" xfId="25435"/>
    <cellStyle name="Total 2 2 5" xfId="20859"/>
    <cellStyle name="Total 2 2 5 10" xfId="26129"/>
    <cellStyle name="Total 2 2 5 11" xfId="26762"/>
    <cellStyle name="Total 2 2 5 12" xfId="26047"/>
    <cellStyle name="Total 2 2 5 13" xfId="27384"/>
    <cellStyle name="Total 2 2 5 2" xfId="20860"/>
    <cellStyle name="Total 2 2 5 2 10" xfId="27385"/>
    <cellStyle name="Total 2 2 5 2 2" xfId="21009"/>
    <cellStyle name="Total 2 2 5 2 2 2" xfId="23325"/>
    <cellStyle name="Total 2 2 5 2 2 3" xfId="24122"/>
    <cellStyle name="Total 2 2 5 2 2 4" xfId="24872"/>
    <cellStyle name="Total 2 2 5 2 2 5" xfId="25566"/>
    <cellStyle name="Total 2 2 5 2 2 6" xfId="26246"/>
    <cellStyle name="Total 2 2 5 2 2 7" xfId="26911"/>
    <cellStyle name="Total 2 2 5 2 2 8" xfId="27480"/>
    <cellStyle name="Total 2 2 5 2 2 9" xfId="27906"/>
    <cellStyle name="Total 2 2 5 2 3" xfId="23195"/>
    <cellStyle name="Total 2 2 5 2 4" xfId="23993"/>
    <cellStyle name="Total 2 2 5 2 5" xfId="24744"/>
    <cellStyle name="Total 2 2 5 2 6" xfId="25440"/>
    <cellStyle name="Total 2 2 5 2 7" xfId="26130"/>
    <cellStyle name="Total 2 2 5 2 8" xfId="26763"/>
    <cellStyle name="Total 2 2 5 2 9" xfId="26048"/>
    <cellStyle name="Total 2 2 5 3" xfId="20861"/>
    <cellStyle name="Total 2 2 5 3 10" xfId="27386"/>
    <cellStyle name="Total 2 2 5 3 2" xfId="21008"/>
    <cellStyle name="Total 2 2 5 3 2 2" xfId="23324"/>
    <cellStyle name="Total 2 2 5 3 2 3" xfId="24121"/>
    <cellStyle name="Total 2 2 5 3 2 4" xfId="24871"/>
    <cellStyle name="Total 2 2 5 3 2 5" xfId="25565"/>
    <cellStyle name="Total 2 2 5 3 2 6" xfId="26245"/>
    <cellStyle name="Total 2 2 5 3 2 7" xfId="26910"/>
    <cellStyle name="Total 2 2 5 3 2 8" xfId="27479"/>
    <cellStyle name="Total 2 2 5 3 2 9" xfId="27905"/>
    <cellStyle name="Total 2 2 5 3 3" xfId="23196"/>
    <cellStyle name="Total 2 2 5 3 4" xfId="23994"/>
    <cellStyle name="Total 2 2 5 3 5" xfId="24745"/>
    <cellStyle name="Total 2 2 5 3 6" xfId="25441"/>
    <cellStyle name="Total 2 2 5 3 7" xfId="26131"/>
    <cellStyle name="Total 2 2 5 3 8" xfId="26764"/>
    <cellStyle name="Total 2 2 5 3 9" xfId="26049"/>
    <cellStyle name="Total 2 2 5 4" xfId="20862"/>
    <cellStyle name="Total 2 2 5 4 10" xfId="27387"/>
    <cellStyle name="Total 2 2 5 4 2" xfId="21007"/>
    <cellStyle name="Total 2 2 5 4 2 2" xfId="23323"/>
    <cellStyle name="Total 2 2 5 4 2 3" xfId="24120"/>
    <cellStyle name="Total 2 2 5 4 2 4" xfId="24870"/>
    <cellStyle name="Total 2 2 5 4 2 5" xfId="25564"/>
    <cellStyle name="Total 2 2 5 4 2 6" xfId="26244"/>
    <cellStyle name="Total 2 2 5 4 2 7" xfId="26909"/>
    <cellStyle name="Total 2 2 5 4 2 8" xfId="27478"/>
    <cellStyle name="Total 2 2 5 4 2 9" xfId="27904"/>
    <cellStyle name="Total 2 2 5 4 3" xfId="23197"/>
    <cellStyle name="Total 2 2 5 4 4" xfId="23995"/>
    <cellStyle name="Total 2 2 5 4 5" xfId="24746"/>
    <cellStyle name="Total 2 2 5 4 6" xfId="25442"/>
    <cellStyle name="Total 2 2 5 4 7" xfId="26132"/>
    <cellStyle name="Total 2 2 5 4 8" xfId="26765"/>
    <cellStyle name="Total 2 2 5 4 9" xfId="26050"/>
    <cellStyle name="Total 2 2 5 5" xfId="21010"/>
    <cellStyle name="Total 2 2 5 5 2" xfId="23326"/>
    <cellStyle name="Total 2 2 5 5 3" xfId="24123"/>
    <cellStyle name="Total 2 2 5 5 4" xfId="24873"/>
    <cellStyle name="Total 2 2 5 5 5" xfId="25567"/>
    <cellStyle name="Total 2 2 5 5 6" xfId="26247"/>
    <cellStyle name="Total 2 2 5 5 7" xfId="26912"/>
    <cellStyle name="Total 2 2 5 5 8" xfId="27481"/>
    <cellStyle name="Total 2 2 5 5 9" xfId="27907"/>
    <cellStyle name="Total 2 2 5 6" xfId="23194"/>
    <cellStyle name="Total 2 2 5 7" xfId="23992"/>
    <cellStyle name="Total 2 2 5 8" xfId="24743"/>
    <cellStyle name="Total 2 2 5 9" xfId="25439"/>
    <cellStyle name="Total 2 2 6" xfId="20863"/>
    <cellStyle name="Total 2 2 6 10" xfId="27388"/>
    <cellStyle name="Total 2 2 6 2" xfId="21006"/>
    <cellStyle name="Total 2 2 6 2 2" xfId="23322"/>
    <cellStyle name="Total 2 2 6 2 3" xfId="24119"/>
    <cellStyle name="Total 2 2 6 2 4" xfId="24869"/>
    <cellStyle name="Total 2 2 6 2 5" xfId="25563"/>
    <cellStyle name="Total 2 2 6 2 6" xfId="26243"/>
    <cellStyle name="Total 2 2 6 2 7" xfId="26908"/>
    <cellStyle name="Total 2 2 6 2 8" xfId="27477"/>
    <cellStyle name="Total 2 2 6 2 9" xfId="27903"/>
    <cellStyle name="Total 2 2 6 3" xfId="23198"/>
    <cellStyle name="Total 2 2 6 4" xfId="23996"/>
    <cellStyle name="Total 2 2 6 5" xfId="24747"/>
    <cellStyle name="Total 2 2 6 6" xfId="25443"/>
    <cellStyle name="Total 2 2 6 7" xfId="26133"/>
    <cellStyle name="Total 2 2 6 8" xfId="26766"/>
    <cellStyle name="Total 2 2 6 9" xfId="26051"/>
    <cellStyle name="Total 2 2 7" xfId="20864"/>
    <cellStyle name="Total 2 2 7 10" xfId="27389"/>
    <cellStyle name="Total 2 2 7 2" xfId="21005"/>
    <cellStyle name="Total 2 2 7 2 2" xfId="23321"/>
    <cellStyle name="Total 2 2 7 2 3" xfId="24118"/>
    <cellStyle name="Total 2 2 7 2 4" xfId="24868"/>
    <cellStyle name="Total 2 2 7 2 5" xfId="25562"/>
    <cellStyle name="Total 2 2 7 2 6" xfId="26242"/>
    <cellStyle name="Total 2 2 7 2 7" xfId="26907"/>
    <cellStyle name="Total 2 2 7 2 8" xfId="27476"/>
    <cellStyle name="Total 2 2 7 2 9" xfId="27902"/>
    <cellStyle name="Total 2 2 7 3" xfId="23199"/>
    <cellStyle name="Total 2 2 7 4" xfId="23997"/>
    <cellStyle name="Total 2 2 7 5" xfId="24748"/>
    <cellStyle name="Total 2 2 7 6" xfId="25444"/>
    <cellStyle name="Total 2 2 7 7" xfId="26134"/>
    <cellStyle name="Total 2 2 7 8" xfId="26767"/>
    <cellStyle name="Total 2 2 7 9" xfId="26052"/>
    <cellStyle name="Total 2 2 8" xfId="20865"/>
    <cellStyle name="Total 2 2 8 10" xfId="27390"/>
    <cellStyle name="Total 2 2 8 2" xfId="21004"/>
    <cellStyle name="Total 2 2 8 2 2" xfId="23320"/>
    <cellStyle name="Total 2 2 8 2 3" xfId="24117"/>
    <cellStyle name="Total 2 2 8 2 4" xfId="24867"/>
    <cellStyle name="Total 2 2 8 2 5" xfId="25561"/>
    <cellStyle name="Total 2 2 8 2 6" xfId="26241"/>
    <cellStyle name="Total 2 2 8 2 7" xfId="26906"/>
    <cellStyle name="Total 2 2 8 2 8" xfId="27475"/>
    <cellStyle name="Total 2 2 8 2 9" xfId="27901"/>
    <cellStyle name="Total 2 2 8 3" xfId="23200"/>
    <cellStyle name="Total 2 2 8 4" xfId="23998"/>
    <cellStyle name="Total 2 2 8 5" xfId="24749"/>
    <cellStyle name="Total 2 2 8 6" xfId="25445"/>
    <cellStyle name="Total 2 2 8 7" xfId="26135"/>
    <cellStyle name="Total 2 2 8 8" xfId="26768"/>
    <cellStyle name="Total 2 2 8 9" xfId="26053"/>
    <cellStyle name="Total 2 2 9" xfId="20866"/>
    <cellStyle name="Total 2 2 9 10" xfId="27391"/>
    <cellStyle name="Total 2 2 9 2" xfId="21003"/>
    <cellStyle name="Total 2 2 9 2 2" xfId="23319"/>
    <cellStyle name="Total 2 2 9 2 3" xfId="24116"/>
    <cellStyle name="Total 2 2 9 2 4" xfId="24866"/>
    <cellStyle name="Total 2 2 9 2 5" xfId="25560"/>
    <cellStyle name="Total 2 2 9 2 6" xfId="26240"/>
    <cellStyle name="Total 2 2 9 2 7" xfId="26905"/>
    <cellStyle name="Total 2 2 9 2 8" xfId="27474"/>
    <cellStyle name="Total 2 2 9 2 9" xfId="27900"/>
    <cellStyle name="Total 2 2 9 3" xfId="23201"/>
    <cellStyle name="Total 2 2 9 4" xfId="23999"/>
    <cellStyle name="Total 2 2 9 5" xfId="24750"/>
    <cellStyle name="Total 2 2 9 6" xfId="25446"/>
    <cellStyle name="Total 2 2 9 7" xfId="26136"/>
    <cellStyle name="Total 2 2 9 8" xfId="26769"/>
    <cellStyle name="Total 2 2 9 9" xfId="26054"/>
    <cellStyle name="Total 2 20" xfId="24708"/>
    <cellStyle name="Total 2 21" xfId="25404"/>
    <cellStyle name="Total 2 22" xfId="26094"/>
    <cellStyle name="Total 2 23" xfId="26726"/>
    <cellStyle name="Total 2 24" xfId="26012"/>
    <cellStyle name="Total 2 25" xfId="27349"/>
    <cellStyle name="Total 2 3" xfId="20867"/>
    <cellStyle name="Total 2 3 2" xfId="20868"/>
    <cellStyle name="Total 2 3 2 10" xfId="27392"/>
    <cellStyle name="Total 2 3 2 2" xfId="21002"/>
    <cellStyle name="Total 2 3 2 2 2" xfId="23318"/>
    <cellStyle name="Total 2 3 2 2 3" xfId="24115"/>
    <cellStyle name="Total 2 3 2 2 4" xfId="24865"/>
    <cellStyle name="Total 2 3 2 2 5" xfId="25559"/>
    <cellStyle name="Total 2 3 2 2 6" xfId="26239"/>
    <cellStyle name="Total 2 3 2 2 7" xfId="26904"/>
    <cellStyle name="Total 2 3 2 2 8" xfId="27473"/>
    <cellStyle name="Total 2 3 2 2 9" xfId="27899"/>
    <cellStyle name="Total 2 3 2 3" xfId="23203"/>
    <cellStyle name="Total 2 3 2 4" xfId="24000"/>
    <cellStyle name="Total 2 3 2 5" xfId="24751"/>
    <cellStyle name="Total 2 3 2 6" xfId="25447"/>
    <cellStyle name="Total 2 3 2 7" xfId="26137"/>
    <cellStyle name="Total 2 3 2 8" xfId="26771"/>
    <cellStyle name="Total 2 3 2 9" xfId="26055"/>
    <cellStyle name="Total 2 3 3" xfId="20869"/>
    <cellStyle name="Total 2 3 3 10" xfId="27393"/>
    <cellStyle name="Total 2 3 3 2" xfId="21001"/>
    <cellStyle name="Total 2 3 3 2 2" xfId="23317"/>
    <cellStyle name="Total 2 3 3 2 3" xfId="24114"/>
    <cellStyle name="Total 2 3 3 2 4" xfId="24864"/>
    <cellStyle name="Total 2 3 3 2 5" xfId="25558"/>
    <cellStyle name="Total 2 3 3 2 6" xfId="26238"/>
    <cellStyle name="Total 2 3 3 2 7" xfId="26903"/>
    <cellStyle name="Total 2 3 3 2 8" xfId="27472"/>
    <cellStyle name="Total 2 3 3 2 9" xfId="27898"/>
    <cellStyle name="Total 2 3 3 3" xfId="23204"/>
    <cellStyle name="Total 2 3 3 4" xfId="24001"/>
    <cellStyle name="Total 2 3 3 5" xfId="24752"/>
    <cellStyle name="Total 2 3 3 6" xfId="25448"/>
    <cellStyle name="Total 2 3 3 7" xfId="26138"/>
    <cellStyle name="Total 2 3 3 8" xfId="26772"/>
    <cellStyle name="Total 2 3 3 9" xfId="26056"/>
    <cellStyle name="Total 2 3 4" xfId="20870"/>
    <cellStyle name="Total 2 3 4 10" xfId="27394"/>
    <cellStyle name="Total 2 3 4 2" xfId="21000"/>
    <cellStyle name="Total 2 3 4 2 2" xfId="23316"/>
    <cellStyle name="Total 2 3 4 2 3" xfId="24113"/>
    <cellStyle name="Total 2 3 4 2 4" xfId="24863"/>
    <cellStyle name="Total 2 3 4 2 5" xfId="25557"/>
    <cellStyle name="Total 2 3 4 2 6" xfId="26237"/>
    <cellStyle name="Total 2 3 4 2 7" xfId="26902"/>
    <cellStyle name="Total 2 3 4 2 8" xfId="27471"/>
    <cellStyle name="Total 2 3 4 2 9" xfId="27897"/>
    <cellStyle name="Total 2 3 4 3" xfId="23205"/>
    <cellStyle name="Total 2 3 4 4" xfId="24002"/>
    <cellStyle name="Total 2 3 4 5" xfId="24753"/>
    <cellStyle name="Total 2 3 4 6" xfId="25449"/>
    <cellStyle name="Total 2 3 4 7" xfId="26139"/>
    <cellStyle name="Total 2 3 4 8" xfId="26773"/>
    <cellStyle name="Total 2 3 4 9" xfId="26057"/>
    <cellStyle name="Total 2 3 5" xfId="20871"/>
    <cellStyle name="Total 2 3 5 10" xfId="27395"/>
    <cellStyle name="Total 2 3 5 2" xfId="20999"/>
    <cellStyle name="Total 2 3 5 2 2" xfId="23315"/>
    <cellStyle name="Total 2 3 5 2 3" xfId="24112"/>
    <cellStyle name="Total 2 3 5 2 4" xfId="24862"/>
    <cellStyle name="Total 2 3 5 2 5" xfId="25556"/>
    <cellStyle name="Total 2 3 5 2 6" xfId="26236"/>
    <cellStyle name="Total 2 3 5 2 7" xfId="26901"/>
    <cellStyle name="Total 2 3 5 2 8" xfId="27470"/>
    <cellStyle name="Total 2 3 5 2 9" xfId="27896"/>
    <cellStyle name="Total 2 3 5 3" xfId="23206"/>
    <cellStyle name="Total 2 3 5 4" xfId="24003"/>
    <cellStyle name="Total 2 3 5 5" xfId="24754"/>
    <cellStyle name="Total 2 3 5 6" xfId="25450"/>
    <cellStyle name="Total 2 3 5 7" xfId="26140"/>
    <cellStyle name="Total 2 3 5 8" xfId="26774"/>
    <cellStyle name="Total 2 3 5 9" xfId="26058"/>
    <cellStyle name="Total 2 4" xfId="20872"/>
    <cellStyle name="Total 2 4 2" xfId="20873"/>
    <cellStyle name="Total 2 4 2 10" xfId="27396"/>
    <cellStyle name="Total 2 4 2 2" xfId="20998"/>
    <cellStyle name="Total 2 4 2 2 2" xfId="23314"/>
    <cellStyle name="Total 2 4 2 2 3" xfId="24111"/>
    <cellStyle name="Total 2 4 2 2 4" xfId="24861"/>
    <cellStyle name="Total 2 4 2 2 5" xfId="25555"/>
    <cellStyle name="Total 2 4 2 2 6" xfId="26235"/>
    <cellStyle name="Total 2 4 2 2 7" xfId="26900"/>
    <cellStyle name="Total 2 4 2 2 8" xfId="27469"/>
    <cellStyle name="Total 2 4 2 2 9" xfId="27895"/>
    <cellStyle name="Total 2 4 2 3" xfId="23207"/>
    <cellStyle name="Total 2 4 2 4" xfId="24004"/>
    <cellStyle name="Total 2 4 2 5" xfId="24755"/>
    <cellStyle name="Total 2 4 2 6" xfId="25451"/>
    <cellStyle name="Total 2 4 2 7" xfId="26141"/>
    <cellStyle name="Total 2 4 2 8" xfId="26776"/>
    <cellStyle name="Total 2 4 2 9" xfId="26059"/>
    <cellStyle name="Total 2 4 3" xfId="20874"/>
    <cellStyle name="Total 2 4 3 10" xfId="27397"/>
    <cellStyle name="Total 2 4 3 2" xfId="20997"/>
    <cellStyle name="Total 2 4 3 2 2" xfId="23313"/>
    <cellStyle name="Total 2 4 3 2 3" xfId="24110"/>
    <cellStyle name="Total 2 4 3 2 4" xfId="24860"/>
    <cellStyle name="Total 2 4 3 2 5" xfId="25554"/>
    <cellStyle name="Total 2 4 3 2 6" xfId="26234"/>
    <cellStyle name="Total 2 4 3 2 7" xfId="26899"/>
    <cellStyle name="Total 2 4 3 2 8" xfId="27468"/>
    <cellStyle name="Total 2 4 3 2 9" xfId="27894"/>
    <cellStyle name="Total 2 4 3 3" xfId="23208"/>
    <cellStyle name="Total 2 4 3 4" xfId="24005"/>
    <cellStyle name="Total 2 4 3 5" xfId="24756"/>
    <cellStyle name="Total 2 4 3 6" xfId="25452"/>
    <cellStyle name="Total 2 4 3 7" xfId="26142"/>
    <cellStyle name="Total 2 4 3 8" xfId="26777"/>
    <cellStyle name="Total 2 4 3 9" xfId="26060"/>
    <cellStyle name="Total 2 4 4" xfId="20875"/>
    <cellStyle name="Total 2 4 4 10" xfId="27398"/>
    <cellStyle name="Total 2 4 4 2" xfId="20996"/>
    <cellStyle name="Total 2 4 4 2 2" xfId="23312"/>
    <cellStyle name="Total 2 4 4 2 3" xfId="24109"/>
    <cellStyle name="Total 2 4 4 2 4" xfId="24859"/>
    <cellStyle name="Total 2 4 4 2 5" xfId="25553"/>
    <cellStyle name="Total 2 4 4 2 6" xfId="26233"/>
    <cellStyle name="Total 2 4 4 2 7" xfId="26898"/>
    <cellStyle name="Total 2 4 4 2 8" xfId="27467"/>
    <cellStyle name="Total 2 4 4 2 9" xfId="27893"/>
    <cellStyle name="Total 2 4 4 3" xfId="23209"/>
    <cellStyle name="Total 2 4 4 4" xfId="24006"/>
    <cellStyle name="Total 2 4 4 5" xfId="24757"/>
    <cellStyle name="Total 2 4 4 6" xfId="25453"/>
    <cellStyle name="Total 2 4 4 7" xfId="26143"/>
    <cellStyle name="Total 2 4 4 8" xfId="26778"/>
    <cellStyle name="Total 2 4 4 9" xfId="26061"/>
    <cellStyle name="Total 2 4 5" xfId="20876"/>
    <cellStyle name="Total 2 4 5 10" xfId="27399"/>
    <cellStyle name="Total 2 4 5 2" xfId="20995"/>
    <cellStyle name="Total 2 4 5 2 2" xfId="23311"/>
    <cellStyle name="Total 2 4 5 2 3" xfId="24108"/>
    <cellStyle name="Total 2 4 5 2 4" xfId="24858"/>
    <cellStyle name="Total 2 4 5 2 5" xfId="25552"/>
    <cellStyle name="Total 2 4 5 2 6" xfId="26232"/>
    <cellStyle name="Total 2 4 5 2 7" xfId="26897"/>
    <cellStyle name="Total 2 4 5 2 8" xfId="27466"/>
    <cellStyle name="Total 2 4 5 2 9" xfId="27892"/>
    <cellStyle name="Total 2 4 5 3" xfId="23210"/>
    <cellStyle name="Total 2 4 5 4" xfId="24007"/>
    <cellStyle name="Total 2 4 5 5" xfId="24758"/>
    <cellStyle name="Total 2 4 5 6" xfId="25454"/>
    <cellStyle name="Total 2 4 5 7" xfId="26144"/>
    <cellStyle name="Total 2 4 5 8" xfId="26779"/>
    <cellStyle name="Total 2 4 5 9" xfId="26062"/>
    <cellStyle name="Total 2 5" xfId="20877"/>
    <cellStyle name="Total 2 5 2" xfId="20878"/>
    <cellStyle name="Total 2 5 2 10" xfId="27400"/>
    <cellStyle name="Total 2 5 2 2" xfId="20994"/>
    <cellStyle name="Total 2 5 2 2 2" xfId="23310"/>
    <cellStyle name="Total 2 5 2 2 3" xfId="24107"/>
    <cellStyle name="Total 2 5 2 2 4" xfId="24857"/>
    <cellStyle name="Total 2 5 2 2 5" xfId="25551"/>
    <cellStyle name="Total 2 5 2 2 6" xfId="26231"/>
    <cellStyle name="Total 2 5 2 2 7" xfId="26896"/>
    <cellStyle name="Total 2 5 2 2 8" xfId="27465"/>
    <cellStyle name="Total 2 5 2 2 9" xfId="27891"/>
    <cellStyle name="Total 2 5 2 3" xfId="23212"/>
    <cellStyle name="Total 2 5 2 4" xfId="24008"/>
    <cellStyle name="Total 2 5 2 5" xfId="24759"/>
    <cellStyle name="Total 2 5 2 6" xfId="25456"/>
    <cellStyle name="Total 2 5 2 7" xfId="26145"/>
    <cellStyle name="Total 2 5 2 8" xfId="26781"/>
    <cellStyle name="Total 2 5 2 9" xfId="26063"/>
    <cellStyle name="Total 2 5 3" xfId="20879"/>
    <cellStyle name="Total 2 5 3 10" xfId="27401"/>
    <cellStyle name="Total 2 5 3 2" xfId="20993"/>
    <cellStyle name="Total 2 5 3 2 2" xfId="23309"/>
    <cellStyle name="Total 2 5 3 2 3" xfId="24106"/>
    <cellStyle name="Total 2 5 3 2 4" xfId="24856"/>
    <cellStyle name="Total 2 5 3 2 5" xfId="25550"/>
    <cellStyle name="Total 2 5 3 2 6" xfId="26230"/>
    <cellStyle name="Total 2 5 3 2 7" xfId="26895"/>
    <cellStyle name="Total 2 5 3 2 8" xfId="27464"/>
    <cellStyle name="Total 2 5 3 2 9" xfId="27890"/>
    <cellStyle name="Total 2 5 3 3" xfId="23213"/>
    <cellStyle name="Total 2 5 3 4" xfId="24009"/>
    <cellStyle name="Total 2 5 3 5" xfId="24760"/>
    <cellStyle name="Total 2 5 3 6" xfId="25457"/>
    <cellStyle name="Total 2 5 3 7" xfId="26146"/>
    <cellStyle name="Total 2 5 3 8" xfId="26782"/>
    <cellStyle name="Total 2 5 3 9" xfId="26064"/>
    <cellStyle name="Total 2 5 4" xfId="20880"/>
    <cellStyle name="Total 2 5 4 10" xfId="27402"/>
    <cellStyle name="Total 2 5 4 2" xfId="20992"/>
    <cellStyle name="Total 2 5 4 2 2" xfId="23308"/>
    <cellStyle name="Total 2 5 4 2 3" xfId="24105"/>
    <cellStyle name="Total 2 5 4 2 4" xfId="24855"/>
    <cellStyle name="Total 2 5 4 2 5" xfId="25549"/>
    <cellStyle name="Total 2 5 4 2 6" xfId="26229"/>
    <cellStyle name="Total 2 5 4 2 7" xfId="26894"/>
    <cellStyle name="Total 2 5 4 2 8" xfId="27463"/>
    <cellStyle name="Total 2 5 4 2 9" xfId="27889"/>
    <cellStyle name="Total 2 5 4 3" xfId="23214"/>
    <cellStyle name="Total 2 5 4 4" xfId="24010"/>
    <cellStyle name="Total 2 5 4 5" xfId="24761"/>
    <cellStyle name="Total 2 5 4 6" xfId="25458"/>
    <cellStyle name="Total 2 5 4 7" xfId="26147"/>
    <cellStyle name="Total 2 5 4 8" xfId="26783"/>
    <cellStyle name="Total 2 5 4 9" xfId="26065"/>
    <cellStyle name="Total 2 5 5" xfId="20881"/>
    <cellStyle name="Total 2 5 5 10" xfId="27403"/>
    <cellStyle name="Total 2 5 5 2" xfId="20991"/>
    <cellStyle name="Total 2 5 5 2 2" xfId="23307"/>
    <cellStyle name="Total 2 5 5 2 3" xfId="24104"/>
    <cellStyle name="Total 2 5 5 2 4" xfId="24854"/>
    <cellStyle name="Total 2 5 5 2 5" xfId="25548"/>
    <cellStyle name="Total 2 5 5 2 6" xfId="26228"/>
    <cellStyle name="Total 2 5 5 2 7" xfId="26893"/>
    <cellStyle name="Total 2 5 5 2 8" xfId="27462"/>
    <cellStyle name="Total 2 5 5 2 9" xfId="27888"/>
    <cellStyle name="Total 2 5 5 3" xfId="23215"/>
    <cellStyle name="Total 2 5 5 4" xfId="24011"/>
    <cellStyle name="Total 2 5 5 5" xfId="24762"/>
    <cellStyle name="Total 2 5 5 6" xfId="25459"/>
    <cellStyle name="Total 2 5 5 7" xfId="26148"/>
    <cellStyle name="Total 2 5 5 8" xfId="26784"/>
    <cellStyle name="Total 2 5 5 9" xfId="26066"/>
    <cellStyle name="Total 2 6" xfId="20882"/>
    <cellStyle name="Total 2 6 2" xfId="20883"/>
    <cellStyle name="Total 2 6 2 10" xfId="27404"/>
    <cellStyle name="Total 2 6 2 2" xfId="20990"/>
    <cellStyle name="Total 2 6 2 2 2" xfId="23306"/>
    <cellStyle name="Total 2 6 2 2 3" xfId="24103"/>
    <cellStyle name="Total 2 6 2 2 4" xfId="24853"/>
    <cellStyle name="Total 2 6 2 2 5" xfId="25547"/>
    <cellStyle name="Total 2 6 2 2 6" xfId="26227"/>
    <cellStyle name="Total 2 6 2 2 7" xfId="26892"/>
    <cellStyle name="Total 2 6 2 2 8" xfId="27461"/>
    <cellStyle name="Total 2 6 2 2 9" xfId="27887"/>
    <cellStyle name="Total 2 6 2 3" xfId="23217"/>
    <cellStyle name="Total 2 6 2 4" xfId="24012"/>
    <cellStyle name="Total 2 6 2 5" xfId="24763"/>
    <cellStyle name="Total 2 6 2 6" xfId="25460"/>
    <cellStyle name="Total 2 6 2 7" xfId="26149"/>
    <cellStyle name="Total 2 6 2 8" xfId="26786"/>
    <cellStyle name="Total 2 6 2 9" xfId="26067"/>
    <cellStyle name="Total 2 6 3" xfId="20884"/>
    <cellStyle name="Total 2 6 3 10" xfId="27405"/>
    <cellStyle name="Total 2 6 3 2" xfId="20989"/>
    <cellStyle name="Total 2 6 3 2 2" xfId="23305"/>
    <cellStyle name="Total 2 6 3 2 3" xfId="24102"/>
    <cellStyle name="Total 2 6 3 2 4" xfId="24852"/>
    <cellStyle name="Total 2 6 3 2 5" xfId="25546"/>
    <cellStyle name="Total 2 6 3 2 6" xfId="26226"/>
    <cellStyle name="Total 2 6 3 2 7" xfId="26891"/>
    <cellStyle name="Total 2 6 3 2 8" xfId="27460"/>
    <cellStyle name="Total 2 6 3 2 9" xfId="27886"/>
    <cellStyle name="Total 2 6 3 3" xfId="23218"/>
    <cellStyle name="Total 2 6 3 4" xfId="24013"/>
    <cellStyle name="Total 2 6 3 5" xfId="24764"/>
    <cellStyle name="Total 2 6 3 6" xfId="25461"/>
    <cellStyle name="Total 2 6 3 7" xfId="26150"/>
    <cellStyle name="Total 2 6 3 8" xfId="26787"/>
    <cellStyle name="Total 2 6 3 9" xfId="26068"/>
    <cellStyle name="Total 2 6 4" xfId="20885"/>
    <cellStyle name="Total 2 6 4 10" xfId="27406"/>
    <cellStyle name="Total 2 6 4 2" xfId="20988"/>
    <cellStyle name="Total 2 6 4 2 2" xfId="23304"/>
    <cellStyle name="Total 2 6 4 2 3" xfId="24101"/>
    <cellStyle name="Total 2 6 4 2 4" xfId="24851"/>
    <cellStyle name="Total 2 6 4 2 5" xfId="25545"/>
    <cellStyle name="Total 2 6 4 2 6" xfId="26225"/>
    <cellStyle name="Total 2 6 4 2 7" xfId="26890"/>
    <cellStyle name="Total 2 6 4 2 8" xfId="27459"/>
    <cellStyle name="Total 2 6 4 2 9" xfId="27885"/>
    <cellStyle name="Total 2 6 4 3" xfId="23219"/>
    <cellStyle name="Total 2 6 4 4" xfId="24014"/>
    <cellStyle name="Total 2 6 4 5" xfId="24765"/>
    <cellStyle name="Total 2 6 4 6" xfId="25462"/>
    <cellStyle name="Total 2 6 4 7" xfId="26151"/>
    <cellStyle name="Total 2 6 4 8" xfId="26788"/>
    <cellStyle name="Total 2 6 4 9" xfId="26069"/>
    <cellStyle name="Total 2 6 5" xfId="20886"/>
    <cellStyle name="Total 2 6 5 10" xfId="27407"/>
    <cellStyle name="Total 2 6 5 2" xfId="20987"/>
    <cellStyle name="Total 2 6 5 2 2" xfId="23303"/>
    <cellStyle name="Total 2 6 5 2 3" xfId="24100"/>
    <cellStyle name="Total 2 6 5 2 4" xfId="24850"/>
    <cellStyle name="Total 2 6 5 2 5" xfId="25544"/>
    <cellStyle name="Total 2 6 5 2 6" xfId="26224"/>
    <cellStyle name="Total 2 6 5 2 7" xfId="26889"/>
    <cellStyle name="Total 2 6 5 2 8" xfId="27458"/>
    <cellStyle name="Total 2 6 5 2 9" xfId="27884"/>
    <cellStyle name="Total 2 6 5 3" xfId="23220"/>
    <cellStyle name="Total 2 6 5 4" xfId="24015"/>
    <cellStyle name="Total 2 6 5 5" xfId="24766"/>
    <cellStyle name="Total 2 6 5 6" xfId="25463"/>
    <cellStyle name="Total 2 6 5 7" xfId="26152"/>
    <cellStyle name="Total 2 6 5 8" xfId="26789"/>
    <cellStyle name="Total 2 6 5 9" xfId="26070"/>
    <cellStyle name="Total 2 7" xfId="20887"/>
    <cellStyle name="Total 2 7 2" xfId="20888"/>
    <cellStyle name="Total 2 7 2 10" xfId="27408"/>
    <cellStyle name="Total 2 7 2 2" xfId="20986"/>
    <cellStyle name="Total 2 7 2 2 2" xfId="23302"/>
    <cellStyle name="Total 2 7 2 2 3" xfId="24099"/>
    <cellStyle name="Total 2 7 2 2 4" xfId="24849"/>
    <cellStyle name="Total 2 7 2 2 5" xfId="25543"/>
    <cellStyle name="Total 2 7 2 2 6" xfId="26223"/>
    <cellStyle name="Total 2 7 2 2 7" xfId="26888"/>
    <cellStyle name="Total 2 7 2 2 8" xfId="27457"/>
    <cellStyle name="Total 2 7 2 2 9" xfId="27883"/>
    <cellStyle name="Total 2 7 2 3" xfId="23222"/>
    <cellStyle name="Total 2 7 2 4" xfId="24016"/>
    <cellStyle name="Total 2 7 2 5" xfId="24767"/>
    <cellStyle name="Total 2 7 2 6" xfId="25465"/>
    <cellStyle name="Total 2 7 2 7" xfId="26153"/>
    <cellStyle name="Total 2 7 2 8" xfId="26791"/>
    <cellStyle name="Total 2 7 2 9" xfId="26071"/>
    <cellStyle name="Total 2 7 3" xfId="20889"/>
    <cellStyle name="Total 2 7 3 10" xfId="27409"/>
    <cellStyle name="Total 2 7 3 2" xfId="20985"/>
    <cellStyle name="Total 2 7 3 2 2" xfId="23301"/>
    <cellStyle name="Total 2 7 3 2 3" xfId="24098"/>
    <cellStyle name="Total 2 7 3 2 4" xfId="24848"/>
    <cellStyle name="Total 2 7 3 2 5" xfId="25542"/>
    <cellStyle name="Total 2 7 3 2 6" xfId="26222"/>
    <cellStyle name="Total 2 7 3 2 7" xfId="26887"/>
    <cellStyle name="Total 2 7 3 2 8" xfId="27456"/>
    <cellStyle name="Total 2 7 3 2 9" xfId="27882"/>
    <cellStyle name="Total 2 7 3 3" xfId="23223"/>
    <cellStyle name="Total 2 7 3 4" xfId="24017"/>
    <cellStyle name="Total 2 7 3 5" xfId="24768"/>
    <cellStyle name="Total 2 7 3 6" xfId="25466"/>
    <cellStyle name="Total 2 7 3 7" xfId="26154"/>
    <cellStyle name="Total 2 7 3 8" xfId="26792"/>
    <cellStyle name="Total 2 7 3 9" xfId="26072"/>
    <cellStyle name="Total 2 7 4" xfId="20890"/>
    <cellStyle name="Total 2 7 4 10" xfId="27410"/>
    <cellStyle name="Total 2 7 4 2" xfId="20984"/>
    <cellStyle name="Total 2 7 4 2 2" xfId="23300"/>
    <cellStyle name="Total 2 7 4 2 3" xfId="24097"/>
    <cellStyle name="Total 2 7 4 2 4" xfId="24847"/>
    <cellStyle name="Total 2 7 4 2 5" xfId="25541"/>
    <cellStyle name="Total 2 7 4 2 6" xfId="26221"/>
    <cellStyle name="Total 2 7 4 2 7" xfId="26886"/>
    <cellStyle name="Total 2 7 4 2 8" xfId="27455"/>
    <cellStyle name="Total 2 7 4 2 9" xfId="27881"/>
    <cellStyle name="Total 2 7 4 3" xfId="23224"/>
    <cellStyle name="Total 2 7 4 4" xfId="24018"/>
    <cellStyle name="Total 2 7 4 5" xfId="24769"/>
    <cellStyle name="Total 2 7 4 6" xfId="25467"/>
    <cellStyle name="Total 2 7 4 7" xfId="26155"/>
    <cellStyle name="Total 2 7 4 8" xfId="26793"/>
    <cellStyle name="Total 2 7 4 9" xfId="26073"/>
    <cellStyle name="Total 2 7 5" xfId="20891"/>
    <cellStyle name="Total 2 7 5 10" xfId="27411"/>
    <cellStyle name="Total 2 7 5 2" xfId="20983"/>
    <cellStyle name="Total 2 7 5 2 2" xfId="23299"/>
    <cellStyle name="Total 2 7 5 2 3" xfId="24096"/>
    <cellStyle name="Total 2 7 5 2 4" xfId="24846"/>
    <cellStyle name="Total 2 7 5 2 5" xfId="25540"/>
    <cellStyle name="Total 2 7 5 2 6" xfId="26220"/>
    <cellStyle name="Total 2 7 5 2 7" xfId="26198"/>
    <cellStyle name="Total 2 7 5 2 8" xfId="27454"/>
    <cellStyle name="Total 2 7 5 2 9" xfId="27880"/>
    <cellStyle name="Total 2 7 5 3" xfId="23225"/>
    <cellStyle name="Total 2 7 5 4" xfId="24019"/>
    <cellStyle name="Total 2 7 5 5" xfId="24770"/>
    <cellStyle name="Total 2 7 5 6" xfId="25468"/>
    <cellStyle name="Total 2 7 5 7" xfId="26156"/>
    <cellStyle name="Total 2 7 5 8" xfId="26794"/>
    <cellStyle name="Total 2 7 5 9" xfId="26074"/>
    <cellStyle name="Total 2 8" xfId="20892"/>
    <cellStyle name="Total 2 8 2" xfId="20893"/>
    <cellStyle name="Total 2 8 2 10" xfId="27412"/>
    <cellStyle name="Total 2 8 2 2" xfId="20982"/>
    <cellStyle name="Total 2 8 2 2 2" xfId="23298"/>
    <cellStyle name="Total 2 8 2 2 3" xfId="24095"/>
    <cellStyle name="Total 2 8 2 2 4" xfId="24845"/>
    <cellStyle name="Total 2 8 2 2 5" xfId="25539"/>
    <cellStyle name="Total 2 8 2 2 6" xfId="26219"/>
    <cellStyle name="Total 2 8 2 2 7" xfId="26885"/>
    <cellStyle name="Total 2 8 2 2 8" xfId="27453"/>
    <cellStyle name="Total 2 8 2 2 9" xfId="27879"/>
    <cellStyle name="Total 2 8 2 3" xfId="23227"/>
    <cellStyle name="Total 2 8 2 4" xfId="24020"/>
    <cellStyle name="Total 2 8 2 5" xfId="24772"/>
    <cellStyle name="Total 2 8 2 6" xfId="25470"/>
    <cellStyle name="Total 2 8 2 7" xfId="26157"/>
    <cellStyle name="Total 2 8 2 8" xfId="26796"/>
    <cellStyle name="Total 2 8 2 9" xfId="26075"/>
    <cellStyle name="Total 2 8 3" xfId="20894"/>
    <cellStyle name="Total 2 8 3 10" xfId="27413"/>
    <cellStyle name="Total 2 8 3 2" xfId="20981"/>
    <cellStyle name="Total 2 8 3 2 2" xfId="23297"/>
    <cellStyle name="Total 2 8 3 2 3" xfId="24094"/>
    <cellStyle name="Total 2 8 3 2 4" xfId="24844"/>
    <cellStyle name="Total 2 8 3 2 5" xfId="25538"/>
    <cellStyle name="Total 2 8 3 2 6" xfId="26218"/>
    <cellStyle name="Total 2 8 3 2 7" xfId="26197"/>
    <cellStyle name="Total 2 8 3 2 8" xfId="27452"/>
    <cellStyle name="Total 2 8 3 2 9" xfId="27878"/>
    <cellStyle name="Total 2 8 3 3" xfId="23228"/>
    <cellStyle name="Total 2 8 3 4" xfId="24021"/>
    <cellStyle name="Total 2 8 3 5" xfId="24773"/>
    <cellStyle name="Total 2 8 3 6" xfId="25471"/>
    <cellStyle name="Total 2 8 3 7" xfId="26158"/>
    <cellStyle name="Total 2 8 3 8" xfId="26797"/>
    <cellStyle name="Total 2 8 3 9" xfId="26076"/>
    <cellStyle name="Total 2 8 4" xfId="20895"/>
    <cellStyle name="Total 2 8 4 10" xfId="27414"/>
    <cellStyle name="Total 2 8 4 2" xfId="20980"/>
    <cellStyle name="Total 2 8 4 2 2" xfId="23296"/>
    <cellStyle name="Total 2 8 4 2 3" xfId="24093"/>
    <cellStyle name="Total 2 8 4 2 4" xfId="24843"/>
    <cellStyle name="Total 2 8 4 2 5" xfId="25537"/>
    <cellStyle name="Total 2 8 4 2 6" xfId="26217"/>
    <cellStyle name="Total 2 8 4 2 7" xfId="26196"/>
    <cellStyle name="Total 2 8 4 2 8" xfId="27451"/>
    <cellStyle name="Total 2 8 4 2 9" xfId="27877"/>
    <cellStyle name="Total 2 8 4 3" xfId="23229"/>
    <cellStyle name="Total 2 8 4 4" xfId="24022"/>
    <cellStyle name="Total 2 8 4 5" xfId="24774"/>
    <cellStyle name="Total 2 8 4 6" xfId="25472"/>
    <cellStyle name="Total 2 8 4 7" xfId="26159"/>
    <cellStyle name="Total 2 8 4 8" xfId="26798"/>
    <cellStyle name="Total 2 8 4 9" xfId="26077"/>
    <cellStyle name="Total 2 8 5" xfId="20896"/>
    <cellStyle name="Total 2 8 5 10" xfId="27415"/>
    <cellStyle name="Total 2 8 5 2" xfId="20979"/>
    <cellStyle name="Total 2 8 5 2 2" xfId="23295"/>
    <cellStyle name="Total 2 8 5 2 3" xfId="24092"/>
    <cellStyle name="Total 2 8 5 2 4" xfId="24842"/>
    <cellStyle name="Total 2 8 5 2 5" xfId="25536"/>
    <cellStyle name="Total 2 8 5 2 6" xfId="26216"/>
    <cellStyle name="Total 2 8 5 2 7" xfId="26195"/>
    <cellStyle name="Total 2 8 5 2 8" xfId="27450"/>
    <cellStyle name="Total 2 8 5 2 9" xfId="27876"/>
    <cellStyle name="Total 2 8 5 3" xfId="23230"/>
    <cellStyle name="Total 2 8 5 4" xfId="24023"/>
    <cellStyle name="Total 2 8 5 5" xfId="24775"/>
    <cellStyle name="Total 2 8 5 6" xfId="25473"/>
    <cellStyle name="Total 2 8 5 7" xfId="26160"/>
    <cellStyle name="Total 2 8 5 8" xfId="26799"/>
    <cellStyle name="Total 2 8 5 9" xfId="26078"/>
    <cellStyle name="Total 2 9" xfId="20897"/>
    <cellStyle name="Total 2 9 2" xfId="20898"/>
    <cellStyle name="Total 2 9 2 10" xfId="27416"/>
    <cellStyle name="Total 2 9 2 2" xfId="20978"/>
    <cellStyle name="Total 2 9 2 2 2" xfId="23294"/>
    <cellStyle name="Total 2 9 2 2 3" xfId="24091"/>
    <cellStyle name="Total 2 9 2 2 4" xfId="24841"/>
    <cellStyle name="Total 2 9 2 2 5" xfId="25535"/>
    <cellStyle name="Total 2 9 2 2 6" xfId="26215"/>
    <cellStyle name="Total 2 9 2 2 7" xfId="26194"/>
    <cellStyle name="Total 2 9 2 2 8" xfId="27449"/>
    <cellStyle name="Total 2 9 2 2 9" xfId="27875"/>
    <cellStyle name="Total 2 9 2 3" xfId="23232"/>
    <cellStyle name="Total 2 9 2 4" xfId="24025"/>
    <cellStyle name="Total 2 9 2 5" xfId="24776"/>
    <cellStyle name="Total 2 9 2 6" xfId="25475"/>
    <cellStyle name="Total 2 9 2 7" xfId="26161"/>
    <cellStyle name="Total 2 9 2 8" xfId="26800"/>
    <cellStyle name="Total 2 9 2 9" xfId="26079"/>
    <cellStyle name="Total 2 9 3" xfId="20899"/>
    <cellStyle name="Total 2 9 3 10" xfId="27417"/>
    <cellStyle name="Total 2 9 3 2" xfId="20977"/>
    <cellStyle name="Total 2 9 3 2 2" xfId="23293"/>
    <cellStyle name="Total 2 9 3 2 3" xfId="24090"/>
    <cellStyle name="Total 2 9 3 2 4" xfId="24840"/>
    <cellStyle name="Total 2 9 3 2 5" xfId="25534"/>
    <cellStyle name="Total 2 9 3 2 6" xfId="26214"/>
    <cellStyle name="Total 2 9 3 2 7" xfId="26193"/>
    <cellStyle name="Total 2 9 3 2 8" xfId="27448"/>
    <cellStyle name="Total 2 9 3 2 9" xfId="27874"/>
    <cellStyle name="Total 2 9 3 3" xfId="23233"/>
    <cellStyle name="Total 2 9 3 4" xfId="24026"/>
    <cellStyle name="Total 2 9 3 5" xfId="24777"/>
    <cellStyle name="Total 2 9 3 6" xfId="25476"/>
    <cellStyle name="Total 2 9 3 7" xfId="26162"/>
    <cellStyle name="Total 2 9 3 8" xfId="26801"/>
    <cellStyle name="Total 2 9 3 9" xfId="26080"/>
    <cellStyle name="Total 2 9 4" xfId="20900"/>
    <cellStyle name="Total 2 9 4 10" xfId="27418"/>
    <cellStyle name="Total 2 9 4 2" xfId="20976"/>
    <cellStyle name="Total 2 9 4 2 2" xfId="23292"/>
    <cellStyle name="Total 2 9 4 2 3" xfId="24089"/>
    <cellStyle name="Total 2 9 4 2 4" xfId="24839"/>
    <cellStyle name="Total 2 9 4 2 5" xfId="25533"/>
    <cellStyle name="Total 2 9 4 2 6" xfId="26213"/>
    <cellStyle name="Total 2 9 4 2 7" xfId="26192"/>
    <cellStyle name="Total 2 9 4 2 8" xfId="27447"/>
    <cellStyle name="Total 2 9 4 2 9" xfId="27873"/>
    <cellStyle name="Total 2 9 4 3" xfId="23234"/>
    <cellStyle name="Total 2 9 4 4" xfId="24027"/>
    <cellStyle name="Total 2 9 4 5" xfId="24778"/>
    <cellStyle name="Total 2 9 4 6" xfId="25477"/>
    <cellStyle name="Total 2 9 4 7" xfId="26163"/>
    <cellStyle name="Total 2 9 4 8" xfId="26802"/>
    <cellStyle name="Total 2 9 4 9" xfId="26081"/>
    <cellStyle name="Total 2 9 5" xfId="20901"/>
    <cellStyle name="Total 2 9 5 10" xfId="27419"/>
    <cellStyle name="Total 2 9 5 2" xfId="20975"/>
    <cellStyle name="Total 2 9 5 2 2" xfId="23291"/>
    <cellStyle name="Total 2 9 5 2 3" xfId="24088"/>
    <cellStyle name="Total 2 9 5 2 4" xfId="24838"/>
    <cellStyle name="Total 2 9 5 2 5" xfId="25532"/>
    <cellStyle name="Total 2 9 5 2 6" xfId="26212"/>
    <cellStyle name="Total 2 9 5 2 7" xfId="26191"/>
    <cellStyle name="Total 2 9 5 2 8" xfId="27446"/>
    <cellStyle name="Total 2 9 5 2 9" xfId="27872"/>
    <cellStyle name="Total 2 9 5 3" xfId="23235"/>
    <cellStyle name="Total 2 9 5 4" xfId="24028"/>
    <cellStyle name="Total 2 9 5 5" xfId="24779"/>
    <cellStyle name="Total 2 9 5 6" xfId="25478"/>
    <cellStyle name="Total 2 9 5 7" xfId="26164"/>
    <cellStyle name="Total 2 9 5 8" xfId="26803"/>
    <cellStyle name="Total 2 9 5 9" xfId="26082"/>
    <cellStyle name="Total 3" xfId="20902"/>
    <cellStyle name="Total 3 10" xfId="26804"/>
    <cellStyle name="Total 3 11" xfId="26083"/>
    <cellStyle name="Total 3 12" xfId="27420"/>
    <cellStyle name="Total 3 2" xfId="20903"/>
    <cellStyle name="Total 3 2 10" xfId="27421"/>
    <cellStyle name="Total 3 2 2" xfId="20973"/>
    <cellStyle name="Total 3 2 2 2" xfId="23289"/>
    <cellStyle name="Total 3 2 2 3" xfId="24086"/>
    <cellStyle name="Total 3 2 2 4" xfId="24836"/>
    <cellStyle name="Total 3 2 2 5" xfId="25530"/>
    <cellStyle name="Total 3 2 2 6" xfId="26210"/>
    <cellStyle name="Total 3 2 2 7" xfId="26189"/>
    <cellStyle name="Total 3 2 2 8" xfId="27444"/>
    <cellStyle name="Total 3 2 2 9" xfId="27870"/>
    <cellStyle name="Total 3 2 3" xfId="23237"/>
    <cellStyle name="Total 3 2 4" xfId="24030"/>
    <cellStyle name="Total 3 2 5" xfId="24781"/>
    <cellStyle name="Total 3 2 6" xfId="25480"/>
    <cellStyle name="Total 3 2 7" xfId="26166"/>
    <cellStyle name="Total 3 2 8" xfId="26805"/>
    <cellStyle name="Total 3 2 9" xfId="26084"/>
    <cellStyle name="Total 3 3" xfId="20904"/>
    <cellStyle name="Total 3 3 10" xfId="27422"/>
    <cellStyle name="Total 3 3 2" xfId="20972"/>
    <cellStyle name="Total 3 3 2 2" xfId="23288"/>
    <cellStyle name="Total 3 3 2 3" xfId="24085"/>
    <cellStyle name="Total 3 3 2 4" xfId="24835"/>
    <cellStyle name="Total 3 3 2 5" xfId="25529"/>
    <cellStyle name="Total 3 3 2 6" xfId="26209"/>
    <cellStyle name="Total 3 3 2 7" xfId="26188"/>
    <cellStyle name="Total 3 3 2 8" xfId="27443"/>
    <cellStyle name="Total 3 3 2 9" xfId="27869"/>
    <cellStyle name="Total 3 3 3" xfId="23238"/>
    <cellStyle name="Total 3 3 4" xfId="24031"/>
    <cellStyle name="Total 3 3 5" xfId="24782"/>
    <cellStyle name="Total 3 3 6" xfId="25481"/>
    <cellStyle name="Total 3 3 7" xfId="26167"/>
    <cellStyle name="Total 3 3 8" xfId="26806"/>
    <cellStyle name="Total 3 3 9" xfId="26085"/>
    <cellStyle name="Total 3 4" xfId="20974"/>
    <cellStyle name="Total 3 4 2" xfId="23290"/>
    <cellStyle name="Total 3 4 3" xfId="24087"/>
    <cellStyle name="Total 3 4 4" xfId="24837"/>
    <cellStyle name="Total 3 4 5" xfId="25531"/>
    <cellStyle name="Total 3 4 6" xfId="26211"/>
    <cellStyle name="Total 3 4 7" xfId="26190"/>
    <cellStyle name="Total 3 4 8" xfId="27445"/>
    <cellStyle name="Total 3 4 9" xfId="27871"/>
    <cellStyle name="Total 3 5" xfId="23236"/>
    <cellStyle name="Total 3 6" xfId="24029"/>
    <cellStyle name="Total 3 7" xfId="24780"/>
    <cellStyle name="Total 3 8" xfId="25479"/>
    <cellStyle name="Total 3 9" xfId="26165"/>
    <cellStyle name="Total 4" xfId="20905"/>
    <cellStyle name="Total 4 10" xfId="26807"/>
    <cellStyle name="Total 4 11" xfId="26086"/>
    <cellStyle name="Total 4 12" xfId="27423"/>
    <cellStyle name="Total 4 2" xfId="20906"/>
    <cellStyle name="Total 4 2 10" xfId="27424"/>
    <cellStyle name="Total 4 2 2" xfId="20970"/>
    <cellStyle name="Total 4 2 2 2" xfId="23286"/>
    <cellStyle name="Total 4 2 2 3" xfId="24083"/>
    <cellStyle name="Total 4 2 2 4" xfId="24833"/>
    <cellStyle name="Total 4 2 2 5" xfId="25527"/>
    <cellStyle name="Total 4 2 2 6" xfId="26207"/>
    <cellStyle name="Total 4 2 2 7" xfId="26186"/>
    <cellStyle name="Total 4 2 2 8" xfId="27441"/>
    <cellStyle name="Total 4 2 2 9" xfId="27867"/>
    <cellStyle name="Total 4 2 3" xfId="23240"/>
    <cellStyle name="Total 4 2 4" xfId="24033"/>
    <cellStyle name="Total 4 2 5" xfId="24784"/>
    <cellStyle name="Total 4 2 6" xfId="25483"/>
    <cellStyle name="Total 4 2 7" xfId="26169"/>
    <cellStyle name="Total 4 2 8" xfId="26808"/>
    <cellStyle name="Total 4 2 9" xfId="26087"/>
    <cellStyle name="Total 4 3" xfId="20907"/>
    <cellStyle name="Total 4 3 10" xfId="27425"/>
    <cellStyle name="Total 4 3 2" xfId="20969"/>
    <cellStyle name="Total 4 3 2 2" xfId="23285"/>
    <cellStyle name="Total 4 3 2 3" xfId="24082"/>
    <cellStyle name="Total 4 3 2 4" xfId="24832"/>
    <cellStyle name="Total 4 3 2 5" xfId="25526"/>
    <cellStyle name="Total 4 3 2 6" xfId="26206"/>
    <cellStyle name="Total 4 3 2 7" xfId="26185"/>
    <cellStyle name="Total 4 3 2 8" xfId="27440"/>
    <cellStyle name="Total 4 3 2 9" xfId="27866"/>
    <cellStyle name="Total 4 3 3" xfId="23241"/>
    <cellStyle name="Total 4 3 4" xfId="24034"/>
    <cellStyle name="Total 4 3 5" xfId="24785"/>
    <cellStyle name="Total 4 3 6" xfId="25484"/>
    <cellStyle name="Total 4 3 7" xfId="26170"/>
    <cellStyle name="Total 4 3 8" xfId="26809"/>
    <cellStyle name="Total 4 3 9" xfId="26088"/>
    <cellStyle name="Total 4 4" xfId="20971"/>
    <cellStyle name="Total 4 4 2" xfId="23287"/>
    <cellStyle name="Total 4 4 3" xfId="24084"/>
    <cellStyle name="Total 4 4 4" xfId="24834"/>
    <cellStyle name="Total 4 4 5" xfId="25528"/>
    <cellStyle name="Total 4 4 6" xfId="26208"/>
    <cellStyle name="Total 4 4 7" xfId="26187"/>
    <cellStyle name="Total 4 4 8" xfId="27442"/>
    <cellStyle name="Total 4 4 9" xfId="27868"/>
    <cellStyle name="Total 4 5" xfId="23239"/>
    <cellStyle name="Total 4 6" xfId="24032"/>
    <cellStyle name="Total 4 7" xfId="24783"/>
    <cellStyle name="Total 4 8" xfId="25482"/>
    <cellStyle name="Total 4 9" xfId="26168"/>
    <cellStyle name="Total 5" xfId="20908"/>
    <cellStyle name="Total 5 10" xfId="26810"/>
    <cellStyle name="Total 5 11" xfId="26089"/>
    <cellStyle name="Total 5 12" xfId="27426"/>
    <cellStyle name="Total 5 2" xfId="20909"/>
    <cellStyle name="Total 5 2 10" xfId="27427"/>
    <cellStyle name="Total 5 2 2" xfId="20967"/>
    <cellStyle name="Total 5 2 2 2" xfId="23283"/>
    <cellStyle name="Total 5 2 2 3" xfId="24080"/>
    <cellStyle name="Total 5 2 2 4" xfId="24830"/>
    <cellStyle name="Total 5 2 2 5" xfId="25524"/>
    <cellStyle name="Total 5 2 2 6" xfId="26204"/>
    <cellStyle name="Total 5 2 2 7" xfId="26183"/>
    <cellStyle name="Total 5 2 2 8" xfId="27438"/>
    <cellStyle name="Total 5 2 2 9" xfId="27864"/>
    <cellStyle name="Total 5 2 3" xfId="23243"/>
    <cellStyle name="Total 5 2 4" xfId="24036"/>
    <cellStyle name="Total 5 2 5" xfId="24787"/>
    <cellStyle name="Total 5 2 6" xfId="25486"/>
    <cellStyle name="Total 5 2 7" xfId="26172"/>
    <cellStyle name="Total 5 2 8" xfId="26811"/>
    <cellStyle name="Total 5 2 9" xfId="26284"/>
    <cellStyle name="Total 5 3" xfId="20910"/>
    <cellStyle name="Total 5 3 10" xfId="27428"/>
    <cellStyle name="Total 5 3 2" xfId="20966"/>
    <cellStyle name="Total 5 3 2 2" xfId="23282"/>
    <cellStyle name="Total 5 3 2 3" xfId="24079"/>
    <cellStyle name="Total 5 3 2 4" xfId="24829"/>
    <cellStyle name="Total 5 3 2 5" xfId="25523"/>
    <cellStyle name="Total 5 3 2 6" xfId="26203"/>
    <cellStyle name="Total 5 3 2 7" xfId="26182"/>
    <cellStyle name="Total 5 3 2 8" xfId="27437"/>
    <cellStyle name="Total 5 3 2 9" xfId="27863"/>
    <cellStyle name="Total 5 3 3" xfId="23244"/>
    <cellStyle name="Total 5 3 4" xfId="24037"/>
    <cellStyle name="Total 5 3 5" xfId="24788"/>
    <cellStyle name="Total 5 3 6" xfId="25487"/>
    <cellStyle name="Total 5 3 7" xfId="26173"/>
    <cellStyle name="Total 5 3 8" xfId="26812"/>
    <cellStyle name="Total 5 3 9" xfId="26090"/>
    <cellStyle name="Total 5 4" xfId="20968"/>
    <cellStyle name="Total 5 4 2" xfId="23284"/>
    <cellStyle name="Total 5 4 3" xfId="24081"/>
    <cellStyle name="Total 5 4 4" xfId="24831"/>
    <cellStyle name="Total 5 4 5" xfId="25525"/>
    <cellStyle name="Total 5 4 6" xfId="26205"/>
    <cellStyle name="Total 5 4 7" xfId="26184"/>
    <cellStyle name="Total 5 4 8" xfId="27439"/>
    <cellStyle name="Total 5 4 9" xfId="27865"/>
    <cellStyle name="Total 5 5" xfId="23242"/>
    <cellStyle name="Total 5 6" xfId="24035"/>
    <cellStyle name="Total 5 7" xfId="24786"/>
    <cellStyle name="Total 5 8" xfId="25485"/>
    <cellStyle name="Total 5 9" xfId="26171"/>
    <cellStyle name="Total 6" xfId="20911"/>
    <cellStyle name="Total 6 10" xfId="26813"/>
    <cellStyle name="Total 6 11" xfId="26283"/>
    <cellStyle name="Total 6 12" xfId="27429"/>
    <cellStyle name="Total 6 2" xfId="20912"/>
    <cellStyle name="Total 6 2 10" xfId="27430"/>
    <cellStyle name="Total 6 2 2" xfId="20964"/>
    <cellStyle name="Total 6 2 2 2" xfId="23280"/>
    <cellStyle name="Total 6 2 2 3" xfId="24077"/>
    <cellStyle name="Total 6 2 2 4" xfId="24827"/>
    <cellStyle name="Total 6 2 2 5" xfId="25521"/>
    <cellStyle name="Total 6 2 2 6" xfId="26201"/>
    <cellStyle name="Total 6 2 2 7" xfId="26180"/>
    <cellStyle name="Total 6 2 2 8" xfId="27435"/>
    <cellStyle name="Total 6 2 2 9" xfId="27861"/>
    <cellStyle name="Total 6 2 3" xfId="23246"/>
    <cellStyle name="Total 6 2 4" xfId="24039"/>
    <cellStyle name="Total 6 2 5" xfId="24790"/>
    <cellStyle name="Total 6 2 6" xfId="25489"/>
    <cellStyle name="Total 6 2 7" xfId="26175"/>
    <cellStyle name="Total 6 2 8" xfId="26814"/>
    <cellStyle name="Total 6 2 9" xfId="26091"/>
    <cellStyle name="Total 6 3" xfId="20913"/>
    <cellStyle name="Total 6 3 10" xfId="27431"/>
    <cellStyle name="Total 6 3 2" xfId="20963"/>
    <cellStyle name="Total 6 3 2 2" xfId="23279"/>
    <cellStyle name="Total 6 3 2 3" xfId="24076"/>
    <cellStyle name="Total 6 3 2 4" xfId="24826"/>
    <cellStyle name="Total 6 3 2 5" xfId="25520"/>
    <cellStyle name="Total 6 3 2 6" xfId="26200"/>
    <cellStyle name="Total 6 3 2 7" xfId="26179"/>
    <cellStyle name="Total 6 3 2 8" xfId="27434"/>
    <cellStyle name="Total 6 3 2 9" xfId="27860"/>
    <cellStyle name="Total 6 3 3" xfId="23247"/>
    <cellStyle name="Total 6 3 4" xfId="24040"/>
    <cellStyle name="Total 6 3 5" xfId="24791"/>
    <cellStyle name="Total 6 3 6" xfId="25490"/>
    <cellStyle name="Total 6 3 7" xfId="26176"/>
    <cellStyle name="Total 6 3 8" xfId="26815"/>
    <cellStyle name="Total 6 3 9" xfId="26092"/>
    <cellStyle name="Total 6 4" xfId="20965"/>
    <cellStyle name="Total 6 4 2" xfId="23281"/>
    <cellStyle name="Total 6 4 3" xfId="24078"/>
    <cellStyle name="Total 6 4 4" xfId="24828"/>
    <cellStyle name="Total 6 4 5" xfId="25522"/>
    <cellStyle name="Total 6 4 6" xfId="26202"/>
    <cellStyle name="Total 6 4 7" xfId="26181"/>
    <cellStyle name="Total 6 4 8" xfId="27436"/>
    <cellStyle name="Total 6 4 9" xfId="27862"/>
    <cellStyle name="Total 6 5" xfId="23245"/>
    <cellStyle name="Total 6 6" xfId="24038"/>
    <cellStyle name="Total 6 7" xfId="24789"/>
    <cellStyle name="Total 6 8" xfId="25488"/>
    <cellStyle name="Total 6 9" xfId="26174"/>
    <cellStyle name="Total 7" xfId="20914"/>
    <cellStyle name="Total 7 10" xfId="27432"/>
    <cellStyle name="Total 7 2" xfId="20962"/>
    <cellStyle name="Total 7 2 2" xfId="23278"/>
    <cellStyle name="Total 7 2 3" xfId="24075"/>
    <cellStyle name="Total 7 2 4" xfId="24825"/>
    <cellStyle name="Total 7 2 5" xfId="25519"/>
    <cellStyle name="Total 7 2 6" xfId="26199"/>
    <cellStyle name="Total 7 2 7" xfId="26178"/>
    <cellStyle name="Total 7 2 8" xfId="27433"/>
    <cellStyle name="Total 7 2 9" xfId="27859"/>
    <cellStyle name="Total 7 3" xfId="23248"/>
    <cellStyle name="Total 7 4" xfId="24041"/>
    <cellStyle name="Total 7 5" xfId="24792"/>
    <cellStyle name="Total 7 6" xfId="25491"/>
    <cellStyle name="Total 7 7" xfId="26177"/>
    <cellStyle name="Total 7 8" xfId="26816"/>
    <cellStyle name="Total 7 9" xfId="26093"/>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showGridLines="0" workbookViewId="0">
      <pane xSplit="1" ySplit="7" topLeftCell="B8" activePane="bottomRight" state="frozen"/>
      <selection pane="topRight" activeCell="B1" sqref="B1"/>
      <selection pane="bottomLeft" activeCell="A8" sqref="A8"/>
      <selection pane="bottomRight" activeCell="B1" sqref="B1"/>
    </sheetView>
  </sheetViews>
  <sheetFormatPr defaultRowHeight="14.4"/>
  <cols>
    <col min="1" max="1" width="10.33203125" style="2" customWidth="1"/>
    <col min="2" max="2" width="134.6640625" bestFit="1" customWidth="1"/>
    <col min="3" max="3" width="39.44140625" customWidth="1"/>
    <col min="7" max="7" width="25" customWidth="1"/>
  </cols>
  <sheetData>
    <row r="1" spans="1:3">
      <c r="A1" s="10"/>
      <c r="B1" s="195" t="s">
        <v>291</v>
      </c>
      <c r="C1" s="99"/>
    </row>
    <row r="2" spans="1:3" s="192" customFormat="1">
      <c r="A2" s="261">
        <v>1</v>
      </c>
      <c r="B2" s="193" t="s">
        <v>292</v>
      </c>
      <c r="C2" s="378" t="s">
        <v>866</v>
      </c>
    </row>
    <row r="3" spans="1:3" s="192" customFormat="1">
      <c r="A3" s="261">
        <v>2</v>
      </c>
      <c r="B3" s="194" t="s">
        <v>293</v>
      </c>
      <c r="C3" s="378" t="s">
        <v>867</v>
      </c>
    </row>
    <row r="4" spans="1:3" s="192" customFormat="1">
      <c r="A4" s="261">
        <v>3</v>
      </c>
      <c r="B4" s="194" t="s">
        <v>294</v>
      </c>
      <c r="C4" s="378" t="s">
        <v>868</v>
      </c>
    </row>
    <row r="5" spans="1:3" s="192" customFormat="1">
      <c r="A5" s="262">
        <v>4</v>
      </c>
      <c r="B5" s="197" t="s">
        <v>295</v>
      </c>
      <c r="C5" s="379" t="s">
        <v>869</v>
      </c>
    </row>
    <row r="6" spans="1:3" s="196" customFormat="1" ht="65.25" customHeight="1">
      <c r="A6" s="568" t="s">
        <v>796</v>
      </c>
      <c r="B6" s="569"/>
      <c r="C6" s="569"/>
    </row>
    <row r="7" spans="1:3">
      <c r="A7" s="368" t="s">
        <v>645</v>
      </c>
      <c r="B7" s="369" t="s">
        <v>296</v>
      </c>
    </row>
    <row r="8" spans="1:3">
      <c r="A8" s="370">
        <v>1</v>
      </c>
      <c r="B8" s="366" t="s">
        <v>260</v>
      </c>
    </row>
    <row r="9" spans="1:3">
      <c r="A9" s="370">
        <v>2</v>
      </c>
      <c r="B9" s="366" t="s">
        <v>297</v>
      </c>
    </row>
    <row r="10" spans="1:3">
      <c r="A10" s="370">
        <v>3</v>
      </c>
      <c r="B10" s="366" t="s">
        <v>298</v>
      </c>
    </row>
    <row r="11" spans="1:3">
      <c r="A11" s="370">
        <v>4</v>
      </c>
      <c r="B11" s="366" t="s">
        <v>299</v>
      </c>
      <c r="C11" s="191"/>
    </row>
    <row r="12" spans="1:3">
      <c r="A12" s="370">
        <v>5</v>
      </c>
      <c r="B12" s="366" t="s">
        <v>224</v>
      </c>
    </row>
    <row r="13" spans="1:3">
      <c r="A13" s="370">
        <v>6</v>
      </c>
      <c r="B13" s="371" t="s">
        <v>185</v>
      </c>
    </row>
    <row r="14" spans="1:3">
      <c r="A14" s="370">
        <v>7</v>
      </c>
      <c r="B14" s="366" t="s">
        <v>300</v>
      </c>
    </row>
    <row r="15" spans="1:3">
      <c r="A15" s="370">
        <v>8</v>
      </c>
      <c r="B15" s="366" t="s">
        <v>303</v>
      </c>
    </row>
    <row r="16" spans="1:3">
      <c r="A16" s="370">
        <v>9</v>
      </c>
      <c r="B16" s="366" t="s">
        <v>88</v>
      </c>
    </row>
    <row r="17" spans="1:2">
      <c r="A17" s="372" t="s">
        <v>855</v>
      </c>
      <c r="B17" s="366" t="s">
        <v>833</v>
      </c>
    </row>
    <row r="18" spans="1:2">
      <c r="A18" s="370">
        <v>10</v>
      </c>
      <c r="B18" s="366" t="s">
        <v>306</v>
      </c>
    </row>
    <row r="19" spans="1:2">
      <c r="A19" s="370">
        <v>11</v>
      </c>
      <c r="B19" s="371" t="s">
        <v>287</v>
      </c>
    </row>
    <row r="20" spans="1:2">
      <c r="A20" s="370">
        <v>12</v>
      </c>
      <c r="B20" s="371" t="s">
        <v>284</v>
      </c>
    </row>
    <row r="21" spans="1:2">
      <c r="A21" s="370">
        <v>13</v>
      </c>
      <c r="B21" s="373" t="s">
        <v>766</v>
      </c>
    </row>
    <row r="22" spans="1:2">
      <c r="A22" s="370">
        <v>14</v>
      </c>
      <c r="B22" s="374" t="s">
        <v>826</v>
      </c>
    </row>
    <row r="23" spans="1:2">
      <c r="A23" s="375">
        <v>15</v>
      </c>
      <c r="B23" s="371" t="s">
        <v>77</v>
      </c>
    </row>
    <row r="24" spans="1:2">
      <c r="A24" s="5"/>
      <c r="B24" s="3"/>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4.4"/>
  <cols>
    <col min="1" max="1" width="9.5546875" style="5" bestFit="1" customWidth="1"/>
    <col min="2" max="2" width="132.44140625" style="2" customWidth="1"/>
    <col min="3" max="3" width="18.44140625" style="2" customWidth="1"/>
  </cols>
  <sheetData>
    <row r="1" spans="1:6">
      <c r="A1" s="380" t="s">
        <v>225</v>
      </c>
      <c r="B1" s="381" t="s">
        <v>866</v>
      </c>
      <c r="D1" s="2"/>
      <c r="E1" s="2"/>
      <c r="F1" s="2"/>
    </row>
    <row r="2" spans="1:6" s="22" customFormat="1" ht="15.75" customHeight="1">
      <c r="A2" s="380" t="s">
        <v>226</v>
      </c>
      <c r="B2" s="382">
        <f>'8. LI2'!B2</f>
        <v>43921</v>
      </c>
    </row>
    <row r="3" spans="1:6" s="22" customFormat="1" ht="15.75" customHeight="1"/>
    <row r="4" spans="1:6" ht="15" thickBot="1">
      <c r="A4" s="5" t="s">
        <v>654</v>
      </c>
      <c r="B4" s="65" t="s">
        <v>88</v>
      </c>
    </row>
    <row r="5" spans="1:6">
      <c r="A5" s="145" t="s">
        <v>26</v>
      </c>
      <c r="B5" s="146"/>
      <c r="C5" s="147" t="s">
        <v>27</v>
      </c>
    </row>
    <row r="6" spans="1:6">
      <c r="A6" s="148">
        <v>1</v>
      </c>
      <c r="B6" s="88" t="s">
        <v>28</v>
      </c>
      <c r="C6" s="456">
        <f>SUM(C7:C11)</f>
        <v>77922937.577568486</v>
      </c>
    </row>
    <row r="7" spans="1:6">
      <c r="A7" s="148">
        <v>2</v>
      </c>
      <c r="B7" s="85" t="s">
        <v>29</v>
      </c>
      <c r="C7" s="457">
        <f>'2. RC'!E33</f>
        <v>69161600</v>
      </c>
    </row>
    <row r="8" spans="1:6">
      <c r="A8" s="148">
        <v>3</v>
      </c>
      <c r="B8" s="79" t="s">
        <v>30</v>
      </c>
      <c r="C8" s="457"/>
    </row>
    <row r="9" spans="1:6">
      <c r="A9" s="148">
        <v>4</v>
      </c>
      <c r="B9" s="79" t="s">
        <v>31</v>
      </c>
      <c r="C9" s="457"/>
    </row>
    <row r="10" spans="1:6">
      <c r="A10" s="148">
        <v>5</v>
      </c>
      <c r="B10" s="79" t="s">
        <v>32</v>
      </c>
      <c r="C10" s="457"/>
    </row>
    <row r="11" spans="1:6">
      <c r="A11" s="148">
        <v>6</v>
      </c>
      <c r="B11" s="86" t="s">
        <v>33</v>
      </c>
      <c r="C11" s="457">
        <f>'2. RC'!E38</f>
        <v>8761337.5775684863</v>
      </c>
    </row>
    <row r="12" spans="1:6" s="4" customFormat="1">
      <c r="A12" s="148">
        <v>7</v>
      </c>
      <c r="B12" s="88" t="s">
        <v>34</v>
      </c>
      <c r="C12" s="458">
        <f>SUM(C13:C27)</f>
        <v>84928.889999999898</v>
      </c>
    </row>
    <row r="13" spans="1:6" s="4" customFormat="1">
      <c r="A13" s="148">
        <v>8</v>
      </c>
      <c r="B13" s="87" t="s">
        <v>35</v>
      </c>
      <c r="C13" s="459"/>
    </row>
    <row r="14" spans="1:6" s="4" customFormat="1" ht="27.6">
      <c r="A14" s="148">
        <v>9</v>
      </c>
      <c r="B14" s="80" t="s">
        <v>36</v>
      </c>
      <c r="C14" s="459"/>
    </row>
    <row r="15" spans="1:6" s="4" customFormat="1">
      <c r="A15" s="148">
        <v>10</v>
      </c>
      <c r="B15" s="81" t="s">
        <v>37</v>
      </c>
      <c r="C15" s="459">
        <f>'7. LI1'!D19</f>
        <v>84928.889999999898</v>
      </c>
    </row>
    <row r="16" spans="1:6" s="4" customFormat="1">
      <c r="A16" s="148">
        <v>11</v>
      </c>
      <c r="B16" s="82" t="s">
        <v>38</v>
      </c>
      <c r="C16" s="459"/>
    </row>
    <row r="17" spans="1:3" s="4" customFormat="1">
      <c r="A17" s="148">
        <v>12</v>
      </c>
      <c r="B17" s="81" t="s">
        <v>39</v>
      </c>
      <c r="C17" s="459"/>
    </row>
    <row r="18" spans="1:3" s="4" customFormat="1">
      <c r="A18" s="148">
        <v>13</v>
      </c>
      <c r="B18" s="81" t="s">
        <v>40</v>
      </c>
      <c r="C18" s="459"/>
    </row>
    <row r="19" spans="1:3" s="4" customFormat="1">
      <c r="A19" s="148">
        <v>14</v>
      </c>
      <c r="B19" s="81" t="s">
        <v>41</v>
      </c>
      <c r="C19" s="459"/>
    </row>
    <row r="20" spans="1:3" s="4" customFormat="1" ht="27.6">
      <c r="A20" s="148">
        <v>15</v>
      </c>
      <c r="B20" s="81" t="s">
        <v>42</v>
      </c>
      <c r="C20" s="459"/>
    </row>
    <row r="21" spans="1:3" s="4" customFormat="1" ht="27.6">
      <c r="A21" s="148">
        <v>16</v>
      </c>
      <c r="B21" s="80" t="s">
        <v>43</v>
      </c>
      <c r="C21" s="459"/>
    </row>
    <row r="22" spans="1:3" s="4" customFormat="1">
      <c r="A22" s="148">
        <v>17</v>
      </c>
      <c r="B22" s="149" t="s">
        <v>44</v>
      </c>
      <c r="C22" s="459"/>
    </row>
    <row r="23" spans="1:3" s="4" customFormat="1" ht="27.6">
      <c r="A23" s="148">
        <v>18</v>
      </c>
      <c r="B23" s="80" t="s">
        <v>45</v>
      </c>
      <c r="C23" s="459"/>
    </row>
    <row r="24" spans="1:3" s="4" customFormat="1" ht="27.6">
      <c r="A24" s="148">
        <v>19</v>
      </c>
      <c r="B24" s="80" t="s">
        <v>46</v>
      </c>
      <c r="C24" s="459"/>
    </row>
    <row r="25" spans="1:3" s="4" customFormat="1" ht="27.6">
      <c r="A25" s="148">
        <v>20</v>
      </c>
      <c r="B25" s="83" t="s">
        <v>47</v>
      </c>
      <c r="C25" s="459"/>
    </row>
    <row r="26" spans="1:3" s="4" customFormat="1">
      <c r="A26" s="148">
        <v>21</v>
      </c>
      <c r="B26" s="83" t="s">
        <v>48</v>
      </c>
      <c r="C26" s="459"/>
    </row>
    <row r="27" spans="1:3" s="4" customFormat="1" ht="27.6">
      <c r="A27" s="148">
        <v>22</v>
      </c>
      <c r="B27" s="83" t="s">
        <v>49</v>
      </c>
      <c r="C27" s="459"/>
    </row>
    <row r="28" spans="1:3" s="4" customFormat="1">
      <c r="A28" s="148">
        <v>23</v>
      </c>
      <c r="B28" s="89" t="s">
        <v>23</v>
      </c>
      <c r="C28" s="458">
        <f>C6-C12</f>
        <v>77838008.687568486</v>
      </c>
    </row>
    <row r="29" spans="1:3" s="4" customFormat="1">
      <c r="A29" s="150"/>
      <c r="B29" s="84"/>
      <c r="C29" s="459"/>
    </row>
    <row r="30" spans="1:3" s="4" customFormat="1">
      <c r="A30" s="150">
        <v>24</v>
      </c>
      <c r="B30" s="89" t="s">
        <v>50</v>
      </c>
      <c r="C30" s="458">
        <f>C31+C34</f>
        <v>0</v>
      </c>
    </row>
    <row r="31" spans="1:3" s="4" customFormat="1">
      <c r="A31" s="150">
        <v>25</v>
      </c>
      <c r="B31" s="79" t="s">
        <v>51</v>
      </c>
      <c r="C31" s="460">
        <f>C32+C33</f>
        <v>0</v>
      </c>
    </row>
    <row r="32" spans="1:3" s="4" customFormat="1">
      <c r="A32" s="150">
        <v>26</v>
      </c>
      <c r="B32" s="189" t="s">
        <v>52</v>
      </c>
      <c r="C32" s="459"/>
    </row>
    <row r="33" spans="1:3" s="4" customFormat="1">
      <c r="A33" s="150">
        <v>27</v>
      </c>
      <c r="B33" s="189" t="s">
        <v>53</v>
      </c>
      <c r="C33" s="459"/>
    </row>
    <row r="34" spans="1:3" s="4" customFormat="1">
      <c r="A34" s="150">
        <v>28</v>
      </c>
      <c r="B34" s="79" t="s">
        <v>54</v>
      </c>
      <c r="C34" s="459"/>
    </row>
    <row r="35" spans="1:3" s="4" customFormat="1">
      <c r="A35" s="150">
        <v>29</v>
      </c>
      <c r="B35" s="89" t="s">
        <v>55</v>
      </c>
      <c r="C35" s="458">
        <f>SUM(C36:C40)</f>
        <v>0</v>
      </c>
    </row>
    <row r="36" spans="1:3" s="4" customFormat="1">
      <c r="A36" s="150">
        <v>30</v>
      </c>
      <c r="B36" s="80" t="s">
        <v>56</v>
      </c>
      <c r="C36" s="459"/>
    </row>
    <row r="37" spans="1:3" s="4" customFormat="1">
      <c r="A37" s="150">
        <v>31</v>
      </c>
      <c r="B37" s="81" t="s">
        <v>57</v>
      </c>
      <c r="C37" s="459"/>
    </row>
    <row r="38" spans="1:3" s="4" customFormat="1" ht="27.6">
      <c r="A38" s="150">
        <v>32</v>
      </c>
      <c r="B38" s="80" t="s">
        <v>58</v>
      </c>
      <c r="C38" s="459"/>
    </row>
    <row r="39" spans="1:3" s="4" customFormat="1" ht="27.6">
      <c r="A39" s="150">
        <v>33</v>
      </c>
      <c r="B39" s="80" t="s">
        <v>46</v>
      </c>
      <c r="C39" s="459"/>
    </row>
    <row r="40" spans="1:3" s="4" customFormat="1" ht="27.6">
      <c r="A40" s="150">
        <v>34</v>
      </c>
      <c r="B40" s="83" t="s">
        <v>59</v>
      </c>
      <c r="C40" s="459"/>
    </row>
    <row r="41" spans="1:3" s="4" customFormat="1">
      <c r="A41" s="150">
        <v>35</v>
      </c>
      <c r="B41" s="89" t="s">
        <v>24</v>
      </c>
      <c r="C41" s="458">
        <f>C30-C35</f>
        <v>0</v>
      </c>
    </row>
    <row r="42" spans="1:3" s="4" customFormat="1">
      <c r="A42" s="150"/>
      <c r="B42" s="84"/>
      <c r="C42" s="459"/>
    </row>
    <row r="43" spans="1:3" s="4" customFormat="1">
      <c r="A43" s="150">
        <v>36</v>
      </c>
      <c r="B43" s="90" t="s">
        <v>60</v>
      </c>
      <c r="C43" s="458">
        <f>SUM(C44:C46)</f>
        <v>4032872.8296369687</v>
      </c>
    </row>
    <row r="44" spans="1:3" s="4" customFormat="1">
      <c r="A44" s="150">
        <v>37</v>
      </c>
      <c r="B44" s="79" t="s">
        <v>61</v>
      </c>
      <c r="C44" s="459">
        <f>'2. RC'!E30</f>
        <v>0</v>
      </c>
    </row>
    <row r="45" spans="1:3" s="4" customFormat="1">
      <c r="A45" s="150">
        <v>38</v>
      </c>
      <c r="B45" s="79" t="s">
        <v>62</v>
      </c>
      <c r="C45" s="459"/>
    </row>
    <row r="46" spans="1:3" s="4" customFormat="1">
      <c r="A46" s="150">
        <v>39</v>
      </c>
      <c r="B46" s="79" t="s">
        <v>63</v>
      </c>
      <c r="C46" s="459">
        <f>'8. LI2'!C9</f>
        <v>4032872.8296369687</v>
      </c>
    </row>
    <row r="47" spans="1:3" s="4" customFormat="1">
      <c r="A47" s="150">
        <v>40</v>
      </c>
      <c r="B47" s="90" t="s">
        <v>64</v>
      </c>
      <c r="C47" s="458">
        <f>SUM(C48:C51)</f>
        <v>0</v>
      </c>
    </row>
    <row r="48" spans="1:3" s="4" customFormat="1">
      <c r="A48" s="150">
        <v>41</v>
      </c>
      <c r="B48" s="80" t="s">
        <v>65</v>
      </c>
      <c r="C48" s="459"/>
    </row>
    <row r="49" spans="1:3" s="4" customFormat="1">
      <c r="A49" s="150">
        <v>42</v>
      </c>
      <c r="B49" s="81" t="s">
        <v>66</v>
      </c>
      <c r="C49" s="459"/>
    </row>
    <row r="50" spans="1:3" s="4" customFormat="1" ht="27.6">
      <c r="A50" s="150">
        <v>43</v>
      </c>
      <c r="B50" s="80" t="s">
        <v>67</v>
      </c>
      <c r="C50" s="459"/>
    </row>
    <row r="51" spans="1:3" s="4" customFormat="1" ht="27.6">
      <c r="A51" s="150">
        <v>44</v>
      </c>
      <c r="B51" s="80" t="s">
        <v>46</v>
      </c>
      <c r="C51" s="459"/>
    </row>
    <row r="52" spans="1:3" s="4" customFormat="1" ht="15" thickBot="1">
      <c r="A52" s="151">
        <v>45</v>
      </c>
      <c r="B52" s="152" t="s">
        <v>25</v>
      </c>
      <c r="C52" s="461">
        <f>C43-C47</f>
        <v>4032872.8296369687</v>
      </c>
    </row>
    <row r="55" spans="1:3">
      <c r="B55" s="2" t="s">
        <v>262</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23"/>
  <sheetViews>
    <sheetView showGridLines="0" workbookViewId="0">
      <selection activeCell="B4" sqref="B4"/>
    </sheetView>
  </sheetViews>
  <sheetFormatPr defaultColWidth="9.109375" defaultRowHeight="13.8"/>
  <cols>
    <col min="1" max="1" width="10.88671875" style="321" bestFit="1" customWidth="1"/>
    <col min="2" max="2" width="59" style="321" customWidth="1"/>
    <col min="3" max="3" width="16.6640625" style="321" bestFit="1" customWidth="1"/>
    <col min="4" max="4" width="13.5546875" style="321" bestFit="1" customWidth="1"/>
    <col min="5" max="16384" width="9.109375" style="321"/>
  </cols>
  <sheetData>
    <row r="1" spans="1:4">
      <c r="A1" s="380" t="s">
        <v>225</v>
      </c>
      <c r="B1" s="381" t="s">
        <v>866</v>
      </c>
    </row>
    <row r="2" spans="1:4" s="22" customFormat="1" ht="15.75" customHeight="1">
      <c r="A2" s="380" t="s">
        <v>226</v>
      </c>
      <c r="B2" s="382">
        <f>'9. Capital'!B2</f>
        <v>43921</v>
      </c>
    </row>
    <row r="3" spans="1:4" s="22" customFormat="1" ht="15.75" customHeight="1"/>
    <row r="4" spans="1:4" ht="14.4" thickBot="1">
      <c r="A4" s="322" t="s">
        <v>832</v>
      </c>
      <c r="B4" s="355" t="s">
        <v>833</v>
      </c>
    </row>
    <row r="5" spans="1:4" s="356" customFormat="1" ht="27.6">
      <c r="A5" s="591" t="s">
        <v>834</v>
      </c>
      <c r="B5" s="592"/>
      <c r="C5" s="343" t="s">
        <v>835</v>
      </c>
      <c r="D5" s="344" t="s">
        <v>836</v>
      </c>
    </row>
    <row r="6" spans="1:4" s="357" customFormat="1">
      <c r="A6" s="345">
        <v>1</v>
      </c>
      <c r="B6" s="346" t="s">
        <v>837</v>
      </c>
      <c r="C6" s="346"/>
      <c r="D6" s="347"/>
    </row>
    <row r="7" spans="1:4" s="357" customFormat="1">
      <c r="A7" s="348" t="s">
        <v>838</v>
      </c>
      <c r="B7" s="349" t="s">
        <v>839</v>
      </c>
      <c r="C7" s="533">
        <v>4.4999999999999998E-2</v>
      </c>
      <c r="D7" s="526">
        <f>C7*'5. RWA'!$C$13</f>
        <v>15518045.661391307</v>
      </c>
    </row>
    <row r="8" spans="1:4" s="357" customFormat="1">
      <c r="A8" s="348" t="s">
        <v>840</v>
      </c>
      <c r="B8" s="349" t="s">
        <v>841</v>
      </c>
      <c r="C8" s="533">
        <v>0.06</v>
      </c>
      <c r="D8" s="526">
        <f>C8*'5. RWA'!$C$13</f>
        <v>20690727.548521742</v>
      </c>
    </row>
    <row r="9" spans="1:4" s="357" customFormat="1">
      <c r="A9" s="348" t="s">
        <v>842</v>
      </c>
      <c r="B9" s="349" t="s">
        <v>843</v>
      </c>
      <c r="C9" s="533">
        <v>0.08</v>
      </c>
      <c r="D9" s="526">
        <f>C9*'5. RWA'!$C$13</f>
        <v>27587636.731362324</v>
      </c>
    </row>
    <row r="10" spans="1:4" s="357" customFormat="1">
      <c r="A10" s="345" t="s">
        <v>844</v>
      </c>
      <c r="B10" s="346" t="s">
        <v>845</v>
      </c>
      <c r="C10" s="534"/>
      <c r="D10" s="527"/>
    </row>
    <row r="11" spans="1:4" s="358" customFormat="1">
      <c r="A11" s="350" t="s">
        <v>846</v>
      </c>
      <c r="B11" s="689" t="s">
        <v>940</v>
      </c>
      <c r="C11" s="529">
        <v>0</v>
      </c>
      <c r="D11" s="528">
        <f>C11*'5. RWA'!$C$13</f>
        <v>0</v>
      </c>
    </row>
    <row r="12" spans="1:4" s="358" customFormat="1">
      <c r="A12" s="350" t="s">
        <v>847</v>
      </c>
      <c r="B12" s="351" t="s">
        <v>848</v>
      </c>
      <c r="C12" s="529">
        <v>0</v>
      </c>
      <c r="D12" s="528">
        <f>C12*'5. RWA'!$C$13</f>
        <v>0</v>
      </c>
    </row>
    <row r="13" spans="1:4" s="358" customFormat="1">
      <c r="A13" s="350" t="s">
        <v>849</v>
      </c>
      <c r="B13" s="351" t="s">
        <v>850</v>
      </c>
      <c r="C13" s="529"/>
      <c r="D13" s="528">
        <f>C13*'5. RWA'!$C$13</f>
        <v>0</v>
      </c>
    </row>
    <row r="14" spans="1:4" s="357" customFormat="1">
      <c r="A14" s="345" t="s">
        <v>851</v>
      </c>
      <c r="B14" s="346" t="s">
        <v>852</v>
      </c>
      <c r="C14" s="534"/>
      <c r="D14" s="527"/>
    </row>
    <row r="15" spans="1:4" s="357" customFormat="1">
      <c r="A15" s="367" t="s">
        <v>856</v>
      </c>
      <c r="B15" s="351" t="s">
        <v>859</v>
      </c>
      <c r="C15" s="529">
        <v>1.5299239954013019E-2</v>
      </c>
      <c r="D15" s="528">
        <f>C15*'5. RWA'!$C$13</f>
        <v>5275873.4264656948</v>
      </c>
    </row>
    <row r="16" spans="1:4" s="357" customFormat="1">
      <c r="A16" s="367" t="s">
        <v>857</v>
      </c>
      <c r="B16" s="351" t="s">
        <v>860</v>
      </c>
      <c r="C16" s="529">
        <v>2.0420350869670569E-2</v>
      </c>
      <c r="D16" s="528">
        <f>C16*'5. RWA'!$C$13</f>
        <v>7041865.2714928789</v>
      </c>
    </row>
    <row r="17" spans="1:6" s="357" customFormat="1">
      <c r="A17" s="367" t="s">
        <v>858</v>
      </c>
      <c r="B17" s="351" t="s">
        <v>861</v>
      </c>
      <c r="C17" s="529">
        <v>8.4476236284453499E-2</v>
      </c>
      <c r="D17" s="528">
        <f>C17*'5. RWA'!$C$13</f>
        <v>29131246.488102902</v>
      </c>
    </row>
    <row r="18" spans="1:6" s="356" customFormat="1" ht="27.6">
      <c r="A18" s="593" t="s">
        <v>853</v>
      </c>
      <c r="B18" s="594"/>
      <c r="C18" s="352" t="s">
        <v>835</v>
      </c>
      <c r="D18" s="353" t="s">
        <v>836</v>
      </c>
    </row>
    <row r="19" spans="1:6" s="357" customFormat="1">
      <c r="A19" s="354">
        <v>4</v>
      </c>
      <c r="B19" s="351" t="s">
        <v>23</v>
      </c>
      <c r="C19" s="529">
        <f>C7+C11+C12+C13+C15</f>
        <v>6.0299239954013019E-2</v>
      </c>
      <c r="D19" s="531">
        <f>C19*'5. RWA'!$C$13</f>
        <v>20793919.087857001</v>
      </c>
    </row>
    <row r="20" spans="1:6" s="357" customFormat="1">
      <c r="A20" s="354">
        <v>5</v>
      </c>
      <c r="B20" s="351" t="s">
        <v>124</v>
      </c>
      <c r="C20" s="529">
        <f>C8+C11+C12+C13+C16</f>
        <v>8.0420350869670559E-2</v>
      </c>
      <c r="D20" s="531">
        <f>C20*'5. RWA'!$C$13</f>
        <v>27732592.820014618</v>
      </c>
    </row>
    <row r="21" spans="1:6" s="357" customFormat="1" ht="14.4" thickBot="1">
      <c r="A21" s="359" t="s">
        <v>854</v>
      </c>
      <c r="B21" s="360" t="s">
        <v>88</v>
      </c>
      <c r="C21" s="530">
        <f>C9+C11+C12+C13+C17</f>
        <v>0.16447623628445351</v>
      </c>
      <c r="D21" s="532">
        <f>C21*'5. RWA'!$C$13</f>
        <v>56718883.219465233</v>
      </c>
    </row>
    <row r="22" spans="1:6">
      <c r="F22" s="322"/>
    </row>
    <row r="23" spans="1:6" ht="69">
      <c r="B23" s="688" t="s">
        <v>934</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4.4"/>
  <cols>
    <col min="1" max="1" width="10.6640625" style="75" customWidth="1"/>
    <col min="2" max="2" width="91.88671875" style="75" customWidth="1"/>
    <col min="3" max="3" width="53.109375" style="75" customWidth="1"/>
    <col min="4" max="4" width="32.33203125" style="75" customWidth="1"/>
    <col min="5" max="5" width="9.44140625" customWidth="1"/>
  </cols>
  <sheetData>
    <row r="1" spans="1:6">
      <c r="A1" s="380" t="s">
        <v>225</v>
      </c>
      <c r="B1" s="381" t="s">
        <v>866</v>
      </c>
      <c r="E1" s="2"/>
      <c r="F1" s="2"/>
    </row>
    <row r="2" spans="1:6" s="22" customFormat="1" ht="15.75" customHeight="1">
      <c r="A2" s="380" t="s">
        <v>226</v>
      </c>
      <c r="B2" s="382">
        <f>'9.1. Capital Requirements'!B2</f>
        <v>43921</v>
      </c>
    </row>
    <row r="3" spans="1:6" s="22" customFormat="1" ht="15.75" customHeight="1">
      <c r="A3" s="27"/>
    </row>
    <row r="4" spans="1:6" s="22" customFormat="1" ht="15.75" customHeight="1" thickBot="1">
      <c r="A4" s="22" t="s">
        <v>655</v>
      </c>
      <c r="B4" s="212" t="s">
        <v>306</v>
      </c>
      <c r="D4" s="214" t="s">
        <v>129</v>
      </c>
    </row>
    <row r="5" spans="1:6" ht="41.4">
      <c r="A5" s="162" t="s">
        <v>26</v>
      </c>
      <c r="B5" s="163" t="s">
        <v>268</v>
      </c>
      <c r="C5" s="164" t="s">
        <v>274</v>
      </c>
      <c r="D5" s="213" t="s">
        <v>307</v>
      </c>
    </row>
    <row r="6" spans="1:6">
      <c r="A6" s="153">
        <v>1</v>
      </c>
      <c r="B6" s="91" t="s">
        <v>190</v>
      </c>
      <c r="C6" s="462">
        <f>'2. RC'!E7</f>
        <v>3589134.79</v>
      </c>
      <c r="D6" s="154"/>
      <c r="E6" s="8"/>
    </row>
    <row r="7" spans="1:6">
      <c r="A7" s="153">
        <v>2</v>
      </c>
      <c r="B7" s="92" t="s">
        <v>191</v>
      </c>
      <c r="C7" s="463">
        <f>'2. RC'!E8</f>
        <v>71595263.189999998</v>
      </c>
      <c r="D7" s="155"/>
      <c r="E7" s="8"/>
    </row>
    <row r="8" spans="1:6">
      <c r="A8" s="153">
        <v>3</v>
      </c>
      <c r="B8" s="92" t="s">
        <v>192</v>
      </c>
      <c r="C8" s="463">
        <f>'2. RC'!E9</f>
        <v>19539389.380316988</v>
      </c>
      <c r="D8" s="155"/>
      <c r="E8" s="8"/>
    </row>
    <row r="9" spans="1:6">
      <c r="A9" s="153">
        <v>4</v>
      </c>
      <c r="B9" s="92" t="s">
        <v>221</v>
      </c>
      <c r="C9" s="463">
        <f>'2. RC'!E10</f>
        <v>0</v>
      </c>
      <c r="D9" s="155"/>
      <c r="E9" s="8"/>
    </row>
    <row r="10" spans="1:6">
      <c r="A10" s="153">
        <v>5</v>
      </c>
      <c r="B10" s="92" t="s">
        <v>193</v>
      </c>
      <c r="C10" s="463">
        <f>'2. RC'!E11</f>
        <v>43275371.022330701</v>
      </c>
      <c r="D10" s="155"/>
      <c r="E10" s="8"/>
    </row>
    <row r="11" spans="1:6">
      <c r="A11" s="153">
        <v>6.1</v>
      </c>
      <c r="B11" s="92" t="s">
        <v>194</v>
      </c>
      <c r="C11" s="465">
        <f>'2. RC'!E12</f>
        <v>182627271.05000001</v>
      </c>
      <c r="D11" s="156"/>
      <c r="E11" s="9"/>
    </row>
    <row r="12" spans="1:6">
      <c r="A12" s="153">
        <v>6.2</v>
      </c>
      <c r="B12" s="93" t="s">
        <v>195</v>
      </c>
      <c r="C12" s="466">
        <f>'2. RC'!E13</f>
        <v>-11478184.554399999</v>
      </c>
      <c r="D12" s="156"/>
      <c r="E12" s="9"/>
    </row>
    <row r="13" spans="1:6">
      <c r="A13" s="153" t="s">
        <v>793</v>
      </c>
      <c r="B13" s="94" t="s">
        <v>794</v>
      </c>
      <c r="C13" s="466">
        <v>-3401677.3343999991</v>
      </c>
      <c r="D13" s="156"/>
      <c r="E13" s="9"/>
    </row>
    <row r="14" spans="1:6">
      <c r="A14" s="153" t="s">
        <v>933</v>
      </c>
      <c r="B14" s="94" t="s">
        <v>932</v>
      </c>
      <c r="C14" s="466">
        <f>-'8. LI2'!C12</f>
        <v>-4533786</v>
      </c>
      <c r="D14" s="156"/>
      <c r="E14" s="9"/>
    </row>
    <row r="15" spans="1:6">
      <c r="A15" s="153">
        <v>6</v>
      </c>
      <c r="B15" s="92" t="s">
        <v>196</v>
      </c>
      <c r="C15" s="281">
        <f>C11+C12</f>
        <v>171149086.49560001</v>
      </c>
      <c r="D15" s="156"/>
      <c r="E15" s="8"/>
    </row>
    <row r="16" spans="1:6">
      <c r="A16" s="153">
        <v>7</v>
      </c>
      <c r="B16" s="92" t="s">
        <v>197</v>
      </c>
      <c r="C16" s="276">
        <f>'2. RC'!E15</f>
        <v>2319331.2010150007</v>
      </c>
      <c r="D16" s="155"/>
      <c r="E16" s="8"/>
    </row>
    <row r="17" spans="1:5">
      <c r="A17" s="153">
        <v>8</v>
      </c>
      <c r="B17" s="92" t="s">
        <v>198</v>
      </c>
      <c r="C17" s="276">
        <f>'2. RC'!E16</f>
        <v>0</v>
      </c>
      <c r="D17" s="155"/>
      <c r="E17" s="8"/>
    </row>
    <row r="18" spans="1:5">
      <c r="A18" s="153">
        <v>9</v>
      </c>
      <c r="B18" s="92" t="s">
        <v>199</v>
      </c>
      <c r="C18" s="276">
        <f>'2. RC'!E17</f>
        <v>0</v>
      </c>
      <c r="D18" s="155"/>
      <c r="E18" s="8"/>
    </row>
    <row r="19" spans="1:5">
      <c r="A19" s="153">
        <v>9.1</v>
      </c>
      <c r="B19" s="94" t="s">
        <v>283</v>
      </c>
      <c r="C19" s="277"/>
      <c r="D19" s="155"/>
      <c r="E19" s="8"/>
    </row>
    <row r="20" spans="1:5">
      <c r="A20" s="153">
        <v>9.1999999999999993</v>
      </c>
      <c r="B20" s="94" t="s">
        <v>273</v>
      </c>
      <c r="C20" s="277"/>
      <c r="D20" s="155"/>
      <c r="E20" s="8"/>
    </row>
    <row r="21" spans="1:5">
      <c r="A21" s="153">
        <v>9.3000000000000007</v>
      </c>
      <c r="B21" s="94" t="s">
        <v>272</v>
      </c>
      <c r="C21" s="277"/>
      <c r="D21" s="155"/>
      <c r="E21" s="8"/>
    </row>
    <row r="22" spans="1:5">
      <c r="A22" s="153">
        <v>10</v>
      </c>
      <c r="B22" s="92" t="s">
        <v>200</v>
      </c>
      <c r="C22" s="276">
        <f>'2. RC'!E18</f>
        <v>821953.47999999952</v>
      </c>
      <c r="D22" s="155"/>
      <c r="E22" s="8"/>
    </row>
    <row r="23" spans="1:5">
      <c r="A23" s="153">
        <v>10.1</v>
      </c>
      <c r="B23" s="94" t="s">
        <v>271</v>
      </c>
      <c r="C23" s="276">
        <f>'9. Capital'!C15</f>
        <v>84928.889999999898</v>
      </c>
      <c r="D23" s="268" t="s">
        <v>696</v>
      </c>
      <c r="E23" s="8"/>
    </row>
    <row r="24" spans="1:5">
      <c r="A24" s="153">
        <v>11</v>
      </c>
      <c r="B24" s="95" t="s">
        <v>201</v>
      </c>
      <c r="C24" s="278">
        <f>'2. RC'!E19</f>
        <v>1101731.7243283787</v>
      </c>
      <c r="D24" s="157"/>
      <c r="E24" s="8"/>
    </row>
    <row r="25" spans="1:5">
      <c r="A25" s="153">
        <v>12</v>
      </c>
      <c r="B25" s="97" t="s">
        <v>202</v>
      </c>
      <c r="C25" s="279">
        <f>SUM(C6:C10,C15:C18,C22,C24)</f>
        <v>313391261.28359115</v>
      </c>
      <c r="D25" s="158"/>
      <c r="E25" s="7"/>
    </row>
    <row r="26" spans="1:5">
      <c r="A26" s="153">
        <v>13</v>
      </c>
      <c r="B26" s="92" t="s">
        <v>203</v>
      </c>
      <c r="C26" s="469">
        <f>'2. RC'!E22</f>
        <v>168452870.48666501</v>
      </c>
      <c r="D26" s="159"/>
      <c r="E26" s="8"/>
    </row>
    <row r="27" spans="1:5">
      <c r="A27" s="153">
        <v>14</v>
      </c>
      <c r="B27" s="92" t="s">
        <v>204</v>
      </c>
      <c r="C27" s="469">
        <f>'2. RC'!E23</f>
        <v>21864679.730000004</v>
      </c>
      <c r="D27" s="155"/>
      <c r="E27" s="8"/>
    </row>
    <row r="28" spans="1:5">
      <c r="A28" s="153">
        <v>15</v>
      </c>
      <c r="B28" s="92" t="s">
        <v>205</v>
      </c>
      <c r="C28" s="469">
        <f>'2. RC'!E24</f>
        <v>0</v>
      </c>
      <c r="D28" s="155"/>
      <c r="E28" s="8"/>
    </row>
    <row r="29" spans="1:5">
      <c r="A29" s="153">
        <v>16</v>
      </c>
      <c r="B29" s="92" t="s">
        <v>206</v>
      </c>
      <c r="C29" s="469">
        <f>'2. RC'!E25</f>
        <v>21773286.079999994</v>
      </c>
      <c r="D29" s="155"/>
      <c r="E29" s="8"/>
    </row>
    <row r="30" spans="1:5">
      <c r="A30" s="153">
        <v>17</v>
      </c>
      <c r="B30" s="92" t="s">
        <v>207</v>
      </c>
      <c r="C30" s="469">
        <f>'2. RC'!E26</f>
        <v>0</v>
      </c>
      <c r="D30" s="155"/>
      <c r="E30" s="8"/>
    </row>
    <row r="31" spans="1:5">
      <c r="A31" s="153">
        <v>18</v>
      </c>
      <c r="B31" s="92" t="s">
        <v>208</v>
      </c>
      <c r="C31" s="469">
        <f>'2. RC'!E27</f>
        <v>20882277.763180003</v>
      </c>
      <c r="D31" s="155"/>
      <c r="E31" s="8"/>
    </row>
    <row r="32" spans="1:5">
      <c r="A32" s="153">
        <v>19</v>
      </c>
      <c r="B32" s="92" t="s">
        <v>209</v>
      </c>
      <c r="C32" s="469">
        <f>'2. RC'!E28</f>
        <v>1307222.0699999998</v>
      </c>
      <c r="D32" s="155"/>
      <c r="E32" s="8"/>
    </row>
    <row r="33" spans="1:5">
      <c r="A33" s="153">
        <v>20</v>
      </c>
      <c r="B33" s="92" t="s">
        <v>131</v>
      </c>
      <c r="C33" s="469">
        <f>'2. RC'!E29</f>
        <v>1187987.5601999997</v>
      </c>
      <c r="D33" s="155"/>
      <c r="E33" s="8"/>
    </row>
    <row r="34" spans="1:5">
      <c r="A34" s="153">
        <v>20.100000000000001</v>
      </c>
      <c r="B34" s="96" t="s">
        <v>792</v>
      </c>
      <c r="C34" s="278">
        <v>622864.23459999997</v>
      </c>
      <c r="D34" s="157"/>
      <c r="E34" s="8"/>
    </row>
    <row r="35" spans="1:5">
      <c r="A35" s="153">
        <v>21</v>
      </c>
      <c r="B35" s="95" t="s">
        <v>210</v>
      </c>
      <c r="C35" s="468">
        <f>'2. RC'!E30</f>
        <v>0</v>
      </c>
      <c r="D35" s="157"/>
      <c r="E35" s="8"/>
    </row>
    <row r="36" spans="1:5">
      <c r="A36" s="153">
        <v>21.1</v>
      </c>
      <c r="B36" s="96" t="s">
        <v>270</v>
      </c>
      <c r="C36" s="280">
        <f>'9. Capital'!C44</f>
        <v>0</v>
      </c>
      <c r="D36" s="467" t="s">
        <v>877</v>
      </c>
      <c r="E36" s="8"/>
    </row>
    <row r="37" spans="1:5">
      <c r="A37" s="153">
        <v>22</v>
      </c>
      <c r="B37" s="97" t="s">
        <v>211</v>
      </c>
      <c r="C37" s="279">
        <f>SUM(C26:C33)+C35</f>
        <v>235468323.69004503</v>
      </c>
      <c r="D37" s="158"/>
      <c r="E37" s="7"/>
    </row>
    <row r="38" spans="1:5">
      <c r="A38" s="153">
        <v>23</v>
      </c>
      <c r="B38" s="95" t="s">
        <v>212</v>
      </c>
      <c r="C38" s="463">
        <f>'9. Capital'!C7</f>
        <v>69161600</v>
      </c>
      <c r="D38" s="467" t="s">
        <v>878</v>
      </c>
      <c r="E38" s="8"/>
    </row>
    <row r="39" spans="1:5">
      <c r="A39" s="153">
        <v>24</v>
      </c>
      <c r="B39" s="95" t="s">
        <v>213</v>
      </c>
      <c r="C39" s="463"/>
      <c r="D39" s="464"/>
      <c r="E39" s="8"/>
    </row>
    <row r="40" spans="1:5">
      <c r="A40" s="153">
        <v>25</v>
      </c>
      <c r="B40" s="95" t="s">
        <v>269</v>
      </c>
      <c r="C40" s="463"/>
      <c r="D40" s="464"/>
      <c r="E40" s="8"/>
    </row>
    <row r="41" spans="1:5">
      <c r="A41" s="153">
        <v>26</v>
      </c>
      <c r="B41" s="95" t="s">
        <v>215</v>
      </c>
      <c r="C41" s="463"/>
      <c r="D41" s="464"/>
      <c r="E41" s="8"/>
    </row>
    <row r="42" spans="1:5">
      <c r="A42" s="153">
        <v>27</v>
      </c>
      <c r="B42" s="95" t="s">
        <v>216</v>
      </c>
      <c r="C42" s="463"/>
      <c r="D42" s="464"/>
      <c r="E42" s="8"/>
    </row>
    <row r="43" spans="1:5">
      <c r="A43" s="153">
        <v>28</v>
      </c>
      <c r="B43" s="95" t="s">
        <v>217</v>
      </c>
      <c r="C43" s="463">
        <f>'9. Capital'!C11</f>
        <v>8761337.5775684863</v>
      </c>
      <c r="D43" s="467" t="s">
        <v>879</v>
      </c>
      <c r="E43" s="8"/>
    </row>
    <row r="44" spans="1:5">
      <c r="A44" s="153">
        <v>29</v>
      </c>
      <c r="B44" s="95" t="s">
        <v>35</v>
      </c>
      <c r="C44" s="463"/>
      <c r="D44" s="464"/>
      <c r="E44" s="8"/>
    </row>
    <row r="45" spans="1:5" ht="15" thickBot="1">
      <c r="A45" s="160">
        <v>30</v>
      </c>
      <c r="B45" s="161" t="s">
        <v>218</v>
      </c>
      <c r="C45" s="470">
        <f>SUM(C38:C44)</f>
        <v>77922937.577568486</v>
      </c>
      <c r="D45" s="47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workbookViewId="0">
      <pane xSplit="2" ySplit="7" topLeftCell="C8" activePane="bottomRight" state="frozen"/>
      <selection pane="topRight" activeCell="C1" sqref="C1"/>
      <selection pane="bottomLeft" activeCell="A8" sqref="A8"/>
      <selection pane="bottomRight" activeCell="B4" sqref="B4"/>
    </sheetView>
  </sheetViews>
  <sheetFormatPr defaultColWidth="9.109375" defaultRowHeight="13.8"/>
  <cols>
    <col min="1" max="1" width="10.5546875" style="2" bestFit="1" customWidth="1"/>
    <col min="2" max="2" width="95" style="2" customWidth="1"/>
    <col min="3" max="3" width="10.6640625" style="2" bestFit="1" customWidth="1"/>
    <col min="4" max="4" width="13.33203125" style="2" bestFit="1" customWidth="1"/>
    <col min="5" max="5" width="10.6640625" style="2" bestFit="1" customWidth="1"/>
    <col min="6" max="6" width="13.33203125" style="2" bestFit="1" customWidth="1"/>
    <col min="7" max="7" width="9.44140625" style="2" bestFit="1" customWidth="1"/>
    <col min="8" max="8" width="13.33203125" style="2" bestFit="1" customWidth="1"/>
    <col min="9" max="9" width="10.6640625" style="2" bestFit="1" customWidth="1"/>
    <col min="10" max="10" width="13.33203125" style="2" bestFit="1" customWidth="1"/>
    <col min="11" max="11" width="9.44140625" style="2" bestFit="1" customWidth="1"/>
    <col min="12" max="12" width="13.33203125" style="2" bestFit="1" customWidth="1"/>
    <col min="13" max="13" width="11.6640625" style="2" bestFit="1" customWidth="1"/>
    <col min="14" max="14" width="13.33203125" style="2" bestFit="1" customWidth="1"/>
    <col min="15" max="15" width="9.44140625" style="2" bestFit="1" customWidth="1"/>
    <col min="16" max="16" width="13.33203125" style="2" bestFit="1" customWidth="1"/>
    <col min="17" max="17" width="9.44140625" style="2" bestFit="1" customWidth="1"/>
    <col min="18" max="18" width="13.33203125" style="2" bestFit="1" customWidth="1"/>
    <col min="19" max="19" width="31.5546875" style="2" bestFit="1" customWidth="1"/>
    <col min="20" max="16384" width="9.109375" style="13"/>
  </cols>
  <sheetData>
    <row r="1" spans="1:19">
      <c r="A1" s="380" t="s">
        <v>225</v>
      </c>
      <c r="B1" s="381" t="s">
        <v>866</v>
      </c>
    </row>
    <row r="2" spans="1:19">
      <c r="A2" s="380" t="s">
        <v>226</v>
      </c>
      <c r="B2" s="382">
        <f>'10. CC2'!B2</f>
        <v>43921</v>
      </c>
    </row>
    <row r="4" spans="1:19" ht="28.2" thickBot="1">
      <c r="A4" s="74" t="s">
        <v>656</v>
      </c>
      <c r="B4" s="295" t="s">
        <v>763</v>
      </c>
    </row>
    <row r="5" spans="1:19">
      <c r="A5" s="141"/>
      <c r="B5" s="144"/>
      <c r="C5" s="123" t="s">
        <v>0</v>
      </c>
      <c r="D5" s="123" t="s">
        <v>1</v>
      </c>
      <c r="E5" s="123" t="s">
        <v>2</v>
      </c>
      <c r="F5" s="123" t="s">
        <v>3</v>
      </c>
      <c r="G5" s="123" t="s">
        <v>4</v>
      </c>
      <c r="H5" s="123" t="s">
        <v>5</v>
      </c>
      <c r="I5" s="123" t="s">
        <v>275</v>
      </c>
      <c r="J5" s="123" t="s">
        <v>276</v>
      </c>
      <c r="K5" s="123" t="s">
        <v>277</v>
      </c>
      <c r="L5" s="123" t="s">
        <v>278</v>
      </c>
      <c r="M5" s="123" t="s">
        <v>279</v>
      </c>
      <c r="N5" s="123" t="s">
        <v>280</v>
      </c>
      <c r="O5" s="123" t="s">
        <v>750</v>
      </c>
      <c r="P5" s="123" t="s">
        <v>751</v>
      </c>
      <c r="Q5" s="123" t="s">
        <v>752</v>
      </c>
      <c r="R5" s="290" t="s">
        <v>753</v>
      </c>
      <c r="S5" s="124" t="s">
        <v>754</v>
      </c>
    </row>
    <row r="6" spans="1:19" ht="46.5" customHeight="1">
      <c r="A6" s="166"/>
      <c r="B6" s="599" t="s">
        <v>755</v>
      </c>
      <c r="C6" s="597">
        <v>0</v>
      </c>
      <c r="D6" s="598"/>
      <c r="E6" s="597">
        <v>0.2</v>
      </c>
      <c r="F6" s="598"/>
      <c r="G6" s="597">
        <v>0.35</v>
      </c>
      <c r="H6" s="598"/>
      <c r="I6" s="597">
        <v>0.5</v>
      </c>
      <c r="J6" s="598"/>
      <c r="K6" s="597">
        <v>0.75</v>
      </c>
      <c r="L6" s="598"/>
      <c r="M6" s="597">
        <v>1</v>
      </c>
      <c r="N6" s="598"/>
      <c r="O6" s="597">
        <v>1.5</v>
      </c>
      <c r="P6" s="598"/>
      <c r="Q6" s="597">
        <v>2.5</v>
      </c>
      <c r="R6" s="598"/>
      <c r="S6" s="595" t="s">
        <v>288</v>
      </c>
    </row>
    <row r="7" spans="1:19">
      <c r="A7" s="166"/>
      <c r="B7" s="600"/>
      <c r="C7" s="294" t="s">
        <v>748</v>
      </c>
      <c r="D7" s="294" t="s">
        <v>749</v>
      </c>
      <c r="E7" s="294" t="s">
        <v>748</v>
      </c>
      <c r="F7" s="294" t="s">
        <v>749</v>
      </c>
      <c r="G7" s="294" t="s">
        <v>748</v>
      </c>
      <c r="H7" s="294" t="s">
        <v>749</v>
      </c>
      <c r="I7" s="294" t="s">
        <v>748</v>
      </c>
      <c r="J7" s="294" t="s">
        <v>749</v>
      </c>
      <c r="K7" s="294" t="s">
        <v>748</v>
      </c>
      <c r="L7" s="294" t="s">
        <v>749</v>
      </c>
      <c r="M7" s="294" t="s">
        <v>748</v>
      </c>
      <c r="N7" s="294" t="s">
        <v>749</v>
      </c>
      <c r="O7" s="294" t="s">
        <v>748</v>
      </c>
      <c r="P7" s="294" t="s">
        <v>749</v>
      </c>
      <c r="Q7" s="294" t="s">
        <v>748</v>
      </c>
      <c r="R7" s="294" t="s">
        <v>749</v>
      </c>
      <c r="S7" s="596"/>
    </row>
    <row r="8" spans="1:19" s="170" customFormat="1">
      <c r="A8" s="127">
        <v>1</v>
      </c>
      <c r="B8" s="188" t="s">
        <v>253</v>
      </c>
      <c r="C8" s="472">
        <v>27376937.878462385</v>
      </c>
      <c r="D8" s="472"/>
      <c r="E8" s="472"/>
      <c r="F8" s="472"/>
      <c r="G8" s="472"/>
      <c r="H8" s="472"/>
      <c r="I8" s="472"/>
      <c r="J8" s="472"/>
      <c r="K8" s="472"/>
      <c r="L8" s="472"/>
      <c r="M8" s="472">
        <v>77269864.44370538</v>
      </c>
      <c r="N8" s="472"/>
      <c r="O8" s="472"/>
      <c r="P8" s="472"/>
      <c r="Q8" s="472"/>
      <c r="R8" s="472"/>
      <c r="S8" s="473">
        <f>$C$6*SUM(C8:D8)+$E$6*SUM(E8:F8)+$G$6*SUM(G8:H8)+$I$6*SUM(I8:J8)+$K$6*SUM(K8:L8)+$M$6*SUM(M8:N8)+$O$6*SUM(O8:P8)+$Q$6*SUM(Q8:R8)</f>
        <v>77269864.44370538</v>
      </c>
    </row>
    <row r="9" spans="1:19" s="170" customFormat="1">
      <c r="A9" s="127">
        <v>2</v>
      </c>
      <c r="B9" s="188" t="s">
        <v>254</v>
      </c>
      <c r="C9" s="472"/>
      <c r="D9" s="472"/>
      <c r="E9" s="472"/>
      <c r="F9" s="472"/>
      <c r="G9" s="472"/>
      <c r="H9" s="472"/>
      <c r="I9" s="472"/>
      <c r="J9" s="472"/>
      <c r="K9" s="472"/>
      <c r="L9" s="472"/>
      <c r="M9" s="472"/>
      <c r="N9" s="472"/>
      <c r="O9" s="472"/>
      <c r="P9" s="472"/>
      <c r="Q9" s="472"/>
      <c r="R9" s="472"/>
      <c r="S9" s="473">
        <f t="shared" ref="S9:S21" si="0">$C$6*SUM(C9:D9)+$E$6*SUM(E9:F9)+$G$6*SUM(G9:H9)+$I$6*SUM(I9:J9)+$K$6*SUM(K9:L9)+$M$6*SUM(M9:N9)+$O$6*SUM(O9:P9)+$Q$6*SUM(Q9:R9)</f>
        <v>0</v>
      </c>
    </row>
    <row r="10" spans="1:19" s="170" customFormat="1">
      <c r="A10" s="127">
        <v>3</v>
      </c>
      <c r="B10" s="188" t="s">
        <v>255</v>
      </c>
      <c r="C10" s="472"/>
      <c r="D10" s="472"/>
      <c r="E10" s="472"/>
      <c r="F10" s="472"/>
      <c r="G10" s="472"/>
      <c r="H10" s="472"/>
      <c r="I10" s="472"/>
      <c r="J10" s="472"/>
      <c r="K10" s="472"/>
      <c r="L10" s="472"/>
      <c r="M10" s="472"/>
      <c r="N10" s="472"/>
      <c r="O10" s="472"/>
      <c r="P10" s="472"/>
      <c r="Q10" s="472"/>
      <c r="R10" s="472"/>
      <c r="S10" s="473">
        <f t="shared" si="0"/>
        <v>0</v>
      </c>
    </row>
    <row r="11" spans="1:19" s="170" customFormat="1">
      <c r="A11" s="127">
        <v>4</v>
      </c>
      <c r="B11" s="188" t="s">
        <v>256</v>
      </c>
      <c r="C11" s="472"/>
      <c r="D11" s="472"/>
      <c r="E11" s="472"/>
      <c r="F11" s="472"/>
      <c r="G11" s="472"/>
      <c r="H11" s="472"/>
      <c r="I11" s="472"/>
      <c r="J11" s="472"/>
      <c r="K11" s="472"/>
      <c r="L11" s="472"/>
      <c r="M11" s="472"/>
      <c r="N11" s="472"/>
      <c r="O11" s="472"/>
      <c r="P11" s="472"/>
      <c r="Q11" s="472"/>
      <c r="R11" s="472"/>
      <c r="S11" s="473">
        <f t="shared" si="0"/>
        <v>0</v>
      </c>
    </row>
    <row r="12" spans="1:19" s="170" customFormat="1">
      <c r="A12" s="127">
        <v>5</v>
      </c>
      <c r="B12" s="188" t="s">
        <v>257</v>
      </c>
      <c r="C12" s="472"/>
      <c r="D12" s="472"/>
      <c r="E12" s="472"/>
      <c r="F12" s="472"/>
      <c r="G12" s="472"/>
      <c r="H12" s="472"/>
      <c r="I12" s="472"/>
      <c r="J12" s="472"/>
      <c r="K12" s="472"/>
      <c r="L12" s="472"/>
      <c r="M12" s="472"/>
      <c r="N12" s="472"/>
      <c r="O12" s="472"/>
      <c r="P12" s="472"/>
      <c r="Q12" s="472"/>
      <c r="R12" s="472"/>
      <c r="S12" s="473">
        <f t="shared" si="0"/>
        <v>0</v>
      </c>
    </row>
    <row r="13" spans="1:19" s="170" customFormat="1">
      <c r="A13" s="127">
        <v>6</v>
      </c>
      <c r="B13" s="188" t="s">
        <v>258</v>
      </c>
      <c r="C13" s="472"/>
      <c r="D13" s="472"/>
      <c r="E13" s="472">
        <v>25934.52</v>
      </c>
      <c r="F13" s="472">
        <v>0</v>
      </c>
      <c r="G13" s="472"/>
      <c r="H13" s="472"/>
      <c r="I13" s="472">
        <v>20077801.885146994</v>
      </c>
      <c r="J13" s="472">
        <v>1443796.3399999999</v>
      </c>
      <c r="K13" s="472"/>
      <c r="L13" s="472"/>
      <c r="M13" s="472">
        <v>1334941.4751699965</v>
      </c>
      <c r="N13" s="472">
        <v>23793337.045000006</v>
      </c>
      <c r="O13" s="472"/>
      <c r="P13" s="472"/>
      <c r="Q13" s="472"/>
      <c r="R13" s="472"/>
      <c r="S13" s="473">
        <f t="shared" si="0"/>
        <v>35894264.536743499</v>
      </c>
    </row>
    <row r="14" spans="1:19" s="170" customFormat="1">
      <c r="A14" s="127">
        <v>7</v>
      </c>
      <c r="B14" s="188" t="s">
        <v>73</v>
      </c>
      <c r="C14" s="472"/>
      <c r="D14" s="472"/>
      <c r="E14" s="472"/>
      <c r="F14" s="472"/>
      <c r="G14" s="472"/>
      <c r="H14" s="472"/>
      <c r="I14" s="472"/>
      <c r="J14" s="472"/>
      <c r="K14" s="472"/>
      <c r="L14" s="472"/>
      <c r="M14" s="472">
        <v>180031466.23318022</v>
      </c>
      <c r="N14" s="472">
        <v>22716514.285</v>
      </c>
      <c r="O14" s="472"/>
      <c r="P14" s="472"/>
      <c r="Q14" s="472"/>
      <c r="R14" s="472"/>
      <c r="S14" s="473">
        <f t="shared" si="0"/>
        <v>202747980.51818022</v>
      </c>
    </row>
    <row r="15" spans="1:19" s="170" customFormat="1">
      <c r="A15" s="127">
        <v>8</v>
      </c>
      <c r="B15" s="188" t="s">
        <v>74</v>
      </c>
      <c r="C15" s="472"/>
      <c r="D15" s="472"/>
      <c r="E15" s="472"/>
      <c r="F15" s="472"/>
      <c r="G15" s="472"/>
      <c r="H15" s="472"/>
      <c r="I15" s="472"/>
      <c r="J15" s="472"/>
      <c r="K15" s="472"/>
      <c r="L15" s="472"/>
      <c r="M15" s="472"/>
      <c r="N15" s="472">
        <v>38672.64499999999</v>
      </c>
      <c r="O15" s="472"/>
      <c r="P15" s="472"/>
      <c r="Q15" s="472"/>
      <c r="R15" s="472"/>
      <c r="S15" s="473">
        <f t="shared" si="0"/>
        <v>38672.64499999999</v>
      </c>
    </row>
    <row r="16" spans="1:19" s="170" customFormat="1">
      <c r="A16" s="127">
        <v>9</v>
      </c>
      <c r="B16" s="188" t="s">
        <v>75</v>
      </c>
      <c r="C16" s="472"/>
      <c r="D16" s="472"/>
      <c r="E16" s="472"/>
      <c r="F16" s="472"/>
      <c r="G16" s="472"/>
      <c r="H16" s="472"/>
      <c r="I16" s="472"/>
      <c r="J16" s="472"/>
      <c r="K16" s="472"/>
      <c r="L16" s="472"/>
      <c r="M16" s="472"/>
      <c r="N16" s="472"/>
      <c r="O16" s="472"/>
      <c r="P16" s="472"/>
      <c r="Q16" s="472"/>
      <c r="R16" s="472"/>
      <c r="S16" s="473">
        <f t="shared" si="0"/>
        <v>0</v>
      </c>
    </row>
    <row r="17" spans="1:19" s="170" customFormat="1">
      <c r="A17" s="127">
        <v>10</v>
      </c>
      <c r="B17" s="188" t="s">
        <v>69</v>
      </c>
      <c r="C17" s="472"/>
      <c r="D17" s="472"/>
      <c r="E17" s="472"/>
      <c r="F17" s="472"/>
      <c r="G17" s="472"/>
      <c r="H17" s="472"/>
      <c r="I17" s="472"/>
      <c r="J17" s="472"/>
      <c r="K17" s="472"/>
      <c r="L17" s="472"/>
      <c r="M17" s="472">
        <v>2401623.399999999</v>
      </c>
      <c r="N17" s="472"/>
      <c r="O17" s="472"/>
      <c r="P17" s="472"/>
      <c r="Q17" s="472"/>
      <c r="R17" s="472"/>
      <c r="S17" s="473">
        <f t="shared" si="0"/>
        <v>2401623.399999999</v>
      </c>
    </row>
    <row r="18" spans="1:19" s="170" customFormat="1">
      <c r="A18" s="127">
        <v>11</v>
      </c>
      <c r="B18" s="188" t="s">
        <v>70</v>
      </c>
      <c r="C18" s="472"/>
      <c r="D18" s="472"/>
      <c r="E18" s="472"/>
      <c r="F18" s="472"/>
      <c r="G18" s="472"/>
      <c r="H18" s="472"/>
      <c r="I18" s="472"/>
      <c r="J18" s="472"/>
      <c r="K18" s="472"/>
      <c r="L18" s="472"/>
      <c r="M18" s="472"/>
      <c r="N18" s="472"/>
      <c r="O18" s="472"/>
      <c r="P18" s="472"/>
      <c r="Q18" s="472"/>
      <c r="R18" s="472"/>
      <c r="S18" s="473">
        <f t="shared" si="0"/>
        <v>0</v>
      </c>
    </row>
    <row r="19" spans="1:19" s="170" customFormat="1">
      <c r="A19" s="127">
        <v>12</v>
      </c>
      <c r="B19" s="188" t="s">
        <v>71</v>
      </c>
      <c r="C19" s="472"/>
      <c r="D19" s="472"/>
      <c r="E19" s="472"/>
      <c r="F19" s="472"/>
      <c r="G19" s="472"/>
      <c r="H19" s="472"/>
      <c r="I19" s="472"/>
      <c r="J19" s="472"/>
      <c r="K19" s="472"/>
      <c r="L19" s="472"/>
      <c r="M19" s="472"/>
      <c r="N19" s="472"/>
      <c r="O19" s="472"/>
      <c r="P19" s="472"/>
      <c r="Q19" s="472"/>
      <c r="R19" s="472"/>
      <c r="S19" s="473">
        <f t="shared" si="0"/>
        <v>0</v>
      </c>
    </row>
    <row r="20" spans="1:19" s="170" customFormat="1">
      <c r="A20" s="127">
        <v>13</v>
      </c>
      <c r="B20" s="188" t="s">
        <v>72</v>
      </c>
      <c r="C20" s="472"/>
      <c r="D20" s="472"/>
      <c r="E20" s="472"/>
      <c r="F20" s="472"/>
      <c r="G20" s="472"/>
      <c r="H20" s="472"/>
      <c r="I20" s="472"/>
      <c r="J20" s="472"/>
      <c r="K20" s="472"/>
      <c r="L20" s="472"/>
      <c r="M20" s="472"/>
      <c r="N20" s="472"/>
      <c r="O20" s="472"/>
      <c r="P20" s="472"/>
      <c r="Q20" s="472"/>
      <c r="R20" s="472"/>
      <c r="S20" s="473">
        <f t="shared" si="0"/>
        <v>0</v>
      </c>
    </row>
    <row r="21" spans="1:19" s="170" customFormat="1">
      <c r="A21" s="127">
        <v>14</v>
      </c>
      <c r="B21" s="188" t="s">
        <v>286</v>
      </c>
      <c r="C21" s="472">
        <v>3589134.79</v>
      </c>
      <c r="D21" s="472"/>
      <c r="E21" s="472">
        <v>0</v>
      </c>
      <c r="F21" s="472"/>
      <c r="G21" s="472">
        <v>0</v>
      </c>
      <c r="H21" s="472"/>
      <c r="I21" s="472"/>
      <c r="J21" s="472"/>
      <c r="K21" s="472"/>
      <c r="L21" s="472"/>
      <c r="M21" s="472">
        <v>9567793.4273283798</v>
      </c>
      <c r="N21" s="472"/>
      <c r="O21" s="472">
        <v>0</v>
      </c>
      <c r="P21" s="472"/>
      <c r="Q21" s="472">
        <v>0</v>
      </c>
      <c r="R21" s="472"/>
      <c r="S21" s="473">
        <f t="shared" si="0"/>
        <v>9567793.4273283798</v>
      </c>
    </row>
    <row r="22" spans="1:19" ht="14.4" thickBot="1">
      <c r="A22" s="109"/>
      <c r="B22" s="172" t="s">
        <v>68</v>
      </c>
      <c r="C22" s="474">
        <f>SUM(C8:C21)</f>
        <v>30966072.668462384</v>
      </c>
      <c r="D22" s="474">
        <f t="shared" ref="D22:S22" si="1">SUM(D8:D21)</f>
        <v>0</v>
      </c>
      <c r="E22" s="474">
        <f t="shared" si="1"/>
        <v>25934.52</v>
      </c>
      <c r="F22" s="474">
        <f t="shared" si="1"/>
        <v>0</v>
      </c>
      <c r="G22" s="474">
        <f t="shared" si="1"/>
        <v>0</v>
      </c>
      <c r="H22" s="474">
        <f t="shared" si="1"/>
        <v>0</v>
      </c>
      <c r="I22" s="474">
        <f t="shared" si="1"/>
        <v>20077801.885146994</v>
      </c>
      <c r="J22" s="474">
        <f t="shared" si="1"/>
        <v>1443796.3399999999</v>
      </c>
      <c r="K22" s="474">
        <f t="shared" si="1"/>
        <v>0</v>
      </c>
      <c r="L22" s="474">
        <f t="shared" si="1"/>
        <v>0</v>
      </c>
      <c r="M22" s="474">
        <f t="shared" si="1"/>
        <v>270605688.97938401</v>
      </c>
      <c r="N22" s="474">
        <f t="shared" si="1"/>
        <v>46548523.975000009</v>
      </c>
      <c r="O22" s="474">
        <f t="shared" si="1"/>
        <v>0</v>
      </c>
      <c r="P22" s="474">
        <f t="shared" si="1"/>
        <v>0</v>
      </c>
      <c r="Q22" s="474">
        <f t="shared" si="1"/>
        <v>0</v>
      </c>
      <c r="R22" s="474">
        <f t="shared" si="1"/>
        <v>0</v>
      </c>
      <c r="S22" s="475">
        <f t="shared" si="1"/>
        <v>327920198.97095746</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showGridLines="0" workbookViewId="0">
      <pane xSplit="2" ySplit="6" topLeftCell="C13" activePane="bottomRight" state="frozen"/>
      <selection pane="topRight" activeCell="C1" sqref="C1"/>
      <selection pane="bottomLeft" activeCell="A6" sqref="A6"/>
      <selection pane="bottomRight" activeCell="B4" sqref="B4"/>
    </sheetView>
  </sheetViews>
  <sheetFormatPr defaultColWidth="9.109375" defaultRowHeight="13.8"/>
  <cols>
    <col min="1" max="1" width="10.5546875" style="2" bestFit="1" customWidth="1"/>
    <col min="2" max="2" width="74.5546875" style="2" customWidth="1"/>
    <col min="3" max="3" width="19" style="2" customWidth="1"/>
    <col min="4" max="4" width="19.5546875" style="2" customWidth="1"/>
    <col min="5" max="5" width="31.109375" style="2" customWidth="1"/>
    <col min="6" max="6" width="29.109375" style="2" customWidth="1"/>
    <col min="7" max="7" width="28.5546875" style="2" customWidth="1"/>
    <col min="8" max="8" width="26.44140625" style="2" customWidth="1"/>
    <col min="9" max="9" width="23.6640625" style="2" customWidth="1"/>
    <col min="10" max="10" width="21.5546875" style="2" customWidth="1"/>
    <col min="11" max="11" width="15.6640625" style="2" customWidth="1"/>
    <col min="12" max="12" width="13.33203125" style="2" customWidth="1"/>
    <col min="13" max="13" width="20.88671875" style="2" customWidth="1"/>
    <col min="14" max="14" width="19.33203125" style="2" customWidth="1"/>
    <col min="15" max="15" width="18.44140625" style="2" customWidth="1"/>
    <col min="16" max="16" width="19" style="2" customWidth="1"/>
    <col min="17" max="17" width="20.33203125" style="2" customWidth="1"/>
    <col min="18" max="18" width="18" style="2" customWidth="1"/>
    <col min="19" max="19" width="36" style="2" customWidth="1"/>
    <col min="20" max="20" width="19.44140625" style="2" customWidth="1"/>
    <col min="21" max="21" width="19.109375" style="2" customWidth="1"/>
    <col min="22" max="22" width="20" style="2" customWidth="1"/>
    <col min="23" max="16384" width="9.109375" style="13"/>
  </cols>
  <sheetData>
    <row r="1" spans="1:22">
      <c r="A1" s="380" t="s">
        <v>225</v>
      </c>
      <c r="B1" s="381" t="s">
        <v>866</v>
      </c>
    </row>
    <row r="2" spans="1:22">
      <c r="A2" s="380" t="s">
        <v>226</v>
      </c>
      <c r="B2" s="382">
        <f>'11. CRWA'!B2</f>
        <v>43921</v>
      </c>
    </row>
    <row r="4" spans="1:22" ht="28.2" thickBot="1">
      <c r="A4" s="2" t="s">
        <v>657</v>
      </c>
      <c r="B4" s="296" t="s">
        <v>764</v>
      </c>
      <c r="V4" s="214" t="s">
        <v>129</v>
      </c>
    </row>
    <row r="5" spans="1:22">
      <c r="A5" s="107"/>
      <c r="B5" s="108"/>
      <c r="C5" s="601" t="s">
        <v>235</v>
      </c>
      <c r="D5" s="602"/>
      <c r="E5" s="602"/>
      <c r="F5" s="602"/>
      <c r="G5" s="602"/>
      <c r="H5" s="602"/>
      <c r="I5" s="602"/>
      <c r="J5" s="602"/>
      <c r="K5" s="602"/>
      <c r="L5" s="603"/>
      <c r="M5" s="601" t="s">
        <v>236</v>
      </c>
      <c r="N5" s="602"/>
      <c r="O5" s="602"/>
      <c r="P5" s="602"/>
      <c r="Q5" s="602"/>
      <c r="R5" s="602"/>
      <c r="S5" s="603"/>
      <c r="T5" s="606" t="s">
        <v>762</v>
      </c>
      <c r="U5" s="606" t="s">
        <v>761</v>
      </c>
      <c r="V5" s="604" t="s">
        <v>237</v>
      </c>
    </row>
    <row r="6" spans="1:22" s="74" customFormat="1" ht="151.80000000000001">
      <c r="A6" s="125"/>
      <c r="B6" s="190"/>
      <c r="C6" s="105" t="s">
        <v>238</v>
      </c>
      <c r="D6" s="104" t="s">
        <v>239</v>
      </c>
      <c r="E6" s="101" t="s">
        <v>240</v>
      </c>
      <c r="F6" s="297" t="s">
        <v>756</v>
      </c>
      <c r="G6" s="104" t="s">
        <v>241</v>
      </c>
      <c r="H6" s="104" t="s">
        <v>242</v>
      </c>
      <c r="I6" s="104" t="s">
        <v>243</v>
      </c>
      <c r="J6" s="104" t="s">
        <v>285</v>
      </c>
      <c r="K6" s="104" t="s">
        <v>244</v>
      </c>
      <c r="L6" s="106" t="s">
        <v>245</v>
      </c>
      <c r="M6" s="105" t="s">
        <v>246</v>
      </c>
      <c r="N6" s="104" t="s">
        <v>247</v>
      </c>
      <c r="O6" s="104" t="s">
        <v>248</v>
      </c>
      <c r="P6" s="104" t="s">
        <v>249</v>
      </c>
      <c r="Q6" s="104" t="s">
        <v>250</v>
      </c>
      <c r="R6" s="104" t="s">
        <v>251</v>
      </c>
      <c r="S6" s="106" t="s">
        <v>252</v>
      </c>
      <c r="T6" s="607"/>
      <c r="U6" s="607"/>
      <c r="V6" s="605"/>
    </row>
    <row r="7" spans="1:22" s="170" customFormat="1">
      <c r="A7" s="171">
        <v>1</v>
      </c>
      <c r="B7" s="169" t="s">
        <v>253</v>
      </c>
      <c r="C7" s="476"/>
      <c r="D7" s="472"/>
      <c r="E7" s="472"/>
      <c r="F7" s="472"/>
      <c r="G7" s="472"/>
      <c r="H7" s="472"/>
      <c r="I7" s="472"/>
      <c r="J7" s="472"/>
      <c r="K7" s="472"/>
      <c r="L7" s="451"/>
      <c r="M7" s="476"/>
      <c r="N7" s="472"/>
      <c r="O7" s="472"/>
      <c r="P7" s="472"/>
      <c r="Q7" s="472"/>
      <c r="R7" s="472"/>
      <c r="S7" s="451"/>
      <c r="T7" s="477"/>
      <c r="U7" s="477"/>
      <c r="V7" s="478">
        <f>SUM(C7:S7)</f>
        <v>0</v>
      </c>
    </row>
    <row r="8" spans="1:22" s="170" customFormat="1">
      <c r="A8" s="171">
        <v>2</v>
      </c>
      <c r="B8" s="169" t="s">
        <v>254</v>
      </c>
      <c r="C8" s="476"/>
      <c r="D8" s="472"/>
      <c r="E8" s="472"/>
      <c r="F8" s="472"/>
      <c r="G8" s="472"/>
      <c r="H8" s="472"/>
      <c r="I8" s="472"/>
      <c r="J8" s="472"/>
      <c r="K8" s="472"/>
      <c r="L8" s="451"/>
      <c r="M8" s="476"/>
      <c r="N8" s="472"/>
      <c r="O8" s="472"/>
      <c r="P8" s="472"/>
      <c r="Q8" s="472"/>
      <c r="R8" s="472"/>
      <c r="S8" s="451"/>
      <c r="T8" s="477"/>
      <c r="U8" s="477"/>
      <c r="V8" s="478">
        <f t="shared" ref="V8:V20" si="0">SUM(C8:S8)</f>
        <v>0</v>
      </c>
    </row>
    <row r="9" spans="1:22" s="170" customFormat="1">
      <c r="A9" s="171">
        <v>3</v>
      </c>
      <c r="B9" s="169" t="s">
        <v>255</v>
      </c>
      <c r="C9" s="476"/>
      <c r="D9" s="472"/>
      <c r="E9" s="472"/>
      <c r="F9" s="472"/>
      <c r="G9" s="472"/>
      <c r="H9" s="472"/>
      <c r="I9" s="472"/>
      <c r="J9" s="472"/>
      <c r="K9" s="472"/>
      <c r="L9" s="451"/>
      <c r="M9" s="476"/>
      <c r="N9" s="472"/>
      <c r="O9" s="472"/>
      <c r="P9" s="472"/>
      <c r="Q9" s="472"/>
      <c r="R9" s="472"/>
      <c r="S9" s="451"/>
      <c r="T9" s="477"/>
      <c r="U9" s="477"/>
      <c r="V9" s="478">
        <f t="shared" si="0"/>
        <v>0</v>
      </c>
    </row>
    <row r="10" spans="1:22" s="170" customFormat="1">
      <c r="A10" s="171">
        <v>4</v>
      </c>
      <c r="B10" s="169" t="s">
        <v>256</v>
      </c>
      <c r="C10" s="476"/>
      <c r="D10" s="472"/>
      <c r="E10" s="472"/>
      <c r="F10" s="472"/>
      <c r="G10" s="472"/>
      <c r="H10" s="472"/>
      <c r="I10" s="472"/>
      <c r="J10" s="472"/>
      <c r="K10" s="472"/>
      <c r="L10" s="451"/>
      <c r="M10" s="476"/>
      <c r="N10" s="472"/>
      <c r="O10" s="472"/>
      <c r="P10" s="472"/>
      <c r="Q10" s="472"/>
      <c r="R10" s="472"/>
      <c r="S10" s="451"/>
      <c r="T10" s="477"/>
      <c r="U10" s="477"/>
      <c r="V10" s="478">
        <f t="shared" si="0"/>
        <v>0</v>
      </c>
    </row>
    <row r="11" spans="1:22" s="170" customFormat="1">
      <c r="A11" s="171">
        <v>5</v>
      </c>
      <c r="B11" s="169" t="s">
        <v>257</v>
      </c>
      <c r="C11" s="476"/>
      <c r="D11" s="472"/>
      <c r="E11" s="472"/>
      <c r="F11" s="472"/>
      <c r="G11" s="472"/>
      <c r="H11" s="472"/>
      <c r="I11" s="472"/>
      <c r="J11" s="472"/>
      <c r="K11" s="472"/>
      <c r="L11" s="451"/>
      <c r="M11" s="476"/>
      <c r="N11" s="472"/>
      <c r="O11" s="472"/>
      <c r="P11" s="472"/>
      <c r="Q11" s="472"/>
      <c r="R11" s="472"/>
      <c r="S11" s="451"/>
      <c r="T11" s="477"/>
      <c r="U11" s="477"/>
      <c r="V11" s="478">
        <f t="shared" si="0"/>
        <v>0</v>
      </c>
    </row>
    <row r="12" spans="1:22" s="170" customFormat="1">
      <c r="A12" s="171">
        <v>6</v>
      </c>
      <c r="B12" s="169" t="s">
        <v>258</v>
      </c>
      <c r="C12" s="476"/>
      <c r="D12" s="472"/>
      <c r="E12" s="472"/>
      <c r="F12" s="472"/>
      <c r="G12" s="472"/>
      <c r="H12" s="472"/>
      <c r="I12" s="472"/>
      <c r="J12" s="472"/>
      <c r="K12" s="472"/>
      <c r="L12" s="451"/>
      <c r="M12" s="476"/>
      <c r="N12" s="472"/>
      <c r="O12" s="472"/>
      <c r="P12" s="472"/>
      <c r="Q12" s="472"/>
      <c r="R12" s="472"/>
      <c r="S12" s="451"/>
      <c r="T12" s="477"/>
      <c r="U12" s="477"/>
      <c r="V12" s="478">
        <f t="shared" si="0"/>
        <v>0</v>
      </c>
    </row>
    <row r="13" spans="1:22" s="170" customFormat="1">
      <c r="A13" s="171">
        <v>7</v>
      </c>
      <c r="B13" s="169" t="s">
        <v>73</v>
      </c>
      <c r="C13" s="476"/>
      <c r="D13" s="472">
        <v>828845.60000000009</v>
      </c>
      <c r="E13" s="472"/>
      <c r="F13" s="472"/>
      <c r="G13" s="472"/>
      <c r="H13" s="472"/>
      <c r="I13" s="472"/>
      <c r="J13" s="472"/>
      <c r="K13" s="472"/>
      <c r="L13" s="451"/>
      <c r="M13" s="476"/>
      <c r="N13" s="472"/>
      <c r="O13" s="472"/>
      <c r="P13" s="472"/>
      <c r="Q13" s="472"/>
      <c r="R13" s="472"/>
      <c r="S13" s="451"/>
      <c r="T13" s="477">
        <v>0</v>
      </c>
      <c r="U13" s="477">
        <v>828845.60000000009</v>
      </c>
      <c r="V13" s="478">
        <f t="shared" si="0"/>
        <v>828845.60000000009</v>
      </c>
    </row>
    <row r="14" spans="1:22" s="170" customFormat="1">
      <c r="A14" s="171">
        <v>8</v>
      </c>
      <c r="B14" s="169" t="s">
        <v>74</v>
      </c>
      <c r="C14" s="476"/>
      <c r="D14" s="472">
        <v>0</v>
      </c>
      <c r="E14" s="472"/>
      <c r="F14" s="472"/>
      <c r="G14" s="472"/>
      <c r="H14" s="472"/>
      <c r="I14" s="472"/>
      <c r="J14" s="472"/>
      <c r="K14" s="472"/>
      <c r="L14" s="451"/>
      <c r="M14" s="476"/>
      <c r="N14" s="472"/>
      <c r="O14" s="472"/>
      <c r="P14" s="472"/>
      <c r="Q14" s="472"/>
      <c r="R14" s="472"/>
      <c r="S14" s="451"/>
      <c r="T14" s="477">
        <v>0</v>
      </c>
      <c r="U14" s="477"/>
      <c r="V14" s="478">
        <f t="shared" si="0"/>
        <v>0</v>
      </c>
    </row>
    <row r="15" spans="1:22" s="170" customFormat="1">
      <c r="A15" s="171">
        <v>9</v>
      </c>
      <c r="B15" s="169" t="s">
        <v>75</v>
      </c>
      <c r="C15" s="476"/>
      <c r="D15" s="472"/>
      <c r="E15" s="472"/>
      <c r="F15" s="472"/>
      <c r="G15" s="472"/>
      <c r="H15" s="472"/>
      <c r="I15" s="472"/>
      <c r="J15" s="472"/>
      <c r="K15" s="472"/>
      <c r="L15" s="451"/>
      <c r="M15" s="476"/>
      <c r="N15" s="472"/>
      <c r="O15" s="472"/>
      <c r="P15" s="472"/>
      <c r="Q15" s="472"/>
      <c r="R15" s="472"/>
      <c r="S15" s="451"/>
      <c r="T15" s="477"/>
      <c r="U15" s="477"/>
      <c r="V15" s="478">
        <f t="shared" si="0"/>
        <v>0</v>
      </c>
    </row>
    <row r="16" spans="1:22" s="170" customFormat="1">
      <c r="A16" s="171">
        <v>10</v>
      </c>
      <c r="B16" s="169" t="s">
        <v>69</v>
      </c>
      <c r="C16" s="476"/>
      <c r="D16" s="472"/>
      <c r="E16" s="472"/>
      <c r="F16" s="472"/>
      <c r="G16" s="472"/>
      <c r="H16" s="472"/>
      <c r="I16" s="472"/>
      <c r="J16" s="472"/>
      <c r="K16" s="472"/>
      <c r="L16" s="451"/>
      <c r="M16" s="476"/>
      <c r="N16" s="472"/>
      <c r="O16" s="472"/>
      <c r="P16" s="472"/>
      <c r="Q16" s="472"/>
      <c r="R16" s="472"/>
      <c r="S16" s="451"/>
      <c r="T16" s="477"/>
      <c r="U16" s="477"/>
      <c r="V16" s="478">
        <f t="shared" si="0"/>
        <v>0</v>
      </c>
    </row>
    <row r="17" spans="1:22" s="170" customFormat="1">
      <c r="A17" s="171">
        <v>11</v>
      </c>
      <c r="B17" s="169" t="s">
        <v>70</v>
      </c>
      <c r="C17" s="476"/>
      <c r="D17" s="472"/>
      <c r="E17" s="472"/>
      <c r="F17" s="472"/>
      <c r="G17" s="472"/>
      <c r="H17" s="472"/>
      <c r="I17" s="472"/>
      <c r="J17" s="472"/>
      <c r="K17" s="472"/>
      <c r="L17" s="451"/>
      <c r="M17" s="476"/>
      <c r="N17" s="472"/>
      <c r="O17" s="472"/>
      <c r="P17" s="472"/>
      <c r="Q17" s="472"/>
      <c r="R17" s="472"/>
      <c r="S17" s="451"/>
      <c r="T17" s="477"/>
      <c r="U17" s="477"/>
      <c r="V17" s="478">
        <f t="shared" si="0"/>
        <v>0</v>
      </c>
    </row>
    <row r="18" spans="1:22" s="170" customFormat="1">
      <c r="A18" s="171">
        <v>12</v>
      </c>
      <c r="B18" s="169" t="s">
        <v>71</v>
      </c>
      <c r="C18" s="476"/>
      <c r="D18" s="472"/>
      <c r="E18" s="472"/>
      <c r="F18" s="472"/>
      <c r="G18" s="472"/>
      <c r="H18" s="472"/>
      <c r="I18" s="472"/>
      <c r="J18" s="472"/>
      <c r="K18" s="472"/>
      <c r="L18" s="451"/>
      <c r="M18" s="476"/>
      <c r="N18" s="472"/>
      <c r="O18" s="472"/>
      <c r="P18" s="472"/>
      <c r="Q18" s="472"/>
      <c r="R18" s="472"/>
      <c r="S18" s="451"/>
      <c r="T18" s="477"/>
      <c r="U18" s="477"/>
      <c r="V18" s="478">
        <f t="shared" si="0"/>
        <v>0</v>
      </c>
    </row>
    <row r="19" spans="1:22" s="170" customFormat="1">
      <c r="A19" s="171">
        <v>13</v>
      </c>
      <c r="B19" s="169" t="s">
        <v>72</v>
      </c>
      <c r="C19" s="476"/>
      <c r="D19" s="472"/>
      <c r="E19" s="472"/>
      <c r="F19" s="472"/>
      <c r="G19" s="472"/>
      <c r="H19" s="472"/>
      <c r="I19" s="472"/>
      <c r="J19" s="472"/>
      <c r="K19" s="472"/>
      <c r="L19" s="451"/>
      <c r="M19" s="476"/>
      <c r="N19" s="472"/>
      <c r="O19" s="472"/>
      <c r="P19" s="472"/>
      <c r="Q19" s="472"/>
      <c r="R19" s="472"/>
      <c r="S19" s="451"/>
      <c r="T19" s="477"/>
      <c r="U19" s="477"/>
      <c r="V19" s="478">
        <f t="shared" si="0"/>
        <v>0</v>
      </c>
    </row>
    <row r="20" spans="1:22" s="170" customFormat="1">
      <c r="A20" s="171">
        <v>14</v>
      </c>
      <c r="B20" s="169" t="s">
        <v>286</v>
      </c>
      <c r="C20" s="476"/>
      <c r="D20" s="472"/>
      <c r="E20" s="472"/>
      <c r="F20" s="472"/>
      <c r="G20" s="472"/>
      <c r="H20" s="472"/>
      <c r="I20" s="472"/>
      <c r="J20" s="472"/>
      <c r="K20" s="472"/>
      <c r="L20" s="451"/>
      <c r="M20" s="476"/>
      <c r="N20" s="472"/>
      <c r="O20" s="472"/>
      <c r="P20" s="472"/>
      <c r="Q20" s="472"/>
      <c r="R20" s="472"/>
      <c r="S20" s="451"/>
      <c r="T20" s="477"/>
      <c r="U20" s="477"/>
      <c r="V20" s="478">
        <f t="shared" si="0"/>
        <v>0</v>
      </c>
    </row>
    <row r="21" spans="1:22" ht="14.4" thickBot="1">
      <c r="A21" s="109"/>
      <c r="B21" s="110" t="s">
        <v>68</v>
      </c>
      <c r="C21" s="479">
        <f>SUM(C7:C20)</f>
        <v>0</v>
      </c>
      <c r="D21" s="474">
        <f>SUM(D7:D20)</f>
        <v>828845.60000000009</v>
      </c>
      <c r="E21" s="474">
        <f>SUM(E7:E20)</f>
        <v>0</v>
      </c>
      <c r="F21" s="474">
        <f>SUM(F7:F20)</f>
        <v>0</v>
      </c>
      <c r="G21" s="474">
        <f t="shared" ref="G21:V21" si="1">SUM(G7:G20)</f>
        <v>0</v>
      </c>
      <c r="H21" s="474">
        <f t="shared" si="1"/>
        <v>0</v>
      </c>
      <c r="I21" s="474">
        <f t="shared" si="1"/>
        <v>0</v>
      </c>
      <c r="J21" s="474">
        <f t="shared" si="1"/>
        <v>0</v>
      </c>
      <c r="K21" s="474">
        <f t="shared" si="1"/>
        <v>0</v>
      </c>
      <c r="L21" s="480">
        <f t="shared" si="1"/>
        <v>0</v>
      </c>
      <c r="M21" s="479">
        <f t="shared" si="1"/>
        <v>0</v>
      </c>
      <c r="N21" s="474">
        <f t="shared" si="1"/>
        <v>0</v>
      </c>
      <c r="O21" s="474">
        <f t="shared" si="1"/>
        <v>0</v>
      </c>
      <c r="P21" s="474">
        <f t="shared" si="1"/>
        <v>0</v>
      </c>
      <c r="Q21" s="474">
        <f t="shared" si="1"/>
        <v>0</v>
      </c>
      <c r="R21" s="474">
        <f t="shared" si="1"/>
        <v>0</v>
      </c>
      <c r="S21" s="480">
        <f>SUM(S7:S20)</f>
        <v>0</v>
      </c>
      <c r="T21" s="480">
        <f>SUM(T7:T20)</f>
        <v>0</v>
      </c>
      <c r="U21" s="480">
        <f t="shared" ref="U21" si="2">SUM(U7:U20)</f>
        <v>828845.60000000009</v>
      </c>
      <c r="V21" s="481">
        <f t="shared" si="1"/>
        <v>828845.60000000009</v>
      </c>
    </row>
    <row r="24" spans="1:22">
      <c r="A24" s="19"/>
      <c r="B24" s="19"/>
      <c r="C24" s="78"/>
      <c r="D24" s="78"/>
      <c r="E24" s="78"/>
    </row>
    <row r="25" spans="1:22">
      <c r="A25" s="102"/>
      <c r="B25" s="102"/>
      <c r="C25" s="19"/>
      <c r="D25" s="78"/>
      <c r="E25" s="78"/>
    </row>
    <row r="26" spans="1:22">
      <c r="A26" s="102"/>
      <c r="B26" s="103"/>
      <c r="C26" s="19"/>
      <c r="D26" s="78"/>
      <c r="E26" s="78"/>
    </row>
    <row r="27" spans="1:22">
      <c r="A27" s="102"/>
      <c r="B27" s="102"/>
      <c r="C27" s="19"/>
      <c r="D27" s="78"/>
      <c r="E27" s="78"/>
    </row>
    <row r="28" spans="1:22">
      <c r="A28" s="102"/>
      <c r="B28" s="103"/>
      <c r="C28" s="19"/>
      <c r="D28" s="78"/>
      <c r="E28" s="7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showGridLines="0" zoomScaleNormal="100" workbookViewId="0">
      <pane xSplit="1" ySplit="7" topLeftCell="B11" activePane="bottomRight" state="frozen"/>
      <selection activeCell="L18" sqref="L18"/>
      <selection pane="topRight" activeCell="L18" sqref="L18"/>
      <selection pane="bottomLeft" activeCell="L18" sqref="L18"/>
      <selection pane="bottomRight" activeCell="B4" sqref="B4"/>
    </sheetView>
  </sheetViews>
  <sheetFormatPr defaultColWidth="9.109375" defaultRowHeight="13.8"/>
  <cols>
    <col min="1" max="1" width="10.5546875" style="2" bestFit="1" customWidth="1"/>
    <col min="2" max="2" width="101.88671875" style="2" customWidth="1"/>
    <col min="3" max="3" width="13.6640625" style="2" customWidth="1"/>
    <col min="4" max="4" width="14.88671875" style="2" bestFit="1" customWidth="1"/>
    <col min="5" max="5" width="17.6640625" style="2" customWidth="1"/>
    <col min="6" max="6" width="15.88671875" style="2" customWidth="1"/>
    <col min="7" max="7" width="17.44140625" style="2" customWidth="1"/>
    <col min="8" max="8" width="15.33203125" style="2" customWidth="1"/>
    <col min="9" max="16384" width="9.109375" style="13"/>
  </cols>
  <sheetData>
    <row r="1" spans="1:9">
      <c r="A1" s="380" t="s">
        <v>225</v>
      </c>
      <c r="B1" s="381" t="s">
        <v>866</v>
      </c>
    </row>
    <row r="2" spans="1:9">
      <c r="A2" s="380" t="s">
        <v>226</v>
      </c>
      <c r="B2" s="382">
        <f>'12. CRM'!B2</f>
        <v>43921</v>
      </c>
    </row>
    <row r="4" spans="1:9" ht="14.4" thickBot="1">
      <c r="A4" s="2" t="s">
        <v>658</v>
      </c>
      <c r="B4" s="293" t="s">
        <v>765</v>
      </c>
    </row>
    <row r="5" spans="1:9">
      <c r="A5" s="107"/>
      <c r="B5" s="167"/>
      <c r="C5" s="173" t="s">
        <v>0</v>
      </c>
      <c r="D5" s="173" t="s">
        <v>1</v>
      </c>
      <c r="E5" s="173" t="s">
        <v>2</v>
      </c>
      <c r="F5" s="173" t="s">
        <v>3</v>
      </c>
      <c r="G5" s="291" t="s">
        <v>4</v>
      </c>
      <c r="H5" s="174" t="s">
        <v>5</v>
      </c>
      <c r="I5" s="25"/>
    </row>
    <row r="6" spans="1:9" ht="15" customHeight="1">
      <c r="A6" s="166"/>
      <c r="B6" s="23"/>
      <c r="C6" s="608" t="s">
        <v>757</v>
      </c>
      <c r="D6" s="612" t="s">
        <v>778</v>
      </c>
      <c r="E6" s="613"/>
      <c r="F6" s="608" t="s">
        <v>784</v>
      </c>
      <c r="G6" s="608" t="s">
        <v>785</v>
      </c>
      <c r="H6" s="610" t="s">
        <v>759</v>
      </c>
      <c r="I6" s="25"/>
    </row>
    <row r="7" spans="1:9" ht="69">
      <c r="A7" s="166"/>
      <c r="B7" s="23"/>
      <c r="C7" s="609"/>
      <c r="D7" s="292" t="s">
        <v>760</v>
      </c>
      <c r="E7" s="292" t="s">
        <v>758</v>
      </c>
      <c r="F7" s="609"/>
      <c r="G7" s="609"/>
      <c r="H7" s="611"/>
      <c r="I7" s="25"/>
    </row>
    <row r="8" spans="1:9">
      <c r="A8" s="98">
        <v>1</v>
      </c>
      <c r="B8" s="80" t="s">
        <v>253</v>
      </c>
      <c r="C8" s="561">
        <f>'11. CRWA'!C8+'11. CRWA'!E8+'11. CRWA'!G8+'11. CRWA'!I8+'11. CRWA'!K8+'11. CRWA'!M8+'11. CRWA'!O8+'11. CRWA'!Q8</f>
        <v>104646802.32216777</v>
      </c>
      <c r="D8" s="561"/>
      <c r="E8" s="561">
        <f>'11. CRWA'!D8+'11. CRWA'!F8+'11. CRWA'!H8+'11. CRWA'!J8+'11. CRWA'!L8+'11. CRWA'!N8+'11. CRWA'!P8+'11. CRWA'!R8</f>
        <v>0</v>
      </c>
      <c r="F8" s="561">
        <f>'11. CRWA'!S8</f>
        <v>77269864.44370538</v>
      </c>
      <c r="G8" s="562">
        <f>F8-'12. CRM'!V7</f>
        <v>77269864.44370538</v>
      </c>
      <c r="H8" s="482">
        <f>IFERROR(G8/(C8+E8),0)</f>
        <v>0.73838724862151839</v>
      </c>
    </row>
    <row r="9" spans="1:9" ht="15" customHeight="1">
      <c r="A9" s="98">
        <v>2</v>
      </c>
      <c r="B9" s="80" t="s">
        <v>254</v>
      </c>
      <c r="C9" s="561">
        <f>'11. CRWA'!C9+'11. CRWA'!E9+'11. CRWA'!G9+'11. CRWA'!I9+'11. CRWA'!K9+'11. CRWA'!M9+'11. CRWA'!O9+'11. CRWA'!Q9</f>
        <v>0</v>
      </c>
      <c r="D9" s="563"/>
      <c r="E9" s="561">
        <f>'11. CRWA'!D9+'11. CRWA'!F9+'11. CRWA'!H9+'11. CRWA'!J9+'11. CRWA'!L9+'11. CRWA'!N9+'11. CRWA'!P9+'11. CRWA'!R9</f>
        <v>0</v>
      </c>
      <c r="F9" s="561">
        <f>'11. CRWA'!S9</f>
        <v>0</v>
      </c>
      <c r="G9" s="562">
        <f>F9-'12. CRM'!V8</f>
        <v>0</v>
      </c>
      <c r="H9" s="482">
        <f t="shared" ref="H9:H21" si="0">IFERROR(G9/(C9+E9),0)</f>
        <v>0</v>
      </c>
    </row>
    <row r="10" spans="1:9">
      <c r="A10" s="98">
        <v>3</v>
      </c>
      <c r="B10" s="80" t="s">
        <v>255</v>
      </c>
      <c r="C10" s="561">
        <f>'11. CRWA'!C10+'11. CRWA'!E10+'11. CRWA'!G10+'11. CRWA'!I10+'11. CRWA'!K10+'11. CRWA'!M10+'11. CRWA'!O10+'11. CRWA'!Q10</f>
        <v>0</v>
      </c>
      <c r="D10" s="563"/>
      <c r="E10" s="561">
        <f>'11. CRWA'!D10+'11. CRWA'!F10+'11. CRWA'!H10+'11. CRWA'!J10+'11. CRWA'!L10+'11. CRWA'!N10+'11. CRWA'!P10+'11. CRWA'!R10</f>
        <v>0</v>
      </c>
      <c r="F10" s="561">
        <f>'11. CRWA'!S10</f>
        <v>0</v>
      </c>
      <c r="G10" s="562">
        <f>F10-'12. CRM'!V9</f>
        <v>0</v>
      </c>
      <c r="H10" s="482">
        <f t="shared" si="0"/>
        <v>0</v>
      </c>
    </row>
    <row r="11" spans="1:9">
      <c r="A11" s="98">
        <v>4</v>
      </c>
      <c r="B11" s="80" t="s">
        <v>256</v>
      </c>
      <c r="C11" s="561">
        <f>'11. CRWA'!C11+'11. CRWA'!E11+'11. CRWA'!G11+'11. CRWA'!I11+'11. CRWA'!K11+'11. CRWA'!M11+'11. CRWA'!O11+'11. CRWA'!Q11</f>
        <v>0</v>
      </c>
      <c r="D11" s="563"/>
      <c r="E11" s="561">
        <f>'11. CRWA'!D11+'11. CRWA'!F11+'11. CRWA'!H11+'11. CRWA'!J11+'11. CRWA'!L11+'11. CRWA'!N11+'11. CRWA'!P11+'11. CRWA'!R11</f>
        <v>0</v>
      </c>
      <c r="F11" s="561">
        <f>'11. CRWA'!S11</f>
        <v>0</v>
      </c>
      <c r="G11" s="562">
        <f>F11-'12. CRM'!V10</f>
        <v>0</v>
      </c>
      <c r="H11" s="482">
        <f t="shared" si="0"/>
        <v>0</v>
      </c>
    </row>
    <row r="12" spans="1:9">
      <c r="A12" s="98">
        <v>5</v>
      </c>
      <c r="B12" s="80" t="s">
        <v>257</v>
      </c>
      <c r="C12" s="561">
        <f>'11. CRWA'!C12+'11. CRWA'!E12+'11. CRWA'!G12+'11. CRWA'!I12+'11. CRWA'!K12+'11. CRWA'!M12+'11. CRWA'!O12+'11. CRWA'!Q12</f>
        <v>0</v>
      </c>
      <c r="D12" s="563"/>
      <c r="E12" s="561">
        <f>'11. CRWA'!D12+'11. CRWA'!F12+'11. CRWA'!H12+'11. CRWA'!J12+'11. CRWA'!L12+'11. CRWA'!N12+'11. CRWA'!P12+'11. CRWA'!R12</f>
        <v>0</v>
      </c>
      <c r="F12" s="561">
        <f>'11. CRWA'!S12</f>
        <v>0</v>
      </c>
      <c r="G12" s="562">
        <f>F12-'12. CRM'!V11</f>
        <v>0</v>
      </c>
      <c r="H12" s="482">
        <f t="shared" si="0"/>
        <v>0</v>
      </c>
    </row>
    <row r="13" spans="1:9">
      <c r="A13" s="98">
        <v>6</v>
      </c>
      <c r="B13" s="80" t="s">
        <v>258</v>
      </c>
      <c r="C13" s="561">
        <f>'11. CRWA'!C13+'11. CRWA'!E13+'11. CRWA'!G13+'11. CRWA'!I13+'11. CRWA'!K13+'11. CRWA'!M13+'11. CRWA'!O13+'11. CRWA'!Q13</f>
        <v>21438677.880316991</v>
      </c>
      <c r="D13" s="563">
        <f>'11. CRWA'!D13+'11. CRWA'!F13+'11. CRWA'!H13+'11. CRWA'!J13+'11. CRWA'!N13+'11. CRWA'!P13+'11. CRWA'!R13</f>
        <v>25237133.385000005</v>
      </c>
      <c r="E13" s="561">
        <f>'11. CRWA'!D13+'11. CRWA'!F13+'11. CRWA'!H13+'11. CRWA'!J13+'11. CRWA'!L13+'11. CRWA'!N13+'11. CRWA'!P13+'11. CRWA'!R13</f>
        <v>25237133.385000005</v>
      </c>
      <c r="F13" s="561">
        <f>'11. CRWA'!S13</f>
        <v>35894264.536743499</v>
      </c>
      <c r="G13" s="562">
        <f>F13-'12. CRM'!V12</f>
        <v>35894264.536743499</v>
      </c>
      <c r="H13" s="482">
        <f t="shared" si="0"/>
        <v>0.7690121192047743</v>
      </c>
    </row>
    <row r="14" spans="1:9">
      <c r="A14" s="98">
        <v>7</v>
      </c>
      <c r="B14" s="80" t="s">
        <v>73</v>
      </c>
      <c r="C14" s="561">
        <f>'11. CRWA'!C14+'11. CRWA'!E14+'11. CRWA'!G14+'11. CRWA'!I14+'11. CRWA'!K14+'11. CRWA'!M14+'11. CRWA'!O14+'11. CRWA'!Q14</f>
        <v>180031466.23318022</v>
      </c>
      <c r="D14" s="563">
        <f>'4. Off-Balance'!E7-D13</f>
        <v>52833231.684999987</v>
      </c>
      <c r="E14" s="561">
        <f>'11. CRWA'!D14+'11. CRWA'!F14+'11. CRWA'!H14+'11. CRWA'!J14+'11. CRWA'!L14+'11. CRWA'!N14+'11. CRWA'!P14+'11. CRWA'!R14</f>
        <v>22716514.285</v>
      </c>
      <c r="F14" s="561">
        <f>'11. CRWA'!S14</f>
        <v>202747980.51818022</v>
      </c>
      <c r="G14" s="562">
        <f>F14-'12. CRM'!V13</f>
        <v>201919134.91818023</v>
      </c>
      <c r="H14" s="482">
        <f t="shared" si="0"/>
        <v>0.99591194152522933</v>
      </c>
    </row>
    <row r="15" spans="1:9">
      <c r="A15" s="98">
        <v>8</v>
      </c>
      <c r="B15" s="80" t="s">
        <v>74</v>
      </c>
      <c r="C15" s="561">
        <f>'11. CRWA'!C15+'11. CRWA'!E15+'11. CRWA'!G15+'11. CRWA'!I15+'11. CRWA'!K15+'11. CRWA'!M15+'11. CRWA'!O15+'11. CRWA'!Q15</f>
        <v>0</v>
      </c>
      <c r="D15" s="563"/>
      <c r="E15" s="561">
        <f>'11. CRWA'!D15+'11. CRWA'!F15+'11. CRWA'!H15+'11. CRWA'!J15+'11. CRWA'!L15+'11. CRWA'!N15+'11. CRWA'!P15+'11. CRWA'!R15</f>
        <v>38672.64499999999</v>
      </c>
      <c r="F15" s="561">
        <f>'11. CRWA'!S15</f>
        <v>38672.64499999999</v>
      </c>
      <c r="G15" s="562">
        <f>F15-'12. CRM'!V14</f>
        <v>38672.64499999999</v>
      </c>
      <c r="H15" s="482">
        <f t="shared" si="0"/>
        <v>1</v>
      </c>
    </row>
    <row r="16" spans="1:9">
      <c r="A16" s="98">
        <v>9</v>
      </c>
      <c r="B16" s="80" t="s">
        <v>75</v>
      </c>
      <c r="C16" s="561">
        <f>'11. CRWA'!C16+'11. CRWA'!E16+'11. CRWA'!G16+'11. CRWA'!I16+'11. CRWA'!K16+'11. CRWA'!M16+'11. CRWA'!O16+'11. CRWA'!Q16</f>
        <v>0</v>
      </c>
      <c r="D16" s="563"/>
      <c r="E16" s="561">
        <f>'11. CRWA'!D16+'11. CRWA'!F16+'11. CRWA'!H16+'11. CRWA'!J16+'11. CRWA'!L16+'11. CRWA'!N16+'11. CRWA'!P16+'11. CRWA'!R16</f>
        <v>0</v>
      </c>
      <c r="F16" s="561">
        <f>'11. CRWA'!S16</f>
        <v>0</v>
      </c>
      <c r="G16" s="562">
        <f>F16-'12. CRM'!V15</f>
        <v>0</v>
      </c>
      <c r="H16" s="482">
        <f t="shared" si="0"/>
        <v>0</v>
      </c>
    </row>
    <row r="17" spans="1:8">
      <c r="A17" s="98">
        <v>10</v>
      </c>
      <c r="B17" s="80" t="s">
        <v>69</v>
      </c>
      <c r="C17" s="561">
        <f>'11. CRWA'!C17+'11. CRWA'!E17+'11. CRWA'!G17+'11. CRWA'!I17+'11. CRWA'!K17+'11. CRWA'!M17+'11. CRWA'!O17+'11. CRWA'!Q17</f>
        <v>2401623.399999999</v>
      </c>
      <c r="D17" s="563"/>
      <c r="E17" s="561">
        <f>'11. CRWA'!D17+'11. CRWA'!F17+'11. CRWA'!H17+'11. CRWA'!J17+'11. CRWA'!L17+'11. CRWA'!N17+'11. CRWA'!P17+'11. CRWA'!R17</f>
        <v>0</v>
      </c>
      <c r="F17" s="561">
        <f>'11. CRWA'!S17</f>
        <v>2401623.399999999</v>
      </c>
      <c r="G17" s="562">
        <f>F17-'12. CRM'!V16</f>
        <v>2401623.399999999</v>
      </c>
      <c r="H17" s="482">
        <f t="shared" si="0"/>
        <v>1</v>
      </c>
    </row>
    <row r="18" spans="1:8">
      <c r="A18" s="98">
        <v>11</v>
      </c>
      <c r="B18" s="80" t="s">
        <v>70</v>
      </c>
      <c r="C18" s="561">
        <f>'11. CRWA'!C18+'11. CRWA'!E18+'11. CRWA'!G18+'11. CRWA'!I18+'11. CRWA'!K18+'11. CRWA'!M18+'11. CRWA'!O18+'11. CRWA'!Q18</f>
        <v>0</v>
      </c>
      <c r="D18" s="563"/>
      <c r="E18" s="561">
        <f>'11. CRWA'!D18+'11. CRWA'!F18+'11. CRWA'!H18+'11. CRWA'!J18+'11. CRWA'!L18+'11. CRWA'!N18+'11. CRWA'!P18+'11. CRWA'!R18</f>
        <v>0</v>
      </c>
      <c r="F18" s="561">
        <f>'11. CRWA'!S18</f>
        <v>0</v>
      </c>
      <c r="G18" s="562">
        <f>F18-'12. CRM'!V17</f>
        <v>0</v>
      </c>
      <c r="H18" s="482">
        <f t="shared" si="0"/>
        <v>0</v>
      </c>
    </row>
    <row r="19" spans="1:8">
      <c r="A19" s="98">
        <v>12</v>
      </c>
      <c r="B19" s="80" t="s">
        <v>71</v>
      </c>
      <c r="C19" s="561">
        <f>'11. CRWA'!C19+'11. CRWA'!E19+'11. CRWA'!G19+'11. CRWA'!I19+'11. CRWA'!K19+'11. CRWA'!M19+'11. CRWA'!O19+'11. CRWA'!Q19</f>
        <v>0</v>
      </c>
      <c r="D19" s="563"/>
      <c r="E19" s="561">
        <f>'11. CRWA'!D19+'11. CRWA'!F19+'11. CRWA'!H19+'11. CRWA'!J19+'11. CRWA'!L19+'11. CRWA'!N19+'11. CRWA'!P19+'11. CRWA'!R19</f>
        <v>0</v>
      </c>
      <c r="F19" s="561">
        <f>'11. CRWA'!S19</f>
        <v>0</v>
      </c>
      <c r="G19" s="562">
        <f>F19-'12. CRM'!V18</f>
        <v>0</v>
      </c>
      <c r="H19" s="482">
        <f t="shared" si="0"/>
        <v>0</v>
      </c>
    </row>
    <row r="20" spans="1:8">
      <c r="A20" s="98">
        <v>13</v>
      </c>
      <c r="B20" s="80" t="s">
        <v>72</v>
      </c>
      <c r="C20" s="561">
        <f>'11. CRWA'!C20+'11. CRWA'!E20+'11. CRWA'!G20+'11. CRWA'!I20+'11. CRWA'!K20+'11. CRWA'!M20+'11. CRWA'!O20+'11. CRWA'!Q20</f>
        <v>0</v>
      </c>
      <c r="D20" s="563"/>
      <c r="E20" s="561">
        <f>'11. CRWA'!D20+'11. CRWA'!F20+'11. CRWA'!H20+'11. CRWA'!J20+'11. CRWA'!L20+'11. CRWA'!N20+'11. CRWA'!P20+'11. CRWA'!R20</f>
        <v>0</v>
      </c>
      <c r="F20" s="561">
        <f>'11. CRWA'!S20</f>
        <v>0</v>
      </c>
      <c r="G20" s="562">
        <f>F20-'12. CRM'!V19</f>
        <v>0</v>
      </c>
      <c r="H20" s="482">
        <f t="shared" si="0"/>
        <v>0</v>
      </c>
    </row>
    <row r="21" spans="1:8">
      <c r="A21" s="98">
        <v>14</v>
      </c>
      <c r="B21" s="80" t="s">
        <v>286</v>
      </c>
      <c r="C21" s="561">
        <f>'11. CRWA'!C21+'11. CRWA'!E21+'11. CRWA'!G21+'11. CRWA'!I21+'11. CRWA'!K21+'11. CRWA'!M21+'11. CRWA'!O21+'11. CRWA'!Q21</f>
        <v>13156928.217328381</v>
      </c>
      <c r="D21" s="563"/>
      <c r="E21" s="561">
        <f>'11. CRWA'!D21+'11. CRWA'!F21+'11. CRWA'!H21+'11. CRWA'!J21+'11. CRWA'!L21+'11. CRWA'!N21+'11. CRWA'!P21+'11. CRWA'!R21</f>
        <v>0</v>
      </c>
      <c r="F21" s="561">
        <f>'11. CRWA'!S21</f>
        <v>9567793.4273283798</v>
      </c>
      <c r="G21" s="562">
        <f>F21-'12. CRM'!V20</f>
        <v>9567793.4273283798</v>
      </c>
      <c r="H21" s="482">
        <f t="shared" si="0"/>
        <v>0.72720571772422393</v>
      </c>
    </row>
    <row r="22" spans="1:8" ht="14.4" thickBot="1">
      <c r="A22" s="168"/>
      <c r="B22" s="175" t="s">
        <v>68</v>
      </c>
      <c r="C22" s="483">
        <f>SUM(C8:C21)</f>
        <v>321675498.05299336</v>
      </c>
      <c r="D22" s="483">
        <f>SUM(D8:D21)</f>
        <v>78070365.069999993</v>
      </c>
      <c r="E22" s="483">
        <f>SUM(E8:E21)</f>
        <v>47992320.315000005</v>
      </c>
      <c r="F22" s="483">
        <f>SUM(F8:F21)</f>
        <v>327920198.97095746</v>
      </c>
      <c r="G22" s="483">
        <f>SUM(G8:G21)</f>
        <v>327091353.37095743</v>
      </c>
      <c r="H22" s="484"/>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showGridLines="0" zoomScale="90" zoomScaleNormal="90" workbookViewId="0">
      <pane xSplit="2" ySplit="6" topLeftCell="D7" activePane="bottomRight" state="frozen"/>
      <selection pane="topRight" activeCell="C1" sqref="C1"/>
      <selection pane="bottomLeft" activeCell="A6" sqref="A6"/>
      <selection pane="bottomRight" activeCell="B4" sqref="B4"/>
    </sheetView>
  </sheetViews>
  <sheetFormatPr defaultColWidth="9.109375" defaultRowHeight="13.8"/>
  <cols>
    <col min="1" max="1" width="10.5546875" style="321" bestFit="1" customWidth="1"/>
    <col min="2" max="2" width="104.109375" style="321" customWidth="1"/>
    <col min="3" max="9" width="12.6640625" style="321" customWidth="1"/>
    <col min="10" max="10" width="14.109375" style="321" bestFit="1" customWidth="1"/>
    <col min="11" max="11" width="12.6640625" style="321" customWidth="1"/>
    <col min="12" max="16384" width="9.109375" style="321"/>
  </cols>
  <sheetData>
    <row r="1" spans="1:11">
      <c r="A1" s="380" t="s">
        <v>225</v>
      </c>
      <c r="B1" s="381" t="s">
        <v>866</v>
      </c>
    </row>
    <row r="2" spans="1:11">
      <c r="A2" s="380" t="s">
        <v>226</v>
      </c>
      <c r="B2" s="382">
        <f>'13. CRME'!B2</f>
        <v>43921</v>
      </c>
      <c r="C2" s="322"/>
      <c r="D2" s="322"/>
    </row>
    <row r="3" spans="1:11">
      <c r="B3" s="322"/>
      <c r="C3" s="322"/>
      <c r="D3" s="322"/>
    </row>
    <row r="4" spans="1:11" ht="14.4" thickBot="1">
      <c r="A4" s="321" t="s">
        <v>827</v>
      </c>
      <c r="B4" s="293" t="s">
        <v>826</v>
      </c>
      <c r="C4" s="322"/>
      <c r="D4" s="322"/>
    </row>
    <row r="5" spans="1:11" ht="30" customHeight="1">
      <c r="A5" s="617"/>
      <c r="B5" s="618"/>
      <c r="C5" s="619" t="s">
        <v>863</v>
      </c>
      <c r="D5" s="620"/>
      <c r="E5" s="620"/>
      <c r="F5" s="619" t="s">
        <v>864</v>
      </c>
      <c r="G5" s="620"/>
      <c r="H5" s="621"/>
      <c r="I5" s="620" t="s">
        <v>865</v>
      </c>
      <c r="J5" s="620"/>
      <c r="K5" s="621"/>
    </row>
    <row r="6" spans="1:11" ht="27.6">
      <c r="A6" s="319"/>
      <c r="B6" s="320"/>
      <c r="C6" s="518" t="s">
        <v>27</v>
      </c>
      <c r="D6" s="513" t="s">
        <v>132</v>
      </c>
      <c r="E6" s="519" t="s">
        <v>68</v>
      </c>
      <c r="F6" s="518" t="s">
        <v>27</v>
      </c>
      <c r="G6" s="513" t="s">
        <v>132</v>
      </c>
      <c r="H6" s="514" t="s">
        <v>68</v>
      </c>
      <c r="I6" s="517" t="s">
        <v>27</v>
      </c>
      <c r="J6" s="513" t="s">
        <v>132</v>
      </c>
      <c r="K6" s="514" t="s">
        <v>68</v>
      </c>
    </row>
    <row r="7" spans="1:11">
      <c r="A7" s="327" t="s">
        <v>797</v>
      </c>
      <c r="B7" s="318"/>
      <c r="C7" s="490"/>
      <c r="D7" s="318"/>
      <c r="E7" s="318"/>
      <c r="F7" s="490"/>
      <c r="G7" s="318"/>
      <c r="H7" s="328"/>
      <c r="I7" s="318"/>
      <c r="J7" s="318"/>
      <c r="K7" s="328"/>
    </row>
    <row r="8" spans="1:11">
      <c r="A8" s="317">
        <v>1</v>
      </c>
      <c r="B8" s="304" t="s">
        <v>797</v>
      </c>
      <c r="C8" s="485"/>
      <c r="D8" s="301"/>
      <c r="E8" s="301"/>
      <c r="F8" s="486">
        <v>34522196.009120882</v>
      </c>
      <c r="G8" s="487">
        <v>64272988.390219763</v>
      </c>
      <c r="H8" s="488">
        <f>F8+G8</f>
        <v>98795184.399340644</v>
      </c>
      <c r="I8" s="489">
        <v>31772704.922307711</v>
      </c>
      <c r="J8" s="487">
        <v>33781644.816813178</v>
      </c>
      <c r="K8" s="488">
        <f>I8+J8</f>
        <v>65554349.739120886</v>
      </c>
    </row>
    <row r="9" spans="1:11">
      <c r="A9" s="327" t="s">
        <v>798</v>
      </c>
      <c r="B9" s="318"/>
      <c r="C9" s="490"/>
      <c r="D9" s="318"/>
      <c r="E9" s="318"/>
      <c r="F9" s="490"/>
      <c r="G9" s="318"/>
      <c r="H9" s="328"/>
      <c r="I9" s="318"/>
      <c r="J9" s="318"/>
      <c r="K9" s="328"/>
    </row>
    <row r="10" spans="1:11">
      <c r="A10" s="329">
        <v>2</v>
      </c>
      <c r="B10" s="305" t="s">
        <v>799</v>
      </c>
      <c r="C10" s="486">
        <v>533491.55747252773</v>
      </c>
      <c r="D10" s="491">
        <v>21096322.435384624</v>
      </c>
      <c r="E10" s="520">
        <f>C10+D10</f>
        <v>21629813.992857151</v>
      </c>
      <c r="F10" s="486">
        <v>167194.80466923074</v>
      </c>
      <c r="G10" s="491">
        <v>5518196.3544879118</v>
      </c>
      <c r="H10" s="488">
        <f>F10+G10</f>
        <v>5685391.159157143</v>
      </c>
      <c r="I10" s="489">
        <v>30131.071263736249</v>
      </c>
      <c r="J10" s="491">
        <v>1416463.6703021973</v>
      </c>
      <c r="K10" s="488">
        <f>I10+J10</f>
        <v>1446594.7415659337</v>
      </c>
    </row>
    <row r="11" spans="1:11">
      <c r="A11" s="329">
        <v>3</v>
      </c>
      <c r="B11" s="305" t="s">
        <v>800</v>
      </c>
      <c r="C11" s="486">
        <v>7752322.5045054965</v>
      </c>
      <c r="D11" s="491">
        <v>151940198.61404398</v>
      </c>
      <c r="E11" s="520">
        <f>C11+D11</f>
        <v>159692521.11854947</v>
      </c>
      <c r="F11" s="486">
        <v>3776453.5551840663</v>
      </c>
      <c r="G11" s="486">
        <v>52243344.385659367</v>
      </c>
      <c r="H11" s="488">
        <f>F11+G11</f>
        <v>56019797.940843433</v>
      </c>
      <c r="I11" s="489">
        <v>2791366.5556813185</v>
      </c>
      <c r="J11" s="486">
        <v>54071548.180730775</v>
      </c>
      <c r="K11" s="488">
        <f>I11+J11</f>
        <v>56862914.736412093</v>
      </c>
    </row>
    <row r="12" spans="1:11">
      <c r="A12" s="329">
        <v>4</v>
      </c>
      <c r="B12" s="305" t="s">
        <v>801</v>
      </c>
      <c r="C12" s="492"/>
      <c r="D12" s="305"/>
      <c r="E12" s="305"/>
      <c r="F12" s="492"/>
      <c r="G12" s="305"/>
      <c r="H12" s="330"/>
      <c r="I12" s="493"/>
      <c r="J12" s="305"/>
      <c r="K12" s="330"/>
    </row>
    <row r="13" spans="1:11">
      <c r="A13" s="329">
        <v>5</v>
      </c>
      <c r="B13" s="305" t="s">
        <v>802</v>
      </c>
      <c r="C13" s="486">
        <v>30714049.801208783</v>
      </c>
      <c r="D13" s="491">
        <v>27934874.036182426</v>
      </c>
      <c r="E13" s="520">
        <f>C13+D13</f>
        <v>58648923.837391213</v>
      </c>
      <c r="F13" s="486">
        <v>3106940.4217178044</v>
      </c>
      <c r="G13" s="491">
        <v>2966546.2362271422</v>
      </c>
      <c r="H13" s="488">
        <f>F13+G13</f>
        <v>6073486.6579449465</v>
      </c>
      <c r="I13" s="489">
        <v>1545169.5669835163</v>
      </c>
      <c r="J13" s="491">
        <v>1402442.6248860448</v>
      </c>
      <c r="K13" s="488">
        <f>I13+J13</f>
        <v>2947612.1918695611</v>
      </c>
    </row>
    <row r="14" spans="1:11">
      <c r="A14" s="329">
        <v>6</v>
      </c>
      <c r="B14" s="305" t="s">
        <v>817</v>
      </c>
      <c r="C14" s="492"/>
      <c r="D14" s="305"/>
      <c r="E14" s="305"/>
      <c r="F14" s="492"/>
      <c r="G14" s="305"/>
      <c r="H14" s="330"/>
      <c r="I14" s="493"/>
      <c r="J14" s="305"/>
      <c r="K14" s="330"/>
    </row>
    <row r="15" spans="1:11">
      <c r="A15" s="329">
        <v>7</v>
      </c>
      <c r="B15" s="305" t="s">
        <v>804</v>
      </c>
      <c r="C15" s="486">
        <v>1011237.4342857144</v>
      </c>
      <c r="D15" s="491">
        <v>1097351.3729670336</v>
      </c>
      <c r="E15" s="520">
        <f>C15+D15</f>
        <v>2108588.8072527479</v>
      </c>
      <c r="F15" s="486">
        <v>0</v>
      </c>
      <c r="G15" s="491">
        <v>0</v>
      </c>
      <c r="H15" s="488">
        <f>F15+G15</f>
        <v>0</v>
      </c>
      <c r="I15" s="489">
        <v>0</v>
      </c>
      <c r="J15" s="491">
        <v>0</v>
      </c>
      <c r="K15" s="488">
        <f>I15+J15</f>
        <v>0</v>
      </c>
    </row>
    <row r="16" spans="1:11">
      <c r="A16" s="329">
        <v>8</v>
      </c>
      <c r="B16" s="515" t="s">
        <v>805</v>
      </c>
      <c r="C16" s="494">
        <f>SUM(C10:C15)</f>
        <v>40011101.297472522</v>
      </c>
      <c r="D16" s="495">
        <f>SUM(D10:D15)</f>
        <v>202068746.45857808</v>
      </c>
      <c r="E16" s="520">
        <f>C16+D16</f>
        <v>242079847.75605059</v>
      </c>
      <c r="F16" s="494">
        <f>SUM(F10:F15)</f>
        <v>7050588.7815711014</v>
      </c>
      <c r="G16" s="495">
        <f>SUM(G10:G15)</f>
        <v>60728086.976374418</v>
      </c>
      <c r="H16" s="488">
        <f>F16+G16</f>
        <v>67778675.757945523</v>
      </c>
      <c r="I16" s="496">
        <f>SUM(I10:I15)</f>
        <v>4366667.1939285714</v>
      </c>
      <c r="J16" s="495">
        <f>SUM(J10:J15)</f>
        <v>56890454.475919016</v>
      </c>
      <c r="K16" s="488">
        <f>I16+J16</f>
        <v>61257121.669847585</v>
      </c>
    </row>
    <row r="17" spans="1:11">
      <c r="A17" s="327" t="s">
        <v>806</v>
      </c>
      <c r="B17" s="318"/>
      <c r="C17" s="490"/>
      <c r="D17" s="318"/>
      <c r="E17" s="318"/>
      <c r="F17" s="490"/>
      <c r="G17" s="318"/>
      <c r="H17" s="328"/>
      <c r="I17" s="318"/>
      <c r="J17" s="318"/>
      <c r="K17" s="328"/>
    </row>
    <row r="18" spans="1:11">
      <c r="A18" s="329">
        <v>9</v>
      </c>
      <c r="B18" s="305" t="s">
        <v>807</v>
      </c>
      <c r="C18" s="492"/>
      <c r="D18" s="305"/>
      <c r="E18" s="520">
        <f>C18+D18</f>
        <v>0</v>
      </c>
      <c r="F18" s="492"/>
      <c r="G18" s="305"/>
      <c r="H18" s="488">
        <f>F18+G18</f>
        <v>0</v>
      </c>
      <c r="I18" s="493"/>
      <c r="J18" s="305"/>
      <c r="K18" s="488">
        <f>I18+J18</f>
        <v>0</v>
      </c>
    </row>
    <row r="19" spans="1:11">
      <c r="A19" s="329">
        <v>10</v>
      </c>
      <c r="B19" s="305" t="s">
        <v>808</v>
      </c>
      <c r="C19" s="486">
        <v>53949257.420578025</v>
      </c>
      <c r="D19" s="491">
        <v>123893563.66100436</v>
      </c>
      <c r="E19" s="520">
        <f>C19+D19</f>
        <v>177842821.0815824</v>
      </c>
      <c r="F19" s="486">
        <v>2608061.2423021975</v>
      </c>
      <c r="G19" s="491">
        <v>3136797.0333505487</v>
      </c>
      <c r="H19" s="488">
        <f>F19+G19</f>
        <v>5744858.2756527457</v>
      </c>
      <c r="I19" s="489">
        <v>5293595.3198846178</v>
      </c>
      <c r="J19" s="491">
        <v>34166552.228625268</v>
      </c>
      <c r="K19" s="488">
        <f>I19+J19</f>
        <v>39460147.548509888</v>
      </c>
    </row>
    <row r="20" spans="1:11">
      <c r="A20" s="329">
        <v>11</v>
      </c>
      <c r="B20" s="305" t="s">
        <v>809</v>
      </c>
      <c r="C20" s="497">
        <v>392109.61186497839</v>
      </c>
      <c r="D20" s="498">
        <v>243931.00174328461</v>
      </c>
      <c r="E20" s="520">
        <f>C20+D20</f>
        <v>636040.61360826297</v>
      </c>
      <c r="F20" s="497">
        <v>150454.9450549451</v>
      </c>
      <c r="G20" s="498">
        <v>79452.825663614145</v>
      </c>
      <c r="H20" s="488">
        <f>F20+G20</f>
        <v>229907.77071855924</v>
      </c>
      <c r="I20" s="499">
        <v>150454.9450549451</v>
      </c>
      <c r="J20" s="498">
        <v>79452.825663614145</v>
      </c>
      <c r="K20" s="488">
        <f>I20+J20</f>
        <v>229907.77071855924</v>
      </c>
    </row>
    <row r="21" spans="1:11" ht="14.4" thickBot="1">
      <c r="A21" s="233">
        <v>12</v>
      </c>
      <c r="B21" s="516" t="s">
        <v>810</v>
      </c>
      <c r="C21" s="500">
        <f>SUM(C18:C20)</f>
        <v>54341367.032443002</v>
      </c>
      <c r="D21" s="501">
        <f>SUM(D18:D20)</f>
        <v>124137494.66274765</v>
      </c>
      <c r="E21" s="521">
        <f>C21+D21</f>
        <v>178478861.69519067</v>
      </c>
      <c r="F21" s="500">
        <f>SUM(F18:F20)</f>
        <v>2758516.1873571426</v>
      </c>
      <c r="G21" s="501">
        <f>SUM(G18:G20)</f>
        <v>3216249.8590141628</v>
      </c>
      <c r="H21" s="502">
        <f>F21+G21</f>
        <v>5974766.0463713054</v>
      </c>
      <c r="I21" s="503">
        <f>SUM(I18:I20)</f>
        <v>5444050.2649395633</v>
      </c>
      <c r="J21" s="501">
        <f>SUM(J18:J20)</f>
        <v>34246005.054288879</v>
      </c>
      <c r="K21" s="502">
        <f>I21+J21</f>
        <v>39690055.319228441</v>
      </c>
    </row>
    <row r="22" spans="1:11" ht="38.25" customHeight="1" thickBot="1">
      <c r="A22" s="315"/>
      <c r="B22" s="316"/>
      <c r="C22" s="316"/>
      <c r="D22" s="316"/>
      <c r="E22" s="316"/>
      <c r="F22" s="614" t="s">
        <v>811</v>
      </c>
      <c r="G22" s="615"/>
      <c r="H22" s="616"/>
      <c r="I22" s="615" t="s">
        <v>812</v>
      </c>
      <c r="J22" s="615"/>
      <c r="K22" s="616"/>
    </row>
    <row r="23" spans="1:11">
      <c r="A23" s="309">
        <v>13</v>
      </c>
      <c r="B23" s="306" t="s">
        <v>797</v>
      </c>
      <c r="C23" s="314"/>
      <c r="D23" s="314"/>
      <c r="E23" s="314"/>
      <c r="F23" s="504">
        <f>F8</f>
        <v>34522196.009120882</v>
      </c>
      <c r="G23" s="505">
        <f>G8</f>
        <v>64272988.390219763</v>
      </c>
      <c r="H23" s="506">
        <f>F23+G23</f>
        <v>98795184.399340644</v>
      </c>
      <c r="I23" s="522">
        <f>I8</f>
        <v>31772704.922307711</v>
      </c>
      <c r="J23" s="505">
        <f>J8</f>
        <v>33781644.816813178</v>
      </c>
      <c r="K23" s="506">
        <f t="shared" ref="K23" si="0">I23+J23</f>
        <v>65554349.739120886</v>
      </c>
    </row>
    <row r="24" spans="1:11" ht="14.4" thickBot="1">
      <c r="A24" s="310">
        <v>14</v>
      </c>
      <c r="B24" s="307" t="s">
        <v>813</v>
      </c>
      <c r="C24" s="331"/>
      <c r="D24" s="313"/>
      <c r="E24" s="313"/>
      <c r="F24" s="507">
        <f>F16-F21</f>
        <v>4292072.5942139588</v>
      </c>
      <c r="G24" s="508">
        <f>G16-G21</f>
        <v>57511837.117360257</v>
      </c>
      <c r="H24" s="509">
        <f>F24+G24</f>
        <v>61803909.711574212</v>
      </c>
      <c r="I24" s="565">
        <f>I16-MIN(I16*75%,I21)</f>
        <v>1091666.7984821429</v>
      </c>
      <c r="J24" s="565">
        <f>J16-MIN(J16*75%,J21)</f>
        <v>22644449.421630137</v>
      </c>
      <c r="K24" s="509">
        <f>I24+J24</f>
        <v>23736116.220112279</v>
      </c>
    </row>
    <row r="25" spans="1:11" ht="14.4" thickBot="1">
      <c r="A25" s="311">
        <v>15</v>
      </c>
      <c r="B25" s="308" t="s">
        <v>814</v>
      </c>
      <c r="C25" s="312"/>
      <c r="D25" s="312"/>
      <c r="E25" s="312"/>
      <c r="F25" s="510">
        <f>F23/F24</f>
        <v>8.0432460661684608</v>
      </c>
      <c r="G25" s="511">
        <f t="shared" ref="G25:H25" si="1">G23/G24</f>
        <v>1.1175610380705194</v>
      </c>
      <c r="H25" s="512">
        <f t="shared" si="1"/>
        <v>1.5985264501937968</v>
      </c>
      <c r="I25" s="523">
        <f>I23/I24</f>
        <v>29.104764353449777</v>
      </c>
      <c r="J25" s="511">
        <f>J23/J24</f>
        <v>1.4918289329015311</v>
      </c>
      <c r="K25" s="512">
        <f>K23/K24</f>
        <v>2.7617976391426176</v>
      </c>
    </row>
    <row r="27" spans="1:11">
      <c r="J27" s="564"/>
    </row>
    <row r="28" spans="1:11" ht="41.4">
      <c r="B28" s="24" t="s">
        <v>862</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ColWidth="9.109375" defaultRowHeight="13.8"/>
  <cols>
    <col min="1" max="1" width="10.5546875" style="75" bestFit="1" customWidth="1"/>
    <col min="2" max="2" width="95" style="75" customWidth="1"/>
    <col min="3" max="3" width="12.5546875" style="75" bestFit="1" customWidth="1"/>
    <col min="4" max="4" width="10" style="75" bestFit="1" customWidth="1"/>
    <col min="5" max="5" width="18.33203125" style="75" bestFit="1" customWidth="1"/>
    <col min="6" max="13" width="10.6640625" style="75" customWidth="1"/>
    <col min="14" max="14" width="31" style="75" bestFit="1" customWidth="1"/>
    <col min="15" max="16384" width="9.109375" style="13"/>
  </cols>
  <sheetData>
    <row r="1" spans="1:14">
      <c r="A1" s="380" t="s">
        <v>225</v>
      </c>
      <c r="B1" s="381" t="s">
        <v>866</v>
      </c>
    </row>
    <row r="2" spans="1:14" ht="14.25" customHeight="1">
      <c r="A2" s="380" t="s">
        <v>226</v>
      </c>
      <c r="B2" s="382">
        <f>'14. LCR'!B2</f>
        <v>43921</v>
      </c>
    </row>
    <row r="3" spans="1:14" ht="14.25" customHeight="1"/>
    <row r="4" spans="1:14" ht="14.4" thickBot="1">
      <c r="A4" s="2" t="s">
        <v>659</v>
      </c>
      <c r="B4" s="100" t="s">
        <v>77</v>
      </c>
    </row>
    <row r="5" spans="1:14" s="26" customFormat="1">
      <c r="A5" s="184"/>
      <c r="B5" s="185"/>
      <c r="C5" s="186" t="s">
        <v>0</v>
      </c>
      <c r="D5" s="186" t="s">
        <v>1</v>
      </c>
      <c r="E5" s="186" t="s">
        <v>2</v>
      </c>
      <c r="F5" s="186" t="s">
        <v>3</v>
      </c>
      <c r="G5" s="186" t="s">
        <v>4</v>
      </c>
      <c r="H5" s="186" t="s">
        <v>5</v>
      </c>
      <c r="I5" s="186" t="s">
        <v>275</v>
      </c>
      <c r="J5" s="186" t="s">
        <v>276</v>
      </c>
      <c r="K5" s="186" t="s">
        <v>277</v>
      </c>
      <c r="L5" s="186" t="s">
        <v>278</v>
      </c>
      <c r="M5" s="186" t="s">
        <v>279</v>
      </c>
      <c r="N5" s="187" t="s">
        <v>280</v>
      </c>
    </row>
    <row r="6" spans="1:14" ht="41.4">
      <c r="A6" s="176"/>
      <c r="B6" s="112"/>
      <c r="C6" s="113" t="s">
        <v>87</v>
      </c>
      <c r="D6" s="114" t="s">
        <v>76</v>
      </c>
      <c r="E6" s="115" t="s">
        <v>86</v>
      </c>
      <c r="F6" s="116">
        <v>0</v>
      </c>
      <c r="G6" s="116">
        <v>0.2</v>
      </c>
      <c r="H6" s="116">
        <v>0.35</v>
      </c>
      <c r="I6" s="116">
        <v>0.5</v>
      </c>
      <c r="J6" s="116">
        <v>0.75</v>
      </c>
      <c r="K6" s="116">
        <v>1</v>
      </c>
      <c r="L6" s="116">
        <v>1.5</v>
      </c>
      <c r="M6" s="116">
        <v>2.5</v>
      </c>
      <c r="N6" s="177" t="s">
        <v>77</v>
      </c>
    </row>
    <row r="7" spans="1:14">
      <c r="A7" s="178">
        <v>1</v>
      </c>
      <c r="B7" s="117" t="s">
        <v>78</v>
      </c>
      <c r="C7" s="282">
        <f>SUM(C8:C13)</f>
        <v>3612950</v>
      </c>
      <c r="D7" s="112"/>
      <c r="E7" s="285">
        <f t="shared" ref="E7:M7" si="0">SUM(E8:E13)</f>
        <v>72259</v>
      </c>
      <c r="F7" s="282">
        <f>SUM(F8:F13)</f>
        <v>0</v>
      </c>
      <c r="G7" s="282">
        <f t="shared" si="0"/>
        <v>0</v>
      </c>
      <c r="H7" s="282">
        <f t="shared" si="0"/>
        <v>0</v>
      </c>
      <c r="I7" s="282">
        <f t="shared" si="0"/>
        <v>0</v>
      </c>
      <c r="J7" s="282">
        <f t="shared" si="0"/>
        <v>0</v>
      </c>
      <c r="K7" s="282">
        <f t="shared" si="0"/>
        <v>72259</v>
      </c>
      <c r="L7" s="282">
        <f t="shared" si="0"/>
        <v>0</v>
      </c>
      <c r="M7" s="282">
        <f t="shared" si="0"/>
        <v>0</v>
      </c>
      <c r="N7" s="179">
        <f>SUM(N8:N13)</f>
        <v>72259</v>
      </c>
    </row>
    <row r="8" spans="1:14">
      <c r="A8" s="178">
        <v>1.1000000000000001</v>
      </c>
      <c r="B8" s="118" t="s">
        <v>79</v>
      </c>
      <c r="C8" s="283">
        <v>3612950</v>
      </c>
      <c r="D8" s="119">
        <v>0.02</v>
      </c>
      <c r="E8" s="285">
        <f>C8*D8</f>
        <v>72259</v>
      </c>
      <c r="F8" s="283"/>
      <c r="G8" s="283"/>
      <c r="H8" s="283"/>
      <c r="I8" s="283"/>
      <c r="J8" s="283"/>
      <c r="K8" s="283">
        <v>72259</v>
      </c>
      <c r="L8" s="283"/>
      <c r="M8" s="283"/>
      <c r="N8" s="179">
        <f>SUMPRODUCT($F$6:$M$6,F8:M8)</f>
        <v>72259</v>
      </c>
    </row>
    <row r="9" spans="1:14">
      <c r="A9" s="178">
        <v>1.2</v>
      </c>
      <c r="B9" s="118" t="s">
        <v>80</v>
      </c>
      <c r="C9" s="283">
        <v>0</v>
      </c>
      <c r="D9" s="119">
        <v>0.05</v>
      </c>
      <c r="E9" s="285">
        <f>C9*D9</f>
        <v>0</v>
      </c>
      <c r="F9" s="283"/>
      <c r="G9" s="283"/>
      <c r="H9" s="283"/>
      <c r="I9" s="283"/>
      <c r="J9" s="283"/>
      <c r="K9" s="283"/>
      <c r="L9" s="283"/>
      <c r="M9" s="283"/>
      <c r="N9" s="179">
        <f t="shared" ref="N9:N12" si="1">SUMPRODUCT($F$6:$M$6,F9:M9)</f>
        <v>0</v>
      </c>
    </row>
    <row r="10" spans="1:14">
      <c r="A10" s="178">
        <v>1.3</v>
      </c>
      <c r="B10" s="118" t="s">
        <v>81</v>
      </c>
      <c r="C10" s="283">
        <v>0</v>
      </c>
      <c r="D10" s="119">
        <v>0.08</v>
      </c>
      <c r="E10" s="285">
        <f>C10*D10</f>
        <v>0</v>
      </c>
      <c r="F10" s="283"/>
      <c r="G10" s="283"/>
      <c r="H10" s="283"/>
      <c r="I10" s="283"/>
      <c r="J10" s="283"/>
      <c r="K10" s="283"/>
      <c r="L10" s="283"/>
      <c r="M10" s="283"/>
      <c r="N10" s="179">
        <f>SUMPRODUCT($F$6:$M$6,F10:M10)</f>
        <v>0</v>
      </c>
    </row>
    <row r="11" spans="1:14">
      <c r="A11" s="178">
        <v>1.4</v>
      </c>
      <c r="B11" s="118" t="s">
        <v>82</v>
      </c>
      <c r="C11" s="283">
        <v>0</v>
      </c>
      <c r="D11" s="119">
        <v>0.11</v>
      </c>
      <c r="E11" s="285">
        <f>C11*D11</f>
        <v>0</v>
      </c>
      <c r="F11" s="283"/>
      <c r="G11" s="283"/>
      <c r="H11" s="283"/>
      <c r="I11" s="283"/>
      <c r="J11" s="283"/>
      <c r="K11" s="283"/>
      <c r="L11" s="283"/>
      <c r="M11" s="283"/>
      <c r="N11" s="179">
        <f t="shared" si="1"/>
        <v>0</v>
      </c>
    </row>
    <row r="12" spans="1:14">
      <c r="A12" s="178">
        <v>1.5</v>
      </c>
      <c r="B12" s="118" t="s">
        <v>83</v>
      </c>
      <c r="C12" s="283">
        <v>0</v>
      </c>
      <c r="D12" s="119">
        <v>0.14000000000000001</v>
      </c>
      <c r="E12" s="285">
        <f>C12*D12</f>
        <v>0</v>
      </c>
      <c r="F12" s="283"/>
      <c r="G12" s="283"/>
      <c r="H12" s="283"/>
      <c r="I12" s="283"/>
      <c r="J12" s="283"/>
      <c r="K12" s="283"/>
      <c r="L12" s="283"/>
      <c r="M12" s="283"/>
      <c r="N12" s="179">
        <f t="shared" si="1"/>
        <v>0</v>
      </c>
    </row>
    <row r="13" spans="1:14">
      <c r="A13" s="178">
        <v>1.6</v>
      </c>
      <c r="B13" s="120" t="s">
        <v>84</v>
      </c>
      <c r="C13" s="283">
        <v>0</v>
      </c>
      <c r="D13" s="121"/>
      <c r="E13" s="283"/>
      <c r="F13" s="283"/>
      <c r="G13" s="283"/>
      <c r="H13" s="283"/>
      <c r="I13" s="283"/>
      <c r="J13" s="283"/>
      <c r="K13" s="283"/>
      <c r="L13" s="283"/>
      <c r="M13" s="283"/>
      <c r="N13" s="179">
        <f>SUMPRODUCT($F$6:$M$6,F13:M13)</f>
        <v>0</v>
      </c>
    </row>
    <row r="14" spans="1:14">
      <c r="A14" s="178">
        <v>2</v>
      </c>
      <c r="B14" s="122" t="s">
        <v>85</v>
      </c>
      <c r="C14" s="282">
        <f>SUM(C15:C20)</f>
        <v>0</v>
      </c>
      <c r="D14" s="112"/>
      <c r="E14" s="285">
        <f t="shared" ref="E14:M14" si="2">SUM(E15:E20)</f>
        <v>0</v>
      </c>
      <c r="F14" s="283">
        <f t="shared" si="2"/>
        <v>0</v>
      </c>
      <c r="G14" s="283">
        <f t="shared" si="2"/>
        <v>0</v>
      </c>
      <c r="H14" s="283">
        <f t="shared" si="2"/>
        <v>0</v>
      </c>
      <c r="I14" s="283">
        <f t="shared" si="2"/>
        <v>0</v>
      </c>
      <c r="J14" s="283">
        <f t="shared" si="2"/>
        <v>0</v>
      </c>
      <c r="K14" s="283">
        <f t="shared" si="2"/>
        <v>0</v>
      </c>
      <c r="L14" s="283">
        <f t="shared" si="2"/>
        <v>0</v>
      </c>
      <c r="M14" s="283">
        <f t="shared" si="2"/>
        <v>0</v>
      </c>
      <c r="N14" s="179">
        <f>SUM(N15:N20)</f>
        <v>0</v>
      </c>
    </row>
    <row r="15" spans="1:14">
      <c r="A15" s="178">
        <v>2.1</v>
      </c>
      <c r="B15" s="120" t="s">
        <v>79</v>
      </c>
      <c r="C15" s="283"/>
      <c r="D15" s="119">
        <v>5.0000000000000001E-3</v>
      </c>
      <c r="E15" s="285">
        <f>C15*D15</f>
        <v>0</v>
      </c>
      <c r="F15" s="283"/>
      <c r="G15" s="283"/>
      <c r="H15" s="283"/>
      <c r="I15" s="283"/>
      <c r="J15" s="283"/>
      <c r="K15" s="283"/>
      <c r="L15" s="283"/>
      <c r="M15" s="283"/>
      <c r="N15" s="179">
        <f>SUMPRODUCT($F$6:$M$6,F15:M15)</f>
        <v>0</v>
      </c>
    </row>
    <row r="16" spans="1:14">
      <c r="A16" s="178">
        <v>2.2000000000000002</v>
      </c>
      <c r="B16" s="120" t="s">
        <v>80</v>
      </c>
      <c r="C16" s="283"/>
      <c r="D16" s="119">
        <v>0.01</v>
      </c>
      <c r="E16" s="285">
        <f>C16*D16</f>
        <v>0</v>
      </c>
      <c r="F16" s="283"/>
      <c r="G16" s="283"/>
      <c r="H16" s="283"/>
      <c r="I16" s="283"/>
      <c r="J16" s="283"/>
      <c r="K16" s="283"/>
      <c r="L16" s="283"/>
      <c r="M16" s="283"/>
      <c r="N16" s="179">
        <f t="shared" ref="N16:N20" si="3">SUMPRODUCT($F$6:$M$6,F16:M16)</f>
        <v>0</v>
      </c>
    </row>
    <row r="17" spans="1:14">
      <c r="A17" s="178">
        <v>2.2999999999999998</v>
      </c>
      <c r="B17" s="120" t="s">
        <v>81</v>
      </c>
      <c r="C17" s="283"/>
      <c r="D17" s="119">
        <v>0.02</v>
      </c>
      <c r="E17" s="285">
        <f>C17*D17</f>
        <v>0</v>
      </c>
      <c r="F17" s="283"/>
      <c r="G17" s="283"/>
      <c r="H17" s="283"/>
      <c r="I17" s="283"/>
      <c r="J17" s="283"/>
      <c r="K17" s="283"/>
      <c r="L17" s="283"/>
      <c r="M17" s="283"/>
      <c r="N17" s="179">
        <f t="shared" si="3"/>
        <v>0</v>
      </c>
    </row>
    <row r="18" spans="1:14">
      <c r="A18" s="178">
        <v>2.4</v>
      </c>
      <c r="B18" s="120" t="s">
        <v>82</v>
      </c>
      <c r="C18" s="283"/>
      <c r="D18" s="119">
        <v>0.03</v>
      </c>
      <c r="E18" s="285">
        <f>C18*D18</f>
        <v>0</v>
      </c>
      <c r="F18" s="283"/>
      <c r="G18" s="283"/>
      <c r="H18" s="283"/>
      <c r="I18" s="283"/>
      <c r="J18" s="283"/>
      <c r="K18" s="283"/>
      <c r="L18" s="283"/>
      <c r="M18" s="283"/>
      <c r="N18" s="179">
        <f t="shared" si="3"/>
        <v>0</v>
      </c>
    </row>
    <row r="19" spans="1:14">
      <c r="A19" s="178">
        <v>2.5</v>
      </c>
      <c r="B19" s="120" t="s">
        <v>83</v>
      </c>
      <c r="C19" s="283"/>
      <c r="D19" s="119">
        <v>0.04</v>
      </c>
      <c r="E19" s="285">
        <f>C19*D19</f>
        <v>0</v>
      </c>
      <c r="F19" s="283"/>
      <c r="G19" s="283"/>
      <c r="H19" s="283"/>
      <c r="I19" s="283"/>
      <c r="J19" s="283"/>
      <c r="K19" s="283"/>
      <c r="L19" s="283"/>
      <c r="M19" s="283"/>
      <c r="N19" s="179">
        <f t="shared" si="3"/>
        <v>0</v>
      </c>
    </row>
    <row r="20" spans="1:14">
      <c r="A20" s="178">
        <v>2.6</v>
      </c>
      <c r="B20" s="120" t="s">
        <v>84</v>
      </c>
      <c r="C20" s="283"/>
      <c r="D20" s="121"/>
      <c r="E20" s="286"/>
      <c r="F20" s="283"/>
      <c r="G20" s="283"/>
      <c r="H20" s="283"/>
      <c r="I20" s="283"/>
      <c r="J20" s="283"/>
      <c r="K20" s="283"/>
      <c r="L20" s="283"/>
      <c r="M20" s="283"/>
      <c r="N20" s="179">
        <f t="shared" si="3"/>
        <v>0</v>
      </c>
    </row>
    <row r="21" spans="1:14" ht="14.4" thickBot="1">
      <c r="A21" s="180">
        <v>3</v>
      </c>
      <c r="B21" s="181" t="s">
        <v>68</v>
      </c>
      <c r="C21" s="284">
        <f>C14+C7</f>
        <v>3612950</v>
      </c>
      <c r="D21" s="182"/>
      <c r="E21" s="287">
        <f>E14+E7</f>
        <v>72259</v>
      </c>
      <c r="F21" s="288">
        <f>F7+F14</f>
        <v>0</v>
      </c>
      <c r="G21" s="288">
        <f t="shared" ref="G21:L21" si="4">G7+G14</f>
        <v>0</v>
      </c>
      <c r="H21" s="288">
        <f t="shared" si="4"/>
        <v>0</v>
      </c>
      <c r="I21" s="288">
        <f t="shared" si="4"/>
        <v>0</v>
      </c>
      <c r="J21" s="288">
        <f t="shared" si="4"/>
        <v>0</v>
      </c>
      <c r="K21" s="288">
        <f t="shared" si="4"/>
        <v>72259</v>
      </c>
      <c r="L21" s="288">
        <f t="shared" si="4"/>
        <v>0</v>
      </c>
      <c r="M21" s="288">
        <f>M7+M14</f>
        <v>0</v>
      </c>
      <c r="N21" s="183">
        <f>N14+N7</f>
        <v>72259</v>
      </c>
    </row>
    <row r="22" spans="1:14">
      <c r="E22" s="289"/>
      <c r="F22" s="289"/>
      <c r="G22" s="289"/>
      <c r="H22" s="289"/>
      <c r="I22" s="289"/>
      <c r="J22" s="289"/>
      <c r="K22" s="289"/>
      <c r="L22" s="289"/>
      <c r="M22" s="289"/>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showGridLines="0" workbookViewId="0">
      <selection activeCell="B4" sqref="B4"/>
    </sheetView>
  </sheetViews>
  <sheetFormatPr defaultRowHeight="14.4"/>
  <cols>
    <col min="1" max="1" width="11.44140625" customWidth="1"/>
    <col min="2" max="2" width="76.88671875" style="4" customWidth="1"/>
    <col min="3" max="3" width="22.88671875" customWidth="1"/>
  </cols>
  <sheetData>
    <row r="1" spans="1:3">
      <c r="A1" s="380" t="s">
        <v>225</v>
      </c>
      <c r="B1" s="381" t="s">
        <v>866</v>
      </c>
    </row>
    <row r="2" spans="1:3">
      <c r="A2" s="380" t="s">
        <v>226</v>
      </c>
      <c r="B2" s="382">
        <f>'14. LCR'!B2</f>
        <v>43921</v>
      </c>
    </row>
    <row r="3" spans="1:3">
      <c r="A3" s="321"/>
      <c r="B3"/>
    </row>
    <row r="4" spans="1:3">
      <c r="A4" s="321" t="s">
        <v>883</v>
      </c>
      <c r="B4" t="s">
        <v>884</v>
      </c>
    </row>
    <row r="5" spans="1:3">
      <c r="A5" s="535"/>
      <c r="B5" s="535" t="s">
        <v>885</v>
      </c>
      <c r="C5" s="536"/>
    </row>
    <row r="6" spans="1:3">
      <c r="A6" s="537">
        <v>1</v>
      </c>
      <c r="B6" s="691" t="s">
        <v>942</v>
      </c>
      <c r="C6" s="539">
        <v>317226640.94299334</v>
      </c>
    </row>
    <row r="7" spans="1:3">
      <c r="A7" s="537">
        <v>2</v>
      </c>
      <c r="B7" s="538" t="s">
        <v>886</v>
      </c>
      <c r="C7" s="539">
        <f>-'9. Capital'!C15</f>
        <v>-84928.889999999898</v>
      </c>
    </row>
    <row r="8" spans="1:3">
      <c r="A8" s="540">
        <v>3</v>
      </c>
      <c r="B8" s="541" t="s">
        <v>887</v>
      </c>
      <c r="C8" s="542">
        <f>C6+C7</f>
        <v>317141712.05299336</v>
      </c>
    </row>
    <row r="9" spans="1:3">
      <c r="A9" s="543"/>
      <c r="B9" s="543" t="s">
        <v>888</v>
      </c>
      <c r="C9" s="544"/>
    </row>
    <row r="10" spans="1:3">
      <c r="A10" s="545">
        <v>4</v>
      </c>
      <c r="B10" s="546" t="s">
        <v>889</v>
      </c>
      <c r="C10" s="539"/>
    </row>
    <row r="11" spans="1:3">
      <c r="A11" s="545">
        <v>5</v>
      </c>
      <c r="B11" s="547" t="s">
        <v>890</v>
      </c>
      <c r="C11" s="539"/>
    </row>
    <row r="12" spans="1:3">
      <c r="A12" s="545" t="s">
        <v>891</v>
      </c>
      <c r="B12" s="538" t="s">
        <v>892</v>
      </c>
      <c r="C12" s="542">
        <f>'15. CCR'!N21</f>
        <v>72259</v>
      </c>
    </row>
    <row r="13" spans="1:3">
      <c r="A13" s="548">
        <v>6</v>
      </c>
      <c r="B13" s="549" t="s">
        <v>893</v>
      </c>
      <c r="C13" s="539"/>
    </row>
    <row r="14" spans="1:3">
      <c r="A14" s="548">
        <v>7</v>
      </c>
      <c r="B14" s="550" t="s">
        <v>894</v>
      </c>
      <c r="C14" s="539"/>
    </row>
    <row r="15" spans="1:3">
      <c r="A15" s="551">
        <v>8</v>
      </c>
      <c r="B15" s="538" t="s">
        <v>895</v>
      </c>
      <c r="C15" s="539"/>
    </row>
    <row r="16" spans="1:3" ht="22.8">
      <c r="A16" s="548">
        <v>9</v>
      </c>
      <c r="B16" s="550" t="s">
        <v>896</v>
      </c>
      <c r="C16" s="539"/>
    </row>
    <row r="17" spans="1:3">
      <c r="A17" s="548">
        <v>10</v>
      </c>
      <c r="B17" s="550" t="s">
        <v>897</v>
      </c>
      <c r="C17" s="539"/>
    </row>
    <row r="18" spans="1:3">
      <c r="A18" s="552">
        <v>11</v>
      </c>
      <c r="B18" s="553" t="s">
        <v>898</v>
      </c>
      <c r="C18" s="542">
        <f>SUM(C10:C17)</f>
        <v>72259</v>
      </c>
    </row>
    <row r="19" spans="1:3">
      <c r="A19" s="543"/>
      <c r="B19" s="543" t="s">
        <v>899</v>
      </c>
      <c r="C19" s="554"/>
    </row>
    <row r="20" spans="1:3">
      <c r="A20" s="548">
        <v>12</v>
      </c>
      <c r="B20" s="546" t="s">
        <v>900</v>
      </c>
      <c r="C20" s="539"/>
    </row>
    <row r="21" spans="1:3">
      <c r="A21" s="548">
        <v>13</v>
      </c>
      <c r="B21" s="546" t="s">
        <v>901</v>
      </c>
      <c r="C21" s="539"/>
    </row>
    <row r="22" spans="1:3">
      <c r="A22" s="548">
        <v>14</v>
      </c>
      <c r="B22" s="546" t="s">
        <v>902</v>
      </c>
      <c r="C22" s="539"/>
    </row>
    <row r="23" spans="1:3" ht="22.8">
      <c r="A23" s="548" t="s">
        <v>903</v>
      </c>
      <c r="B23" s="546" t="s">
        <v>904</v>
      </c>
      <c r="C23" s="539"/>
    </row>
    <row r="24" spans="1:3">
      <c r="A24" s="548">
        <v>15</v>
      </c>
      <c r="B24" s="546" t="s">
        <v>905</v>
      </c>
      <c r="C24" s="539"/>
    </row>
    <row r="25" spans="1:3">
      <c r="A25" s="548" t="s">
        <v>906</v>
      </c>
      <c r="B25" s="538" t="s">
        <v>907</v>
      </c>
      <c r="C25" s="539"/>
    </row>
    <row r="26" spans="1:3">
      <c r="A26" s="552">
        <v>16</v>
      </c>
      <c r="B26" s="553" t="s">
        <v>908</v>
      </c>
      <c r="C26" s="542">
        <f>SUM(C20:C25)</f>
        <v>0</v>
      </c>
    </row>
    <row r="27" spans="1:3">
      <c r="A27" s="543"/>
      <c r="B27" s="543" t="s">
        <v>909</v>
      </c>
      <c r="C27" s="544"/>
    </row>
    <row r="28" spans="1:3">
      <c r="A28" s="545">
        <v>17</v>
      </c>
      <c r="B28" s="538" t="s">
        <v>910</v>
      </c>
      <c r="C28" s="539">
        <f>'8. LI2'!C6</f>
        <v>78070365.070000008</v>
      </c>
    </row>
    <row r="29" spans="1:3">
      <c r="A29" s="545">
        <v>18</v>
      </c>
      <c r="B29" s="538" t="s">
        <v>911</v>
      </c>
      <c r="C29" s="539">
        <f>'8. LI2'!C10</f>
        <v>-30078044.754999995</v>
      </c>
    </row>
    <row r="30" spans="1:3">
      <c r="A30" s="552">
        <v>19</v>
      </c>
      <c r="B30" s="553" t="s">
        <v>912</v>
      </c>
      <c r="C30" s="542">
        <f>C28+C29</f>
        <v>47992320.315000013</v>
      </c>
    </row>
    <row r="31" spans="1:3">
      <c r="A31" s="555"/>
      <c r="B31" s="543" t="s">
        <v>913</v>
      </c>
      <c r="C31" s="544"/>
    </row>
    <row r="32" spans="1:3">
      <c r="A32" s="545" t="s">
        <v>914</v>
      </c>
      <c r="B32" s="546" t="s">
        <v>915</v>
      </c>
      <c r="C32" s="556"/>
    </row>
    <row r="33" spans="1:3">
      <c r="A33" s="545" t="s">
        <v>916</v>
      </c>
      <c r="B33" s="547" t="s">
        <v>917</v>
      </c>
      <c r="C33" s="556"/>
    </row>
    <row r="34" spans="1:3">
      <c r="A34" s="543"/>
      <c r="B34" s="543" t="s">
        <v>918</v>
      </c>
      <c r="C34" s="544"/>
    </row>
    <row r="35" spans="1:3">
      <c r="A35" s="552">
        <v>20</v>
      </c>
      <c r="B35" s="553" t="s">
        <v>124</v>
      </c>
      <c r="C35" s="542">
        <f>'9. Capital'!C28</f>
        <v>77838008.687568486</v>
      </c>
    </row>
    <row r="36" spans="1:3">
      <c r="A36" s="552">
        <v>21</v>
      </c>
      <c r="B36" s="553" t="s">
        <v>919</v>
      </c>
      <c r="C36" s="542">
        <f>C8+C18+C26+C30</f>
        <v>365206291.36799335</v>
      </c>
    </row>
    <row r="37" spans="1:3">
      <c r="A37" s="557"/>
      <c r="B37" s="557" t="s">
        <v>884</v>
      </c>
      <c r="C37" s="544"/>
    </row>
    <row r="38" spans="1:3">
      <c r="A38" s="552">
        <v>22</v>
      </c>
      <c r="B38" s="553" t="s">
        <v>884</v>
      </c>
      <c r="C38" s="560">
        <f>IFERROR(C35/C36,0)</f>
        <v>0.21313435865521949</v>
      </c>
    </row>
    <row r="39" spans="1:3">
      <c r="A39" s="557"/>
      <c r="B39" s="557" t="s">
        <v>920</v>
      </c>
      <c r="C39" s="544"/>
    </row>
    <row r="40" spans="1:3">
      <c r="A40" s="558" t="s">
        <v>921</v>
      </c>
      <c r="B40" s="546" t="s">
        <v>922</v>
      </c>
      <c r="C40" s="556"/>
    </row>
    <row r="41" spans="1:3">
      <c r="A41" s="559" t="s">
        <v>923</v>
      </c>
      <c r="B41" s="547" t="s">
        <v>924</v>
      </c>
      <c r="C41" s="556"/>
    </row>
    <row r="43" spans="1:3">
      <c r="B43" s="690" t="s">
        <v>941</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66"/>
  <sheetViews>
    <sheetView showGridLines="0" zoomScale="85" zoomScaleNormal="85" workbookViewId="0">
      <selection sqref="A1:C1"/>
    </sheetView>
  </sheetViews>
  <sheetFormatPr defaultColWidth="43.5546875" defaultRowHeight="12"/>
  <cols>
    <col min="1" max="1" width="5.33203125" style="251" customWidth="1"/>
    <col min="2" max="2" width="66.109375" style="252" customWidth="1"/>
    <col min="3" max="3" width="131.44140625" style="253" customWidth="1"/>
    <col min="4" max="5" width="10.33203125" style="235" customWidth="1"/>
    <col min="6" max="16384" width="43.5546875" style="235"/>
  </cols>
  <sheetData>
    <row r="1" spans="1:3" ht="13.2" thickTop="1" thickBot="1">
      <c r="A1" s="657" t="s">
        <v>363</v>
      </c>
      <c r="B1" s="658"/>
      <c r="C1" s="659"/>
    </row>
    <row r="2" spans="1:3" ht="26.25" customHeight="1">
      <c r="A2" s="236"/>
      <c r="B2" s="677" t="s">
        <v>364</v>
      </c>
      <c r="C2" s="677"/>
    </row>
    <row r="3" spans="1:3" s="241" customFormat="1" ht="11.25" customHeight="1">
      <c r="A3" s="240"/>
      <c r="B3" s="677" t="s">
        <v>669</v>
      </c>
      <c r="C3" s="677"/>
    </row>
    <row r="4" spans="1:3" ht="12" customHeight="1" thickBot="1">
      <c r="A4" s="662" t="s">
        <v>673</v>
      </c>
      <c r="B4" s="663"/>
      <c r="C4" s="664"/>
    </row>
    <row r="5" spans="1:3" ht="12.6" thickTop="1">
      <c r="A5" s="237"/>
      <c r="B5" s="665" t="s">
        <v>365</v>
      </c>
      <c r="C5" s="666"/>
    </row>
    <row r="6" spans="1:3">
      <c r="A6" s="236"/>
      <c r="B6" s="626" t="s">
        <v>670</v>
      </c>
      <c r="C6" s="627"/>
    </row>
    <row r="7" spans="1:3">
      <c r="A7" s="236"/>
      <c r="B7" s="626" t="s">
        <v>366</v>
      </c>
      <c r="C7" s="627"/>
    </row>
    <row r="8" spans="1:3">
      <c r="A8" s="236"/>
      <c r="B8" s="626" t="s">
        <v>671</v>
      </c>
      <c r="C8" s="627"/>
    </row>
    <row r="9" spans="1:3">
      <c r="A9" s="236"/>
      <c r="B9" s="678" t="s">
        <v>672</v>
      </c>
      <c r="C9" s="679"/>
    </row>
    <row r="10" spans="1:3">
      <c r="A10" s="236"/>
      <c r="B10" s="669" t="s">
        <v>367</v>
      </c>
      <c r="C10" s="670" t="s">
        <v>367</v>
      </c>
    </row>
    <row r="11" spans="1:3">
      <c r="A11" s="236"/>
      <c r="B11" s="669" t="s">
        <v>368</v>
      </c>
      <c r="C11" s="670" t="s">
        <v>368</v>
      </c>
    </row>
    <row r="12" spans="1:3">
      <c r="A12" s="236"/>
      <c r="B12" s="669" t="s">
        <v>369</v>
      </c>
      <c r="C12" s="670" t="s">
        <v>369</v>
      </c>
    </row>
    <row r="13" spans="1:3">
      <c r="A13" s="236"/>
      <c r="B13" s="669" t="s">
        <v>370</v>
      </c>
      <c r="C13" s="670" t="s">
        <v>370</v>
      </c>
    </row>
    <row r="14" spans="1:3">
      <c r="A14" s="236"/>
      <c r="B14" s="669" t="s">
        <v>371</v>
      </c>
      <c r="C14" s="670" t="s">
        <v>371</v>
      </c>
    </row>
    <row r="15" spans="1:3" ht="21.75" customHeight="1">
      <c r="A15" s="236"/>
      <c r="B15" s="669" t="s">
        <v>372</v>
      </c>
      <c r="C15" s="670" t="s">
        <v>372</v>
      </c>
    </row>
    <row r="16" spans="1:3">
      <c r="A16" s="236"/>
      <c r="B16" s="669" t="s">
        <v>373</v>
      </c>
      <c r="C16" s="670" t="s">
        <v>374</v>
      </c>
    </row>
    <row r="17" spans="1:3">
      <c r="A17" s="236"/>
      <c r="B17" s="669" t="s">
        <v>375</v>
      </c>
      <c r="C17" s="670" t="s">
        <v>376</v>
      </c>
    </row>
    <row r="18" spans="1:3">
      <c r="A18" s="236"/>
      <c r="B18" s="669" t="s">
        <v>377</v>
      </c>
      <c r="C18" s="670" t="s">
        <v>378</v>
      </c>
    </row>
    <row r="19" spans="1:3">
      <c r="A19" s="236"/>
      <c r="B19" s="669" t="s">
        <v>379</v>
      </c>
      <c r="C19" s="670" t="s">
        <v>379</v>
      </c>
    </row>
    <row r="20" spans="1:3">
      <c r="A20" s="236"/>
      <c r="B20" s="669" t="s">
        <v>380</v>
      </c>
      <c r="C20" s="670" t="s">
        <v>380</v>
      </c>
    </row>
    <row r="21" spans="1:3">
      <c r="A21" s="236"/>
      <c r="B21" s="669" t="s">
        <v>381</v>
      </c>
      <c r="C21" s="670" t="s">
        <v>381</v>
      </c>
    </row>
    <row r="22" spans="1:3" ht="23.25" customHeight="1">
      <c r="A22" s="236"/>
      <c r="B22" s="669" t="s">
        <v>382</v>
      </c>
      <c r="C22" s="670" t="s">
        <v>383</v>
      </c>
    </row>
    <row r="23" spans="1:3">
      <c r="A23" s="236"/>
      <c r="B23" s="669" t="s">
        <v>384</v>
      </c>
      <c r="C23" s="670" t="s">
        <v>384</v>
      </c>
    </row>
    <row r="24" spans="1:3">
      <c r="A24" s="236"/>
      <c r="B24" s="669" t="s">
        <v>385</v>
      </c>
      <c r="C24" s="670" t="s">
        <v>386</v>
      </c>
    </row>
    <row r="25" spans="1:3" ht="12.6" thickBot="1">
      <c r="A25" s="238"/>
      <c r="B25" s="675" t="s">
        <v>387</v>
      </c>
      <c r="C25" s="676"/>
    </row>
    <row r="26" spans="1:3" ht="13.2" thickTop="1" thickBot="1">
      <c r="A26" s="662" t="s">
        <v>683</v>
      </c>
      <c r="B26" s="663"/>
      <c r="C26" s="664"/>
    </row>
    <row r="27" spans="1:3" ht="13.2" thickTop="1" thickBot="1">
      <c r="A27" s="239"/>
      <c r="B27" s="680" t="s">
        <v>388</v>
      </c>
      <c r="C27" s="681"/>
    </row>
    <row r="28" spans="1:3" ht="13.2" thickTop="1" thickBot="1">
      <c r="A28" s="662" t="s">
        <v>674</v>
      </c>
      <c r="B28" s="663"/>
      <c r="C28" s="664"/>
    </row>
    <row r="29" spans="1:3" ht="12.6" thickTop="1">
      <c r="A29" s="237"/>
      <c r="B29" s="673" t="s">
        <v>389</v>
      </c>
      <c r="C29" s="674" t="s">
        <v>390</v>
      </c>
    </row>
    <row r="30" spans="1:3">
      <c r="A30" s="236"/>
      <c r="B30" s="624" t="s">
        <v>391</v>
      </c>
      <c r="C30" s="625" t="s">
        <v>392</v>
      </c>
    </row>
    <row r="31" spans="1:3">
      <c r="A31" s="236"/>
      <c r="B31" s="624" t="s">
        <v>393</v>
      </c>
      <c r="C31" s="625" t="s">
        <v>394</v>
      </c>
    </row>
    <row r="32" spans="1:3">
      <c r="A32" s="236"/>
      <c r="B32" s="624" t="s">
        <v>395</v>
      </c>
      <c r="C32" s="625" t="s">
        <v>396</v>
      </c>
    </row>
    <row r="33" spans="1:3">
      <c r="A33" s="236"/>
      <c r="B33" s="624" t="s">
        <v>397</v>
      </c>
      <c r="C33" s="625" t="s">
        <v>398</v>
      </c>
    </row>
    <row r="34" spans="1:3">
      <c r="A34" s="236"/>
      <c r="B34" s="624" t="s">
        <v>399</v>
      </c>
      <c r="C34" s="625" t="s">
        <v>400</v>
      </c>
    </row>
    <row r="35" spans="1:3" ht="23.25" customHeight="1">
      <c r="A35" s="236"/>
      <c r="B35" s="624" t="s">
        <v>401</v>
      </c>
      <c r="C35" s="625" t="s">
        <v>402</v>
      </c>
    </row>
    <row r="36" spans="1:3" ht="24" customHeight="1">
      <c r="A36" s="236"/>
      <c r="B36" s="624" t="s">
        <v>403</v>
      </c>
      <c r="C36" s="625" t="s">
        <v>404</v>
      </c>
    </row>
    <row r="37" spans="1:3" ht="24.75" customHeight="1">
      <c r="A37" s="236"/>
      <c r="B37" s="624" t="s">
        <v>405</v>
      </c>
      <c r="C37" s="625" t="s">
        <v>406</v>
      </c>
    </row>
    <row r="38" spans="1:3" ht="23.25" customHeight="1">
      <c r="A38" s="236"/>
      <c r="B38" s="624" t="s">
        <v>675</v>
      </c>
      <c r="C38" s="625" t="s">
        <v>407</v>
      </c>
    </row>
    <row r="39" spans="1:3" ht="39.75" customHeight="1">
      <c r="A39" s="236"/>
      <c r="B39" s="669" t="s">
        <v>695</v>
      </c>
      <c r="C39" s="670" t="s">
        <v>408</v>
      </c>
    </row>
    <row r="40" spans="1:3" ht="12" customHeight="1">
      <c r="A40" s="236"/>
      <c r="B40" s="624" t="s">
        <v>409</v>
      </c>
      <c r="C40" s="625" t="s">
        <v>410</v>
      </c>
    </row>
    <row r="41" spans="1:3" ht="27" customHeight="1" thickBot="1">
      <c r="A41" s="238"/>
      <c r="B41" s="671" t="s">
        <v>411</v>
      </c>
      <c r="C41" s="672" t="s">
        <v>412</v>
      </c>
    </row>
    <row r="42" spans="1:3" ht="13.2" thickTop="1" thickBot="1">
      <c r="A42" s="662" t="s">
        <v>676</v>
      </c>
      <c r="B42" s="663"/>
      <c r="C42" s="664"/>
    </row>
    <row r="43" spans="1:3" ht="12.6" thickTop="1">
      <c r="A43" s="237"/>
      <c r="B43" s="665" t="s">
        <v>768</v>
      </c>
      <c r="C43" s="666" t="s">
        <v>413</v>
      </c>
    </row>
    <row r="44" spans="1:3">
      <c r="A44" s="236"/>
      <c r="B44" s="626" t="s">
        <v>767</v>
      </c>
      <c r="C44" s="627"/>
    </row>
    <row r="45" spans="1:3" ht="23.25" customHeight="1" thickBot="1">
      <c r="A45" s="238"/>
      <c r="B45" s="652" t="s">
        <v>414</v>
      </c>
      <c r="C45" s="653" t="s">
        <v>415</v>
      </c>
    </row>
    <row r="46" spans="1:3" ht="11.25" customHeight="1" thickTop="1" thickBot="1">
      <c r="A46" s="662" t="s">
        <v>677</v>
      </c>
      <c r="B46" s="663"/>
      <c r="C46" s="664"/>
    </row>
    <row r="47" spans="1:3" ht="26.25" customHeight="1" thickTop="1">
      <c r="A47" s="236"/>
      <c r="B47" s="626" t="s">
        <v>678</v>
      </c>
      <c r="C47" s="627"/>
    </row>
    <row r="48" spans="1:3" ht="12.6" thickBot="1">
      <c r="A48" s="662" t="s">
        <v>679</v>
      </c>
      <c r="B48" s="663"/>
      <c r="C48" s="664"/>
    </row>
    <row r="49" spans="1:3" ht="12.6" thickTop="1">
      <c r="A49" s="237"/>
      <c r="B49" s="665" t="s">
        <v>416</v>
      </c>
      <c r="C49" s="666" t="s">
        <v>416</v>
      </c>
    </row>
    <row r="50" spans="1:3" ht="11.25" customHeight="1">
      <c r="A50" s="236"/>
      <c r="B50" s="626" t="s">
        <v>417</v>
      </c>
      <c r="C50" s="627" t="s">
        <v>417</v>
      </c>
    </row>
    <row r="51" spans="1:3">
      <c r="A51" s="236"/>
      <c r="B51" s="626" t="s">
        <v>418</v>
      </c>
      <c r="C51" s="627" t="s">
        <v>418</v>
      </c>
    </row>
    <row r="52" spans="1:3" ht="11.25" customHeight="1">
      <c r="A52" s="236"/>
      <c r="B52" s="626" t="s">
        <v>795</v>
      </c>
      <c r="C52" s="627" t="s">
        <v>419</v>
      </c>
    </row>
    <row r="53" spans="1:3" ht="33.6" customHeight="1">
      <c r="A53" s="236"/>
      <c r="B53" s="626" t="s">
        <v>420</v>
      </c>
      <c r="C53" s="627" t="s">
        <v>420</v>
      </c>
    </row>
    <row r="54" spans="1:3" ht="11.25" customHeight="1">
      <c r="A54" s="236"/>
      <c r="B54" s="626" t="s">
        <v>788</v>
      </c>
      <c r="C54" s="627" t="s">
        <v>421</v>
      </c>
    </row>
    <row r="55" spans="1:3" ht="11.25" customHeight="1" thickBot="1">
      <c r="A55" s="662" t="s">
        <v>680</v>
      </c>
      <c r="B55" s="663"/>
      <c r="C55" s="664"/>
    </row>
    <row r="56" spans="1:3" ht="12.6" thickTop="1">
      <c r="A56" s="237"/>
      <c r="B56" s="665" t="s">
        <v>416</v>
      </c>
      <c r="C56" s="666" t="s">
        <v>416</v>
      </c>
    </row>
    <row r="57" spans="1:3">
      <c r="A57" s="236"/>
      <c r="B57" s="626" t="s">
        <v>422</v>
      </c>
      <c r="C57" s="627" t="s">
        <v>422</v>
      </c>
    </row>
    <row r="58" spans="1:3">
      <c r="A58" s="236"/>
      <c r="B58" s="626" t="s">
        <v>691</v>
      </c>
      <c r="C58" s="627" t="s">
        <v>423</v>
      </c>
    </row>
    <row r="59" spans="1:3">
      <c r="A59" s="236"/>
      <c r="B59" s="626" t="s">
        <v>424</v>
      </c>
      <c r="C59" s="627" t="s">
        <v>424</v>
      </c>
    </row>
    <row r="60" spans="1:3">
      <c r="A60" s="236"/>
      <c r="B60" s="626" t="s">
        <v>425</v>
      </c>
      <c r="C60" s="627" t="s">
        <v>425</v>
      </c>
    </row>
    <row r="61" spans="1:3">
      <c r="A61" s="236"/>
      <c r="B61" s="626" t="s">
        <v>426</v>
      </c>
      <c r="C61" s="627" t="s">
        <v>426</v>
      </c>
    </row>
    <row r="62" spans="1:3">
      <c r="A62" s="236"/>
      <c r="B62" s="626" t="s">
        <v>692</v>
      </c>
      <c r="C62" s="627" t="s">
        <v>427</v>
      </c>
    </row>
    <row r="63" spans="1:3">
      <c r="A63" s="236"/>
      <c r="B63" s="626" t="s">
        <v>428</v>
      </c>
      <c r="C63" s="627" t="s">
        <v>428</v>
      </c>
    </row>
    <row r="64" spans="1:3" ht="12.6" thickBot="1">
      <c r="A64" s="238"/>
      <c r="B64" s="652" t="s">
        <v>429</v>
      </c>
      <c r="C64" s="653" t="s">
        <v>429</v>
      </c>
    </row>
    <row r="65" spans="1:3" ht="11.25" customHeight="1" thickTop="1">
      <c r="A65" s="628" t="s">
        <v>681</v>
      </c>
      <c r="B65" s="629"/>
      <c r="C65" s="630"/>
    </row>
    <row r="66" spans="1:3" ht="12.6" thickBot="1">
      <c r="A66" s="238"/>
      <c r="B66" s="652" t="s">
        <v>430</v>
      </c>
      <c r="C66" s="653" t="s">
        <v>430</v>
      </c>
    </row>
    <row r="67" spans="1:3" ht="11.25" customHeight="1" thickTop="1" thickBot="1">
      <c r="A67" s="662" t="s">
        <v>682</v>
      </c>
      <c r="B67" s="663"/>
      <c r="C67" s="664"/>
    </row>
    <row r="68" spans="1:3" ht="12.6" thickTop="1">
      <c r="A68" s="237"/>
      <c r="B68" s="665" t="s">
        <v>431</v>
      </c>
      <c r="C68" s="666" t="s">
        <v>431</v>
      </c>
    </row>
    <row r="69" spans="1:3">
      <c r="A69" s="236"/>
      <c r="B69" s="626" t="s">
        <v>432</v>
      </c>
      <c r="C69" s="627" t="s">
        <v>432</v>
      </c>
    </row>
    <row r="70" spans="1:3">
      <c r="A70" s="236"/>
      <c r="B70" s="626" t="s">
        <v>433</v>
      </c>
      <c r="C70" s="627" t="s">
        <v>433</v>
      </c>
    </row>
    <row r="71" spans="1:3" ht="38.25" customHeight="1">
      <c r="A71" s="236"/>
      <c r="B71" s="650" t="s">
        <v>694</v>
      </c>
      <c r="C71" s="651" t="s">
        <v>434</v>
      </c>
    </row>
    <row r="72" spans="1:3" ht="33.75" customHeight="1">
      <c r="A72" s="236"/>
      <c r="B72" s="650" t="s">
        <v>697</v>
      </c>
      <c r="C72" s="651" t="s">
        <v>435</v>
      </c>
    </row>
    <row r="73" spans="1:3" ht="15.75" customHeight="1">
      <c r="A73" s="236"/>
      <c r="B73" s="650" t="s">
        <v>693</v>
      </c>
      <c r="C73" s="651" t="s">
        <v>436</v>
      </c>
    </row>
    <row r="74" spans="1:3">
      <c r="A74" s="236"/>
      <c r="B74" s="626" t="s">
        <v>437</v>
      </c>
      <c r="C74" s="627" t="s">
        <v>437</v>
      </c>
    </row>
    <row r="75" spans="1:3" ht="12.6" thickBot="1">
      <c r="A75" s="238"/>
      <c r="B75" s="652" t="s">
        <v>438</v>
      </c>
      <c r="C75" s="653" t="s">
        <v>438</v>
      </c>
    </row>
    <row r="76" spans="1:3" ht="12.6" thickTop="1">
      <c r="A76" s="628" t="s">
        <v>771</v>
      </c>
      <c r="B76" s="629"/>
      <c r="C76" s="630"/>
    </row>
    <row r="77" spans="1:3">
      <c r="A77" s="236"/>
      <c r="B77" s="626" t="s">
        <v>430</v>
      </c>
      <c r="C77" s="627"/>
    </row>
    <row r="78" spans="1:3">
      <c r="A78" s="236"/>
      <c r="B78" s="626" t="s">
        <v>769</v>
      </c>
      <c r="C78" s="627"/>
    </row>
    <row r="79" spans="1:3">
      <c r="A79" s="236"/>
      <c r="B79" s="626" t="s">
        <v>770</v>
      </c>
      <c r="C79" s="627"/>
    </row>
    <row r="80" spans="1:3">
      <c r="A80" s="628" t="s">
        <v>772</v>
      </c>
      <c r="B80" s="629"/>
      <c r="C80" s="630"/>
    </row>
    <row r="81" spans="1:3">
      <c r="A81" s="236"/>
      <c r="B81" s="626" t="s">
        <v>430</v>
      </c>
      <c r="C81" s="627"/>
    </row>
    <row r="82" spans="1:3">
      <c r="A82" s="236"/>
      <c r="B82" s="626" t="s">
        <v>773</v>
      </c>
      <c r="C82" s="627"/>
    </row>
    <row r="83" spans="1:3" ht="76.5" customHeight="1">
      <c r="A83" s="236"/>
      <c r="B83" s="626" t="s">
        <v>787</v>
      </c>
      <c r="C83" s="627"/>
    </row>
    <row r="84" spans="1:3" ht="53.25" customHeight="1">
      <c r="A84" s="236"/>
      <c r="B84" s="626" t="s">
        <v>786</v>
      </c>
      <c r="C84" s="627"/>
    </row>
    <row r="85" spans="1:3">
      <c r="A85" s="236"/>
      <c r="B85" s="626" t="s">
        <v>774</v>
      </c>
      <c r="C85" s="627"/>
    </row>
    <row r="86" spans="1:3">
      <c r="A86" s="236"/>
      <c r="B86" s="626" t="s">
        <v>775</v>
      </c>
      <c r="C86" s="627"/>
    </row>
    <row r="87" spans="1:3">
      <c r="A87" s="236"/>
      <c r="B87" s="626" t="s">
        <v>776</v>
      </c>
      <c r="C87" s="627"/>
    </row>
    <row r="88" spans="1:3">
      <c r="A88" s="628" t="s">
        <v>777</v>
      </c>
      <c r="B88" s="629"/>
      <c r="C88" s="630"/>
    </row>
    <row r="89" spans="1:3">
      <c r="A89" s="236"/>
      <c r="B89" s="626" t="s">
        <v>430</v>
      </c>
      <c r="C89" s="627"/>
    </row>
    <row r="90" spans="1:3">
      <c r="A90" s="236"/>
      <c r="B90" s="626" t="s">
        <v>779</v>
      </c>
      <c r="C90" s="627"/>
    </row>
    <row r="91" spans="1:3" ht="12" customHeight="1">
      <c r="A91" s="236"/>
      <c r="B91" s="626" t="s">
        <v>780</v>
      </c>
      <c r="C91" s="627"/>
    </row>
    <row r="92" spans="1:3">
      <c r="A92" s="236"/>
      <c r="B92" s="626" t="s">
        <v>781</v>
      </c>
      <c r="C92" s="627"/>
    </row>
    <row r="93" spans="1:3" ht="24.75" customHeight="1">
      <c r="A93" s="236"/>
      <c r="B93" s="622" t="s">
        <v>823</v>
      </c>
      <c r="C93" s="623"/>
    </row>
    <row r="94" spans="1:3" ht="24" customHeight="1">
      <c r="A94" s="236"/>
      <c r="B94" s="622" t="s">
        <v>824</v>
      </c>
      <c r="C94" s="623"/>
    </row>
    <row r="95" spans="1:3" ht="13.5" customHeight="1">
      <c r="A95" s="236"/>
      <c r="B95" s="624" t="s">
        <v>782</v>
      </c>
      <c r="C95" s="625"/>
    </row>
    <row r="96" spans="1:3" ht="11.25" customHeight="1" thickBot="1">
      <c r="A96" s="634" t="s">
        <v>819</v>
      </c>
      <c r="B96" s="635"/>
      <c r="C96" s="636"/>
    </row>
    <row r="97" spans="1:3" ht="13.2" thickTop="1" thickBot="1">
      <c r="A97" s="648" t="s">
        <v>531</v>
      </c>
      <c r="B97" s="648"/>
      <c r="C97" s="648"/>
    </row>
    <row r="98" spans="1:3">
      <c r="A98" s="326">
        <v>2</v>
      </c>
      <c r="B98" s="323" t="s">
        <v>799</v>
      </c>
      <c r="C98" s="323" t="s">
        <v>820</v>
      </c>
    </row>
    <row r="99" spans="1:3">
      <c r="A99" s="248">
        <v>3</v>
      </c>
      <c r="B99" s="324" t="s">
        <v>800</v>
      </c>
      <c r="C99" s="325" t="s">
        <v>821</v>
      </c>
    </row>
    <row r="100" spans="1:3">
      <c r="A100" s="248">
        <v>4</v>
      </c>
      <c r="B100" s="324" t="s">
        <v>801</v>
      </c>
      <c r="C100" s="325" t="s">
        <v>825</v>
      </c>
    </row>
    <row r="101" spans="1:3" ht="11.25" customHeight="1">
      <c r="A101" s="248">
        <v>5</v>
      </c>
      <c r="B101" s="324" t="s">
        <v>802</v>
      </c>
      <c r="C101" s="325" t="s">
        <v>822</v>
      </c>
    </row>
    <row r="102" spans="1:3" ht="12" customHeight="1">
      <c r="A102" s="248">
        <v>6</v>
      </c>
      <c r="B102" s="324" t="s">
        <v>817</v>
      </c>
      <c r="C102" s="325" t="s">
        <v>803</v>
      </c>
    </row>
    <row r="103" spans="1:3" ht="12" customHeight="1">
      <c r="A103" s="248">
        <v>7</v>
      </c>
      <c r="B103" s="324" t="s">
        <v>804</v>
      </c>
      <c r="C103" s="325" t="s">
        <v>818</v>
      </c>
    </row>
    <row r="104" spans="1:3">
      <c r="A104" s="248">
        <v>8</v>
      </c>
      <c r="B104" s="324" t="s">
        <v>809</v>
      </c>
      <c r="C104" s="325" t="s">
        <v>829</v>
      </c>
    </row>
    <row r="105" spans="1:3" ht="11.25" customHeight="1">
      <c r="A105" s="628" t="s">
        <v>783</v>
      </c>
      <c r="B105" s="629"/>
      <c r="C105" s="630"/>
    </row>
    <row r="106" spans="1:3" ht="27.6" customHeight="1">
      <c r="A106" s="236"/>
      <c r="B106" s="667" t="s">
        <v>430</v>
      </c>
      <c r="C106" s="668"/>
    </row>
    <row r="107" spans="1:3" ht="12.6" thickBot="1">
      <c r="A107" s="654" t="s">
        <v>684</v>
      </c>
      <c r="B107" s="655"/>
      <c r="C107" s="656"/>
    </row>
    <row r="108" spans="1:3" ht="24" customHeight="1" thickTop="1" thickBot="1">
      <c r="A108" s="657" t="s">
        <v>363</v>
      </c>
      <c r="B108" s="658"/>
      <c r="C108" s="659"/>
    </row>
    <row r="109" spans="1:3">
      <c r="A109" s="240" t="s">
        <v>439</v>
      </c>
      <c r="B109" s="660" t="s">
        <v>440</v>
      </c>
      <c r="C109" s="661"/>
    </row>
    <row r="110" spans="1:3">
      <c r="A110" s="242" t="s">
        <v>441</v>
      </c>
      <c r="B110" s="637" t="s">
        <v>442</v>
      </c>
      <c r="C110" s="638"/>
    </row>
    <row r="111" spans="1:3">
      <c r="A111" s="240" t="s">
        <v>443</v>
      </c>
      <c r="B111" s="639" t="s">
        <v>444</v>
      </c>
      <c r="C111" s="639"/>
    </row>
    <row r="112" spans="1:3">
      <c r="A112" s="242" t="s">
        <v>445</v>
      </c>
      <c r="B112" s="637" t="s">
        <v>446</v>
      </c>
      <c r="C112" s="638"/>
    </row>
    <row r="113" spans="1:3" ht="12.6" thickBot="1">
      <c r="A113" s="263" t="s">
        <v>447</v>
      </c>
      <c r="B113" s="640" t="s">
        <v>448</v>
      </c>
      <c r="C113" s="640"/>
    </row>
    <row r="114" spans="1:3" ht="12.6" thickBot="1">
      <c r="A114" s="641" t="s">
        <v>684</v>
      </c>
      <c r="B114" s="642"/>
      <c r="C114" s="643"/>
    </row>
    <row r="115" spans="1:3" ht="13.2" thickTop="1" thickBot="1">
      <c r="A115" s="644" t="s">
        <v>449</v>
      </c>
      <c r="B115" s="644"/>
      <c r="C115" s="644"/>
    </row>
    <row r="116" spans="1:3">
      <c r="A116" s="240">
        <v>1</v>
      </c>
      <c r="B116" s="243" t="s">
        <v>89</v>
      </c>
      <c r="C116" s="244" t="s">
        <v>450</v>
      </c>
    </row>
    <row r="117" spans="1:3">
      <c r="A117" s="240">
        <v>2</v>
      </c>
      <c r="B117" s="243" t="s">
        <v>90</v>
      </c>
      <c r="C117" s="244" t="s">
        <v>90</v>
      </c>
    </row>
    <row r="118" spans="1:3">
      <c r="A118" s="240">
        <v>3</v>
      </c>
      <c r="B118" s="243" t="s">
        <v>91</v>
      </c>
      <c r="C118" s="245" t="s">
        <v>451</v>
      </c>
    </row>
    <row r="119" spans="1:3" ht="24">
      <c r="A119" s="240">
        <v>4</v>
      </c>
      <c r="B119" s="243" t="s">
        <v>92</v>
      </c>
      <c r="C119" s="245" t="s">
        <v>660</v>
      </c>
    </row>
    <row r="120" spans="1:3">
      <c r="A120" s="240">
        <v>5</v>
      </c>
      <c r="B120" s="243" t="s">
        <v>93</v>
      </c>
      <c r="C120" s="245" t="s">
        <v>452</v>
      </c>
    </row>
    <row r="121" spans="1:3">
      <c r="A121" s="240">
        <v>5.0999999999999996</v>
      </c>
      <c r="B121" s="243" t="s">
        <v>453</v>
      </c>
      <c r="C121" s="244" t="s">
        <v>454</v>
      </c>
    </row>
    <row r="122" spans="1:3">
      <c r="A122" s="240">
        <v>5.2</v>
      </c>
      <c r="B122" s="243" t="s">
        <v>455</v>
      </c>
      <c r="C122" s="244" t="s">
        <v>456</v>
      </c>
    </row>
    <row r="123" spans="1:3">
      <c r="A123" s="240">
        <v>6</v>
      </c>
      <c r="B123" s="243" t="s">
        <v>94</v>
      </c>
      <c r="C123" s="245" t="s">
        <v>457</v>
      </c>
    </row>
    <row r="124" spans="1:3">
      <c r="A124" s="240">
        <v>7</v>
      </c>
      <c r="B124" s="243" t="s">
        <v>95</v>
      </c>
      <c r="C124" s="245" t="s">
        <v>458</v>
      </c>
    </row>
    <row r="125" spans="1:3" ht="24">
      <c r="A125" s="240">
        <v>8</v>
      </c>
      <c r="B125" s="243" t="s">
        <v>96</v>
      </c>
      <c r="C125" s="245" t="s">
        <v>459</v>
      </c>
    </row>
    <row r="126" spans="1:3">
      <c r="A126" s="240">
        <v>9</v>
      </c>
      <c r="B126" s="243" t="s">
        <v>97</v>
      </c>
      <c r="C126" s="245" t="s">
        <v>460</v>
      </c>
    </row>
    <row r="127" spans="1:3" ht="24">
      <c r="A127" s="240">
        <v>10</v>
      </c>
      <c r="B127" s="243" t="s">
        <v>461</v>
      </c>
      <c r="C127" s="245" t="s">
        <v>462</v>
      </c>
    </row>
    <row r="128" spans="1:3" ht="24">
      <c r="A128" s="240">
        <v>11</v>
      </c>
      <c r="B128" s="243" t="s">
        <v>98</v>
      </c>
      <c r="C128" s="245" t="s">
        <v>463</v>
      </c>
    </row>
    <row r="129" spans="1:3">
      <c r="A129" s="240">
        <v>12</v>
      </c>
      <c r="B129" s="243" t="s">
        <v>99</v>
      </c>
      <c r="C129" s="245" t="s">
        <v>464</v>
      </c>
    </row>
    <row r="130" spans="1:3">
      <c r="A130" s="240">
        <v>13</v>
      </c>
      <c r="B130" s="243" t="s">
        <v>465</v>
      </c>
      <c r="C130" s="245" t="s">
        <v>466</v>
      </c>
    </row>
    <row r="131" spans="1:3">
      <c r="A131" s="240">
        <v>14</v>
      </c>
      <c r="B131" s="243" t="s">
        <v>100</v>
      </c>
      <c r="C131" s="245" t="s">
        <v>467</v>
      </c>
    </row>
    <row r="132" spans="1:3">
      <c r="A132" s="240">
        <v>15</v>
      </c>
      <c r="B132" s="243" t="s">
        <v>101</v>
      </c>
      <c r="C132" s="245" t="s">
        <v>468</v>
      </c>
    </row>
    <row r="133" spans="1:3">
      <c r="A133" s="240">
        <v>16</v>
      </c>
      <c r="B133" s="243" t="s">
        <v>102</v>
      </c>
      <c r="C133" s="245" t="s">
        <v>469</v>
      </c>
    </row>
    <row r="134" spans="1:3">
      <c r="A134" s="240">
        <v>17</v>
      </c>
      <c r="B134" s="243" t="s">
        <v>103</v>
      </c>
      <c r="C134" s="245" t="s">
        <v>470</v>
      </c>
    </row>
    <row r="135" spans="1:3">
      <c r="A135" s="240">
        <v>18</v>
      </c>
      <c r="B135" s="243" t="s">
        <v>104</v>
      </c>
      <c r="C135" s="245" t="s">
        <v>661</v>
      </c>
    </row>
    <row r="136" spans="1:3" ht="24">
      <c r="A136" s="240">
        <v>19</v>
      </c>
      <c r="B136" s="243" t="s">
        <v>662</v>
      </c>
      <c r="C136" s="245" t="s">
        <v>663</v>
      </c>
    </row>
    <row r="137" spans="1:3">
      <c r="A137" s="240">
        <v>20</v>
      </c>
      <c r="B137" s="243" t="s">
        <v>105</v>
      </c>
      <c r="C137" s="245" t="s">
        <v>664</v>
      </c>
    </row>
    <row r="138" spans="1:3">
      <c r="A138" s="240">
        <v>21</v>
      </c>
      <c r="B138" s="243" t="s">
        <v>106</v>
      </c>
      <c r="C138" s="245" t="s">
        <v>471</v>
      </c>
    </row>
    <row r="139" spans="1:3">
      <c r="A139" s="240">
        <v>22</v>
      </c>
      <c r="B139" s="243" t="s">
        <v>107</v>
      </c>
      <c r="C139" s="245" t="s">
        <v>665</v>
      </c>
    </row>
    <row r="140" spans="1:3">
      <c r="A140" s="240">
        <v>23</v>
      </c>
      <c r="B140" s="243" t="s">
        <v>108</v>
      </c>
      <c r="C140" s="245" t="s">
        <v>472</v>
      </c>
    </row>
    <row r="141" spans="1:3">
      <c r="A141" s="240">
        <v>24</v>
      </c>
      <c r="B141" s="243" t="s">
        <v>109</v>
      </c>
      <c r="C141" s="245" t="s">
        <v>473</v>
      </c>
    </row>
    <row r="142" spans="1:3" ht="24">
      <c r="A142" s="240">
        <v>25</v>
      </c>
      <c r="B142" s="243" t="s">
        <v>110</v>
      </c>
      <c r="C142" s="245" t="s">
        <v>474</v>
      </c>
    </row>
    <row r="143" spans="1:3" ht="24">
      <c r="A143" s="240">
        <v>26</v>
      </c>
      <c r="B143" s="243" t="s">
        <v>111</v>
      </c>
      <c r="C143" s="245" t="s">
        <v>475</v>
      </c>
    </row>
    <row r="144" spans="1:3">
      <c r="A144" s="240">
        <v>27</v>
      </c>
      <c r="B144" s="243" t="s">
        <v>476</v>
      </c>
      <c r="C144" s="245" t="s">
        <v>477</v>
      </c>
    </row>
    <row r="145" spans="1:3" ht="24">
      <c r="A145" s="240">
        <v>28</v>
      </c>
      <c r="B145" s="243" t="s">
        <v>118</v>
      </c>
      <c r="C145" s="245" t="s">
        <v>478</v>
      </c>
    </row>
    <row r="146" spans="1:3">
      <c r="A146" s="240">
        <v>29</v>
      </c>
      <c r="B146" s="243" t="s">
        <v>112</v>
      </c>
      <c r="C146" s="264" t="s">
        <v>479</v>
      </c>
    </row>
    <row r="147" spans="1:3">
      <c r="A147" s="240">
        <v>30</v>
      </c>
      <c r="B147" s="243" t="s">
        <v>113</v>
      </c>
      <c r="C147" s="264" t="s">
        <v>480</v>
      </c>
    </row>
    <row r="148" spans="1:3" ht="32.25" customHeight="1">
      <c r="A148" s="240">
        <v>31</v>
      </c>
      <c r="B148" s="243" t="s">
        <v>481</v>
      </c>
      <c r="C148" s="264" t="s">
        <v>482</v>
      </c>
    </row>
    <row r="149" spans="1:3">
      <c r="A149" s="240">
        <v>31.1</v>
      </c>
      <c r="B149" s="243" t="s">
        <v>483</v>
      </c>
      <c r="C149" s="246" t="s">
        <v>484</v>
      </c>
    </row>
    <row r="150" spans="1:3" ht="24">
      <c r="A150" s="240" t="s">
        <v>485</v>
      </c>
      <c r="B150" s="243" t="s">
        <v>698</v>
      </c>
      <c r="C150" s="273" t="s">
        <v>708</v>
      </c>
    </row>
    <row r="151" spans="1:3">
      <c r="A151" s="240">
        <v>31.2</v>
      </c>
      <c r="B151" s="243" t="s">
        <v>486</v>
      </c>
      <c r="C151" s="273" t="s">
        <v>487</v>
      </c>
    </row>
    <row r="152" spans="1:3">
      <c r="A152" s="240" t="s">
        <v>488</v>
      </c>
      <c r="B152" s="243" t="s">
        <v>698</v>
      </c>
      <c r="C152" s="273" t="s">
        <v>699</v>
      </c>
    </row>
    <row r="153" spans="1:3" ht="36">
      <c r="A153" s="240">
        <v>32</v>
      </c>
      <c r="B153" s="269" t="s">
        <v>489</v>
      </c>
      <c r="C153" s="273" t="s">
        <v>700</v>
      </c>
    </row>
    <row r="154" spans="1:3">
      <c r="A154" s="240">
        <v>33</v>
      </c>
      <c r="B154" s="243" t="s">
        <v>114</v>
      </c>
      <c r="C154" s="273" t="s">
        <v>490</v>
      </c>
    </row>
    <row r="155" spans="1:3">
      <c r="A155" s="240">
        <v>34</v>
      </c>
      <c r="B155" s="271" t="s">
        <v>115</v>
      </c>
      <c r="C155" s="273" t="s">
        <v>491</v>
      </c>
    </row>
    <row r="156" spans="1:3">
      <c r="A156" s="240">
        <v>35</v>
      </c>
      <c r="B156" s="271" t="s">
        <v>116</v>
      </c>
      <c r="C156" s="273" t="s">
        <v>492</v>
      </c>
    </row>
    <row r="157" spans="1:3">
      <c r="A157" s="256" t="s">
        <v>709</v>
      </c>
      <c r="B157" s="271" t="s">
        <v>123</v>
      </c>
      <c r="C157" s="273" t="s">
        <v>737</v>
      </c>
    </row>
    <row r="158" spans="1:3">
      <c r="A158" s="256">
        <v>36.1</v>
      </c>
      <c r="B158" s="271" t="s">
        <v>493</v>
      </c>
      <c r="C158" s="273" t="s">
        <v>494</v>
      </c>
    </row>
    <row r="159" spans="1:3">
      <c r="A159" s="256" t="s">
        <v>710</v>
      </c>
      <c r="B159" s="271" t="s">
        <v>698</v>
      </c>
      <c r="C159" s="246" t="s">
        <v>701</v>
      </c>
    </row>
    <row r="160" spans="1:3" ht="24">
      <c r="A160" s="256">
        <v>36.200000000000003</v>
      </c>
      <c r="B160" s="272" t="s">
        <v>746</v>
      </c>
      <c r="C160" s="246" t="s">
        <v>738</v>
      </c>
    </row>
    <row r="161" spans="1:3" ht="24">
      <c r="A161" s="256" t="s">
        <v>711</v>
      </c>
      <c r="B161" s="271" t="s">
        <v>698</v>
      </c>
      <c r="C161" s="246" t="s">
        <v>739</v>
      </c>
    </row>
    <row r="162" spans="1:3" ht="24">
      <c r="A162" s="256">
        <v>36.299999999999997</v>
      </c>
      <c r="B162" s="272" t="s">
        <v>747</v>
      </c>
      <c r="C162" s="246" t="s">
        <v>740</v>
      </c>
    </row>
    <row r="163" spans="1:3" ht="24">
      <c r="A163" s="256" t="s">
        <v>712</v>
      </c>
      <c r="B163" s="271" t="s">
        <v>698</v>
      </c>
      <c r="C163" s="246" t="s">
        <v>741</v>
      </c>
    </row>
    <row r="164" spans="1:3">
      <c r="A164" s="256" t="s">
        <v>713</v>
      </c>
      <c r="B164" s="271" t="s">
        <v>117</v>
      </c>
      <c r="C164" s="270" t="s">
        <v>742</v>
      </c>
    </row>
    <row r="165" spans="1:3">
      <c r="A165" s="256" t="s">
        <v>714</v>
      </c>
      <c r="B165" s="271" t="s">
        <v>698</v>
      </c>
      <c r="C165" s="270" t="s">
        <v>743</v>
      </c>
    </row>
    <row r="166" spans="1:3">
      <c r="A166" s="254">
        <v>37</v>
      </c>
      <c r="B166" s="271" t="s">
        <v>497</v>
      </c>
      <c r="C166" s="246" t="s">
        <v>498</v>
      </c>
    </row>
    <row r="167" spans="1:3">
      <c r="A167" s="254">
        <v>37.1</v>
      </c>
      <c r="B167" s="271" t="s">
        <v>499</v>
      </c>
      <c r="C167" s="246" t="s">
        <v>500</v>
      </c>
    </row>
    <row r="168" spans="1:3">
      <c r="A168" s="255" t="s">
        <v>495</v>
      </c>
      <c r="B168" s="271" t="s">
        <v>698</v>
      </c>
      <c r="C168" s="246" t="s">
        <v>702</v>
      </c>
    </row>
    <row r="169" spans="1:3">
      <c r="A169" s="254">
        <v>37.200000000000003</v>
      </c>
      <c r="B169" s="271" t="s">
        <v>502</v>
      </c>
      <c r="C169" s="246" t="s">
        <v>503</v>
      </c>
    </row>
    <row r="170" spans="1:3" ht="24">
      <c r="A170" s="255" t="s">
        <v>496</v>
      </c>
      <c r="B170" s="243" t="s">
        <v>698</v>
      </c>
      <c r="C170" s="246" t="s">
        <v>703</v>
      </c>
    </row>
    <row r="171" spans="1:3">
      <c r="A171" s="254">
        <v>38</v>
      </c>
      <c r="B171" s="243" t="s">
        <v>119</v>
      </c>
      <c r="C171" s="246" t="s">
        <v>505</v>
      </c>
    </row>
    <row r="172" spans="1:3">
      <c r="A172" s="256">
        <v>38.1</v>
      </c>
      <c r="B172" s="243" t="s">
        <v>120</v>
      </c>
      <c r="C172" s="264" t="s">
        <v>120</v>
      </c>
    </row>
    <row r="173" spans="1:3">
      <c r="A173" s="256" t="s">
        <v>501</v>
      </c>
      <c r="B173" s="247" t="s">
        <v>506</v>
      </c>
      <c r="C173" s="639" t="s">
        <v>507</v>
      </c>
    </row>
    <row r="174" spans="1:3">
      <c r="A174" s="256" t="s">
        <v>715</v>
      </c>
      <c r="B174" s="247" t="s">
        <v>508</v>
      </c>
      <c r="C174" s="639"/>
    </row>
    <row r="175" spans="1:3">
      <c r="A175" s="256" t="s">
        <v>716</v>
      </c>
      <c r="B175" s="247" t="s">
        <v>509</v>
      </c>
      <c r="C175" s="639"/>
    </row>
    <row r="176" spans="1:3">
      <c r="A176" s="256" t="s">
        <v>717</v>
      </c>
      <c r="B176" s="247" t="s">
        <v>510</v>
      </c>
      <c r="C176" s="639"/>
    </row>
    <row r="177" spans="1:3">
      <c r="A177" s="256" t="s">
        <v>718</v>
      </c>
      <c r="B177" s="247" t="s">
        <v>511</v>
      </c>
      <c r="C177" s="639"/>
    </row>
    <row r="178" spans="1:3">
      <c r="A178" s="256" t="s">
        <v>719</v>
      </c>
      <c r="B178" s="247" t="s">
        <v>512</v>
      </c>
      <c r="C178" s="639"/>
    </row>
    <row r="179" spans="1:3">
      <c r="A179" s="256">
        <v>38.200000000000003</v>
      </c>
      <c r="B179" s="243" t="s">
        <v>121</v>
      </c>
      <c r="C179" s="264" t="s">
        <v>121</v>
      </c>
    </row>
    <row r="180" spans="1:3">
      <c r="A180" s="256" t="s">
        <v>504</v>
      </c>
      <c r="B180" s="247" t="s">
        <v>513</v>
      </c>
      <c r="C180" s="639" t="s">
        <v>514</v>
      </c>
    </row>
    <row r="181" spans="1:3">
      <c r="A181" s="256" t="s">
        <v>720</v>
      </c>
      <c r="B181" s="247" t="s">
        <v>515</v>
      </c>
      <c r="C181" s="639"/>
    </row>
    <row r="182" spans="1:3">
      <c r="A182" s="256" t="s">
        <v>721</v>
      </c>
      <c r="B182" s="247" t="s">
        <v>516</v>
      </c>
      <c r="C182" s="639"/>
    </row>
    <row r="183" spans="1:3">
      <c r="A183" s="256" t="s">
        <v>722</v>
      </c>
      <c r="B183" s="247" t="s">
        <v>517</v>
      </c>
      <c r="C183" s="639"/>
    </row>
    <row r="184" spans="1:3">
      <c r="A184" s="256" t="s">
        <v>723</v>
      </c>
      <c r="B184" s="247" t="s">
        <v>518</v>
      </c>
      <c r="C184" s="639"/>
    </row>
    <row r="185" spans="1:3">
      <c r="A185" s="256" t="s">
        <v>724</v>
      </c>
      <c r="B185" s="247" t="s">
        <v>519</v>
      </c>
      <c r="C185" s="639"/>
    </row>
    <row r="186" spans="1:3">
      <c r="A186" s="256" t="s">
        <v>725</v>
      </c>
      <c r="B186" s="247" t="s">
        <v>520</v>
      </c>
      <c r="C186" s="639"/>
    </row>
    <row r="187" spans="1:3">
      <c r="A187" s="256">
        <v>38.299999999999997</v>
      </c>
      <c r="B187" s="243" t="s">
        <v>122</v>
      </c>
      <c r="C187" s="264" t="s">
        <v>521</v>
      </c>
    </row>
    <row r="188" spans="1:3">
      <c r="A188" s="256" t="s">
        <v>726</v>
      </c>
      <c r="B188" s="247" t="s">
        <v>522</v>
      </c>
      <c r="C188" s="639" t="s">
        <v>523</v>
      </c>
    </row>
    <row r="189" spans="1:3">
      <c r="A189" s="256" t="s">
        <v>727</v>
      </c>
      <c r="B189" s="247" t="s">
        <v>524</v>
      </c>
      <c r="C189" s="639"/>
    </row>
    <row r="190" spans="1:3">
      <c r="A190" s="256" t="s">
        <v>728</v>
      </c>
      <c r="B190" s="247" t="s">
        <v>525</v>
      </c>
      <c r="C190" s="639"/>
    </row>
    <row r="191" spans="1:3">
      <c r="A191" s="256" t="s">
        <v>729</v>
      </c>
      <c r="B191" s="247" t="s">
        <v>526</v>
      </c>
      <c r="C191" s="639"/>
    </row>
    <row r="192" spans="1:3">
      <c r="A192" s="256" t="s">
        <v>730</v>
      </c>
      <c r="B192" s="247" t="s">
        <v>527</v>
      </c>
      <c r="C192" s="639"/>
    </row>
    <row r="193" spans="1:3">
      <c r="A193" s="256" t="s">
        <v>731</v>
      </c>
      <c r="B193" s="247" t="s">
        <v>528</v>
      </c>
      <c r="C193" s="639"/>
    </row>
    <row r="194" spans="1:3">
      <c r="A194" s="256">
        <v>38.4</v>
      </c>
      <c r="B194" s="243" t="s">
        <v>497</v>
      </c>
      <c r="C194" s="246" t="s">
        <v>498</v>
      </c>
    </row>
    <row r="195" spans="1:3" s="241" customFormat="1">
      <c r="A195" s="256" t="s">
        <v>732</v>
      </c>
      <c r="B195" s="247" t="s">
        <v>522</v>
      </c>
      <c r="C195" s="639" t="s">
        <v>529</v>
      </c>
    </row>
    <row r="196" spans="1:3">
      <c r="A196" s="256" t="s">
        <v>733</v>
      </c>
      <c r="B196" s="247" t="s">
        <v>524</v>
      </c>
      <c r="C196" s="639"/>
    </row>
    <row r="197" spans="1:3">
      <c r="A197" s="256" t="s">
        <v>734</v>
      </c>
      <c r="B197" s="247" t="s">
        <v>525</v>
      </c>
      <c r="C197" s="639"/>
    </row>
    <row r="198" spans="1:3">
      <c r="A198" s="256" t="s">
        <v>735</v>
      </c>
      <c r="B198" s="247" t="s">
        <v>526</v>
      </c>
      <c r="C198" s="639"/>
    </row>
    <row r="199" spans="1:3" ht="12.6" thickBot="1">
      <c r="A199" s="257" t="s">
        <v>736</v>
      </c>
      <c r="B199" s="247" t="s">
        <v>530</v>
      </c>
      <c r="C199" s="639"/>
    </row>
    <row r="200" spans="1:3" ht="12.6" thickBot="1">
      <c r="A200" s="634" t="s">
        <v>685</v>
      </c>
      <c r="B200" s="635"/>
      <c r="C200" s="636"/>
    </row>
    <row r="201" spans="1:3" ht="13.2" thickTop="1" thickBot="1">
      <c r="A201" s="648" t="s">
        <v>531</v>
      </c>
      <c r="B201" s="648"/>
      <c r="C201" s="648"/>
    </row>
    <row r="202" spans="1:3">
      <c r="A202" s="248">
        <v>11.1</v>
      </c>
      <c r="B202" s="249" t="s">
        <v>532</v>
      </c>
      <c r="C202" s="244" t="s">
        <v>533</v>
      </c>
    </row>
    <row r="203" spans="1:3">
      <c r="A203" s="248">
        <v>11.2</v>
      </c>
      <c r="B203" s="249" t="s">
        <v>534</v>
      </c>
      <c r="C203" s="244" t="s">
        <v>535</v>
      </c>
    </row>
    <row r="204" spans="1:3">
      <c r="A204" s="248">
        <v>11.3</v>
      </c>
      <c r="B204" s="249" t="s">
        <v>536</v>
      </c>
      <c r="C204" s="244" t="s">
        <v>537</v>
      </c>
    </row>
    <row r="205" spans="1:3" ht="24">
      <c r="A205" s="248">
        <v>11.4</v>
      </c>
      <c r="B205" s="249" t="s">
        <v>538</v>
      </c>
      <c r="C205" s="244" t="s">
        <v>539</v>
      </c>
    </row>
    <row r="206" spans="1:3" ht="24">
      <c r="A206" s="248">
        <v>11.5</v>
      </c>
      <c r="B206" s="249" t="s">
        <v>540</v>
      </c>
      <c r="C206" s="244" t="s">
        <v>541</v>
      </c>
    </row>
    <row r="207" spans="1:3">
      <c r="A207" s="248">
        <v>11.6</v>
      </c>
      <c r="B207" s="249" t="s">
        <v>542</v>
      </c>
      <c r="C207" s="244" t="s">
        <v>543</v>
      </c>
    </row>
    <row r="208" spans="1:3">
      <c r="A208" s="248">
        <v>11.7</v>
      </c>
      <c r="B208" s="249" t="s">
        <v>704</v>
      </c>
      <c r="C208" s="244" t="s">
        <v>705</v>
      </c>
    </row>
    <row r="209" spans="1:3">
      <c r="A209" s="248">
        <v>11.8</v>
      </c>
      <c r="B209" s="249" t="s">
        <v>706</v>
      </c>
      <c r="C209" s="244" t="s">
        <v>707</v>
      </c>
    </row>
    <row r="210" spans="1:3">
      <c r="A210" s="248">
        <v>11.9</v>
      </c>
      <c r="B210" s="244" t="s">
        <v>544</v>
      </c>
      <c r="C210" s="244" t="s">
        <v>545</v>
      </c>
    </row>
    <row r="211" spans="1:3">
      <c r="A211" s="248">
        <v>11.1</v>
      </c>
      <c r="B211" s="244" t="s">
        <v>546</v>
      </c>
      <c r="C211" s="244" t="s">
        <v>547</v>
      </c>
    </row>
    <row r="212" spans="1:3">
      <c r="A212" s="248">
        <v>11.11</v>
      </c>
      <c r="B212" s="246" t="s">
        <v>548</v>
      </c>
      <c r="C212" s="244" t="s">
        <v>549</v>
      </c>
    </row>
    <row r="213" spans="1:3">
      <c r="A213" s="248">
        <v>11.12</v>
      </c>
      <c r="B213" s="249" t="s">
        <v>550</v>
      </c>
      <c r="C213" s="244" t="s">
        <v>551</v>
      </c>
    </row>
    <row r="214" spans="1:3">
      <c r="A214" s="248">
        <v>11.13</v>
      </c>
      <c r="B214" s="249" t="s">
        <v>552</v>
      </c>
      <c r="C214" s="264" t="s">
        <v>553</v>
      </c>
    </row>
    <row r="215" spans="1:3" ht="24">
      <c r="A215" s="248">
        <v>11.14</v>
      </c>
      <c r="B215" s="249" t="s">
        <v>744</v>
      </c>
      <c r="C215" s="264" t="s">
        <v>745</v>
      </c>
    </row>
    <row r="216" spans="1:3">
      <c r="A216" s="248">
        <v>11.15</v>
      </c>
      <c r="B216" s="249" t="s">
        <v>554</v>
      </c>
      <c r="C216" s="264" t="s">
        <v>555</v>
      </c>
    </row>
    <row r="217" spans="1:3">
      <c r="A217" s="248">
        <v>11.16</v>
      </c>
      <c r="B217" s="249" t="s">
        <v>556</v>
      </c>
      <c r="C217" s="264" t="s">
        <v>557</v>
      </c>
    </row>
    <row r="218" spans="1:3">
      <c r="A218" s="248">
        <v>11.17</v>
      </c>
      <c r="B218" s="249" t="s">
        <v>558</v>
      </c>
      <c r="C218" s="264" t="s">
        <v>559</v>
      </c>
    </row>
    <row r="219" spans="1:3">
      <c r="A219" s="248">
        <v>11.18</v>
      </c>
      <c r="B219" s="249" t="s">
        <v>560</v>
      </c>
      <c r="C219" s="264" t="s">
        <v>561</v>
      </c>
    </row>
    <row r="220" spans="1:3" ht="24">
      <c r="A220" s="248">
        <v>11.19</v>
      </c>
      <c r="B220" s="249" t="s">
        <v>562</v>
      </c>
      <c r="C220" s="264" t="s">
        <v>666</v>
      </c>
    </row>
    <row r="221" spans="1:3" ht="24">
      <c r="A221" s="248">
        <v>11.2</v>
      </c>
      <c r="B221" s="249" t="s">
        <v>563</v>
      </c>
      <c r="C221" s="264" t="s">
        <v>667</v>
      </c>
    </row>
    <row r="222" spans="1:3" s="241" customFormat="1">
      <c r="A222" s="248">
        <v>11.21</v>
      </c>
      <c r="B222" s="249" t="s">
        <v>564</v>
      </c>
      <c r="C222" s="264" t="s">
        <v>565</v>
      </c>
    </row>
    <row r="223" spans="1:3">
      <c r="A223" s="248">
        <v>11.22</v>
      </c>
      <c r="B223" s="249" t="s">
        <v>566</v>
      </c>
      <c r="C223" s="264" t="s">
        <v>567</v>
      </c>
    </row>
    <row r="224" spans="1:3">
      <c r="A224" s="248">
        <v>11.23</v>
      </c>
      <c r="B224" s="249" t="s">
        <v>568</v>
      </c>
      <c r="C224" s="264" t="s">
        <v>569</v>
      </c>
    </row>
    <row r="225" spans="1:3">
      <c r="A225" s="248">
        <v>11.24</v>
      </c>
      <c r="B225" s="249" t="s">
        <v>570</v>
      </c>
      <c r="C225" s="264" t="s">
        <v>571</v>
      </c>
    </row>
    <row r="226" spans="1:3">
      <c r="A226" s="248">
        <v>11.25</v>
      </c>
      <c r="B226" s="266" t="s">
        <v>572</v>
      </c>
      <c r="C226" s="267" t="s">
        <v>573</v>
      </c>
    </row>
    <row r="227" spans="1:3" ht="12.6" thickBot="1">
      <c r="A227" s="645" t="s">
        <v>686</v>
      </c>
      <c r="B227" s="646"/>
      <c r="C227" s="647"/>
    </row>
    <row r="228" spans="1:3" ht="13.2" thickTop="1" thickBot="1">
      <c r="A228" s="648" t="s">
        <v>531</v>
      </c>
      <c r="B228" s="648"/>
      <c r="C228" s="648"/>
    </row>
    <row r="229" spans="1:3">
      <c r="A229" s="242" t="s">
        <v>574</v>
      </c>
      <c r="B229" s="250" t="s">
        <v>575</v>
      </c>
      <c r="C229" s="649" t="s">
        <v>576</v>
      </c>
    </row>
    <row r="230" spans="1:3">
      <c r="A230" s="240" t="s">
        <v>577</v>
      </c>
      <c r="B230" s="246" t="s">
        <v>578</v>
      </c>
      <c r="C230" s="639"/>
    </row>
    <row r="231" spans="1:3">
      <c r="A231" s="240" t="s">
        <v>579</v>
      </c>
      <c r="B231" s="246" t="s">
        <v>580</v>
      </c>
      <c r="C231" s="639"/>
    </row>
    <row r="232" spans="1:3">
      <c r="A232" s="240" t="s">
        <v>581</v>
      </c>
      <c r="B232" s="246" t="s">
        <v>582</v>
      </c>
      <c r="C232" s="639"/>
    </row>
    <row r="233" spans="1:3">
      <c r="A233" s="240" t="s">
        <v>583</v>
      </c>
      <c r="B233" s="246" t="s">
        <v>584</v>
      </c>
      <c r="C233" s="639"/>
    </row>
    <row r="234" spans="1:3">
      <c r="A234" s="240" t="s">
        <v>585</v>
      </c>
      <c r="B234" s="246" t="s">
        <v>586</v>
      </c>
      <c r="C234" s="264" t="s">
        <v>587</v>
      </c>
    </row>
    <row r="235" spans="1:3" ht="24">
      <c r="A235" s="240" t="s">
        <v>588</v>
      </c>
      <c r="B235" s="246" t="s">
        <v>589</v>
      </c>
      <c r="C235" s="264" t="s">
        <v>590</v>
      </c>
    </row>
    <row r="236" spans="1:3">
      <c r="A236" s="240" t="s">
        <v>591</v>
      </c>
      <c r="B236" s="246" t="s">
        <v>592</v>
      </c>
      <c r="C236" s="264" t="s">
        <v>593</v>
      </c>
    </row>
    <row r="237" spans="1:3">
      <c r="A237" s="240" t="s">
        <v>594</v>
      </c>
      <c r="B237" s="246" t="s">
        <v>595</v>
      </c>
      <c r="C237" s="639" t="s">
        <v>596</v>
      </c>
    </row>
    <row r="238" spans="1:3">
      <c r="A238" s="240" t="s">
        <v>597</v>
      </c>
      <c r="B238" s="246" t="s">
        <v>598</v>
      </c>
      <c r="C238" s="639"/>
    </row>
    <row r="239" spans="1:3">
      <c r="A239" s="240" t="s">
        <v>599</v>
      </c>
      <c r="B239" s="246" t="s">
        <v>600</v>
      </c>
      <c r="C239" s="639"/>
    </row>
    <row r="240" spans="1:3">
      <c r="A240" s="240" t="s">
        <v>601</v>
      </c>
      <c r="B240" s="246" t="s">
        <v>602</v>
      </c>
      <c r="C240" s="639" t="s">
        <v>576</v>
      </c>
    </row>
    <row r="241" spans="1:3">
      <c r="A241" s="240" t="s">
        <v>603</v>
      </c>
      <c r="B241" s="246" t="s">
        <v>604</v>
      </c>
      <c r="C241" s="639"/>
    </row>
    <row r="242" spans="1:3">
      <c r="A242" s="240" t="s">
        <v>605</v>
      </c>
      <c r="B242" s="246" t="s">
        <v>606</v>
      </c>
      <c r="C242" s="639"/>
    </row>
    <row r="243" spans="1:3" s="241" customFormat="1">
      <c r="A243" s="240" t="s">
        <v>607</v>
      </c>
      <c r="B243" s="246" t="s">
        <v>608</v>
      </c>
      <c r="C243" s="639"/>
    </row>
    <row r="244" spans="1:3">
      <c r="A244" s="240" t="s">
        <v>609</v>
      </c>
      <c r="B244" s="246" t="s">
        <v>610</v>
      </c>
      <c r="C244" s="639"/>
    </row>
    <row r="245" spans="1:3">
      <c r="A245" s="240" t="s">
        <v>611</v>
      </c>
      <c r="B245" s="246" t="s">
        <v>612</v>
      </c>
      <c r="C245" s="639"/>
    </row>
    <row r="246" spans="1:3">
      <c r="A246" s="240" t="s">
        <v>613</v>
      </c>
      <c r="B246" s="246" t="s">
        <v>614</v>
      </c>
      <c r="C246" s="639"/>
    </row>
    <row r="247" spans="1:3">
      <c r="A247" s="240" t="s">
        <v>615</v>
      </c>
      <c r="B247" s="246" t="s">
        <v>616</v>
      </c>
      <c r="C247" s="639"/>
    </row>
    <row r="248" spans="1:3" s="241" customFormat="1" ht="12.6" thickBot="1">
      <c r="A248" s="634" t="s">
        <v>687</v>
      </c>
      <c r="B248" s="635"/>
      <c r="C248" s="636"/>
    </row>
    <row r="249" spans="1:3" ht="13.2" thickTop="1" thickBot="1">
      <c r="A249" s="631" t="s">
        <v>617</v>
      </c>
      <c r="B249" s="631"/>
      <c r="C249" s="631"/>
    </row>
    <row r="250" spans="1:3">
      <c r="A250" s="240">
        <v>13.1</v>
      </c>
      <c r="B250" s="632" t="s">
        <v>618</v>
      </c>
      <c r="C250" s="633"/>
    </row>
    <row r="251" spans="1:3" ht="36">
      <c r="A251" s="240" t="s">
        <v>619</v>
      </c>
      <c r="B251" s="249" t="s">
        <v>620</v>
      </c>
      <c r="C251" s="244" t="s">
        <v>621</v>
      </c>
    </row>
    <row r="252" spans="1:3" ht="96">
      <c r="A252" s="240" t="s">
        <v>622</v>
      </c>
      <c r="B252" s="249" t="s">
        <v>623</v>
      </c>
      <c r="C252" s="244" t="s">
        <v>624</v>
      </c>
    </row>
    <row r="253" spans="1:3" ht="12.6" thickBot="1">
      <c r="A253" s="634" t="s">
        <v>688</v>
      </c>
      <c r="B253" s="635"/>
      <c r="C253" s="636"/>
    </row>
    <row r="254" spans="1:3" ht="13.2" thickTop="1" thickBot="1">
      <c r="A254" s="631" t="s">
        <v>617</v>
      </c>
      <c r="B254" s="631"/>
      <c r="C254" s="631"/>
    </row>
    <row r="255" spans="1:3">
      <c r="A255" s="240">
        <v>14.1</v>
      </c>
      <c r="B255" s="632" t="s">
        <v>625</v>
      </c>
      <c r="C255" s="633"/>
    </row>
    <row r="256" spans="1:3">
      <c r="A256" s="240" t="s">
        <v>626</v>
      </c>
      <c r="B256" s="249" t="s">
        <v>627</v>
      </c>
      <c r="C256" s="244" t="s">
        <v>628</v>
      </c>
    </row>
    <row r="257" spans="1:3" ht="48">
      <c r="A257" s="240" t="s">
        <v>629</v>
      </c>
      <c r="B257" s="249" t="s">
        <v>630</v>
      </c>
      <c r="C257" s="244" t="s">
        <v>631</v>
      </c>
    </row>
    <row r="258" spans="1:3" ht="12" customHeight="1">
      <c r="A258" s="240" t="s">
        <v>632</v>
      </c>
      <c r="B258" s="249" t="s">
        <v>633</v>
      </c>
      <c r="C258" s="244" t="s">
        <v>634</v>
      </c>
    </row>
    <row r="259" spans="1:3" ht="24">
      <c r="A259" s="240" t="s">
        <v>635</v>
      </c>
      <c r="B259" s="249" t="s">
        <v>636</v>
      </c>
      <c r="C259" s="244" t="s">
        <v>637</v>
      </c>
    </row>
    <row r="260" spans="1:3" ht="11.25" customHeight="1">
      <c r="A260" s="240" t="s">
        <v>638</v>
      </c>
      <c r="B260" s="249" t="s">
        <v>639</v>
      </c>
      <c r="C260" s="244" t="s">
        <v>640</v>
      </c>
    </row>
    <row r="261" spans="1:3" ht="60">
      <c r="A261" s="240" t="s">
        <v>641</v>
      </c>
      <c r="B261" s="249" t="s">
        <v>642</v>
      </c>
      <c r="C261" s="244" t="s">
        <v>643</v>
      </c>
    </row>
    <row r="262" spans="1:3">
      <c r="A262" s="235"/>
      <c r="B262" s="235"/>
      <c r="C262" s="235"/>
    </row>
    <row r="263" spans="1:3">
      <c r="A263" s="235"/>
      <c r="B263" s="235"/>
      <c r="C263" s="235"/>
    </row>
    <row r="264" spans="1:3">
      <c r="A264" s="235"/>
      <c r="B264" s="235"/>
      <c r="C264" s="235"/>
    </row>
    <row r="265" spans="1:3">
      <c r="A265" s="235"/>
      <c r="B265" s="235"/>
      <c r="C265" s="235"/>
    </row>
    <row r="266" spans="1:3">
      <c r="A266" s="235"/>
      <c r="B266" s="235"/>
      <c r="C266" s="235"/>
    </row>
  </sheetData>
  <mergeCells count="125">
    <mergeCell ref="A97:C9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26:C26"/>
    <mergeCell ref="B27:C27"/>
    <mergeCell ref="A28:C28"/>
    <mergeCell ref="B29:C29"/>
    <mergeCell ref="B30:C30"/>
    <mergeCell ref="B31:C31"/>
    <mergeCell ref="B20:C20"/>
    <mergeCell ref="B21:C21"/>
    <mergeCell ref="B22:C22"/>
    <mergeCell ref="B23:C23"/>
    <mergeCell ref="B24:C24"/>
    <mergeCell ref="B25:C25"/>
    <mergeCell ref="B38:C38"/>
    <mergeCell ref="B39:C39"/>
    <mergeCell ref="B40:C40"/>
    <mergeCell ref="B41:C41"/>
    <mergeCell ref="A42:C42"/>
    <mergeCell ref="B43:C43"/>
    <mergeCell ref="B32:C32"/>
    <mergeCell ref="B33:C33"/>
    <mergeCell ref="B34:C34"/>
    <mergeCell ref="B35:C35"/>
    <mergeCell ref="B36:C36"/>
    <mergeCell ref="B37:C37"/>
    <mergeCell ref="B52:C52"/>
    <mergeCell ref="B53:C53"/>
    <mergeCell ref="B54:C54"/>
    <mergeCell ref="B44:C44"/>
    <mergeCell ref="B45:C45"/>
    <mergeCell ref="A48:C48"/>
    <mergeCell ref="B49:C49"/>
    <mergeCell ref="B50:C50"/>
    <mergeCell ref="B51:C51"/>
    <mergeCell ref="B61:C61"/>
    <mergeCell ref="B62:C62"/>
    <mergeCell ref="B63:C63"/>
    <mergeCell ref="B64:C64"/>
    <mergeCell ref="A65:C65"/>
    <mergeCell ref="B66:C66"/>
    <mergeCell ref="A55:C55"/>
    <mergeCell ref="B56:C56"/>
    <mergeCell ref="B57:C57"/>
    <mergeCell ref="B58:C58"/>
    <mergeCell ref="B59:C59"/>
    <mergeCell ref="B60:C60"/>
    <mergeCell ref="B73:C73"/>
    <mergeCell ref="B74:C74"/>
    <mergeCell ref="B75:C75"/>
    <mergeCell ref="A107:C107"/>
    <mergeCell ref="A108:C108"/>
    <mergeCell ref="B109:C109"/>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A249:C249"/>
    <mergeCell ref="B250:C250"/>
    <mergeCell ref="A253:C253"/>
    <mergeCell ref="A254:C254"/>
    <mergeCell ref="B255:C255"/>
    <mergeCell ref="B110:C110"/>
    <mergeCell ref="B111:C111"/>
    <mergeCell ref="B112:C112"/>
    <mergeCell ref="B113:C113"/>
    <mergeCell ref="A114:C114"/>
    <mergeCell ref="A115:C115"/>
    <mergeCell ref="A248:C248"/>
    <mergeCell ref="A227:C227"/>
    <mergeCell ref="A228:C228"/>
    <mergeCell ref="C229:C233"/>
    <mergeCell ref="C237:C239"/>
    <mergeCell ref="C240:C247"/>
    <mergeCell ref="C173:C178"/>
    <mergeCell ref="C180:C186"/>
    <mergeCell ref="C188:C193"/>
    <mergeCell ref="C195:C199"/>
    <mergeCell ref="A200:C200"/>
    <mergeCell ref="A201:C201"/>
    <mergeCell ref="B94:C94"/>
    <mergeCell ref="B95:C95"/>
    <mergeCell ref="B83:C83"/>
    <mergeCell ref="B84:C84"/>
    <mergeCell ref="B87:C87"/>
    <mergeCell ref="A88:C88"/>
    <mergeCell ref="B89:C89"/>
    <mergeCell ref="B93:C93"/>
    <mergeCell ref="B90:C90"/>
    <mergeCell ref="B91:C91"/>
    <mergeCell ref="B92:C92"/>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showGridLines="0" tabSelected="1" zoomScaleNormal="100" workbookViewId="0">
      <pane xSplit="1" ySplit="5" topLeftCell="B6" activePane="bottomRight" state="frozen"/>
      <selection pane="topRight" activeCell="B1" sqref="B1"/>
      <selection pane="bottomLeft" activeCell="A6" sqref="A6"/>
      <selection pane="bottomRight" activeCell="B4" sqref="B4"/>
    </sheetView>
  </sheetViews>
  <sheetFormatPr defaultRowHeight="14.4"/>
  <cols>
    <col min="1" max="1" width="9.5546875" style="20" bestFit="1" customWidth="1"/>
    <col min="2" max="2" width="86" style="17" customWidth="1"/>
    <col min="3" max="3" width="12.6640625" style="17" customWidth="1"/>
    <col min="4" max="7" width="12.6640625" style="2" customWidth="1"/>
    <col min="8" max="13" width="6.6640625" customWidth="1"/>
  </cols>
  <sheetData>
    <row r="1" spans="1:8">
      <c r="A1" s="380" t="s">
        <v>225</v>
      </c>
      <c r="B1" s="381" t="s">
        <v>866</v>
      </c>
    </row>
    <row r="2" spans="1:8">
      <c r="A2" s="380" t="s">
        <v>226</v>
      </c>
      <c r="B2" s="382">
        <v>43921</v>
      </c>
      <c r="C2" s="30"/>
      <c r="D2" s="19"/>
      <c r="E2" s="19"/>
      <c r="F2" s="19"/>
      <c r="G2" s="19"/>
      <c r="H2" s="1"/>
    </row>
    <row r="3" spans="1:8">
      <c r="A3" s="18"/>
      <c r="C3" s="30"/>
      <c r="D3" s="19"/>
      <c r="E3" s="19"/>
      <c r="F3" s="19"/>
      <c r="G3" s="19"/>
      <c r="H3" s="1"/>
    </row>
    <row r="4" spans="1:8" ht="15" thickBot="1">
      <c r="A4" s="76" t="s">
        <v>646</v>
      </c>
      <c r="B4" s="217" t="s">
        <v>260</v>
      </c>
      <c r="C4" s="218"/>
      <c r="D4" s="219"/>
      <c r="E4" s="219"/>
      <c r="F4" s="219"/>
      <c r="G4" s="219"/>
      <c r="H4" s="1"/>
    </row>
    <row r="5" spans="1:8">
      <c r="A5" s="299" t="s">
        <v>26</v>
      </c>
      <c r="B5" s="300"/>
      <c r="C5" s="384" t="s">
        <v>931</v>
      </c>
      <c r="D5" s="384" t="s">
        <v>928</v>
      </c>
      <c r="E5" s="384" t="s">
        <v>927</v>
      </c>
      <c r="F5" s="384" t="s">
        <v>926</v>
      </c>
      <c r="G5" s="383" t="s">
        <v>925</v>
      </c>
    </row>
    <row r="6" spans="1:8">
      <c r="A6" s="129"/>
      <c r="B6" s="33" t="s">
        <v>222</v>
      </c>
      <c r="C6" s="301"/>
      <c r="D6" s="301"/>
      <c r="E6" s="301"/>
      <c r="F6" s="301"/>
      <c r="G6" s="302"/>
    </row>
    <row r="7" spans="1:8">
      <c r="A7" s="129"/>
      <c r="B7" s="34" t="s">
        <v>227</v>
      </c>
      <c r="C7" s="301"/>
      <c r="D7" s="301"/>
      <c r="E7" s="301"/>
      <c r="F7" s="301"/>
      <c r="G7" s="302"/>
    </row>
    <row r="8" spans="1:8">
      <c r="A8" s="130">
        <v>1</v>
      </c>
      <c r="B8" s="265" t="s">
        <v>23</v>
      </c>
      <c r="C8" s="385">
        <v>77838008.687568486</v>
      </c>
      <c r="D8" s="386">
        <v>80407012.169870481</v>
      </c>
      <c r="E8" s="386">
        <v>79927409.167901561</v>
      </c>
      <c r="F8" s="386">
        <v>77371808.251440719</v>
      </c>
      <c r="G8" s="387">
        <v>76332986.239469618</v>
      </c>
    </row>
    <row r="9" spans="1:8">
      <c r="A9" s="130">
        <v>2</v>
      </c>
      <c r="B9" s="265" t="s">
        <v>124</v>
      </c>
      <c r="C9" s="385">
        <v>77838008.687568486</v>
      </c>
      <c r="D9" s="386">
        <v>80407012.169870481</v>
      </c>
      <c r="E9" s="386">
        <v>79927409.167901561</v>
      </c>
      <c r="F9" s="386">
        <v>77371808.251440719</v>
      </c>
      <c r="G9" s="387">
        <v>76332986.239469618</v>
      </c>
    </row>
    <row r="10" spans="1:8">
      <c r="A10" s="130">
        <v>3</v>
      </c>
      <c r="B10" s="265" t="s">
        <v>88</v>
      </c>
      <c r="C10" s="385">
        <v>81870881.517205447</v>
      </c>
      <c r="D10" s="386">
        <v>83615257.09298262</v>
      </c>
      <c r="E10" s="386">
        <v>83333498.725938484</v>
      </c>
      <c r="F10" s="386">
        <v>80895977.371655077</v>
      </c>
      <c r="G10" s="387">
        <v>79443872.235174209</v>
      </c>
    </row>
    <row r="11" spans="1:8">
      <c r="A11" s="129"/>
      <c r="B11" s="33" t="s">
        <v>223</v>
      </c>
      <c r="C11" s="301"/>
      <c r="D11" s="301"/>
      <c r="E11" s="301"/>
      <c r="F11" s="301"/>
      <c r="G11" s="302"/>
    </row>
    <row r="12" spans="1:8" ht="15" customHeight="1">
      <c r="A12" s="130">
        <v>4</v>
      </c>
      <c r="B12" s="265" t="s">
        <v>668</v>
      </c>
      <c r="C12" s="388">
        <v>344845459.14202905</v>
      </c>
      <c r="D12" s="386">
        <v>280322896.53274071</v>
      </c>
      <c r="E12" s="386">
        <v>292369352.27900398</v>
      </c>
      <c r="F12" s="386">
        <v>300729541.42249846</v>
      </c>
      <c r="G12" s="387">
        <v>267792623.61456081</v>
      </c>
    </row>
    <row r="13" spans="1:8">
      <c r="A13" s="129"/>
      <c r="B13" s="33" t="s">
        <v>125</v>
      </c>
      <c r="C13" s="301"/>
      <c r="D13" s="301"/>
      <c r="E13" s="301"/>
      <c r="F13" s="301"/>
      <c r="G13" s="302"/>
    </row>
    <row r="14" spans="1:8" s="3" customFormat="1">
      <c r="A14" s="130"/>
      <c r="B14" s="684" t="s">
        <v>935</v>
      </c>
      <c r="C14" s="389"/>
      <c r="D14" s="386"/>
      <c r="E14" s="386"/>
      <c r="F14" s="386"/>
      <c r="G14" s="387"/>
    </row>
    <row r="15" spans="1:8">
      <c r="A15" s="128">
        <v>5</v>
      </c>
      <c r="B15" s="32" t="str">
        <f>"ძირითადი პირველადი კაპიტალის კოეფიციენტი &gt;="&amp;'9.1. Capital Requirements'!$C$19*100&amp;"%"</f>
        <v>ძირითადი პირველადი კაპიტალის კოეფიციენტი &gt;=6.0299239954013%</v>
      </c>
      <c r="C15" s="390">
        <v>0.22571852586149294</v>
      </c>
      <c r="D15" s="390">
        <v>0.28683711949472962</v>
      </c>
      <c r="E15" s="391">
        <v>0.2733782065215507</v>
      </c>
      <c r="F15" s="391">
        <v>0.25728037187653657</v>
      </c>
      <c r="G15" s="392">
        <v>0.28504514130806374</v>
      </c>
    </row>
    <row r="16" spans="1:8" ht="15" customHeight="1">
      <c r="A16" s="128">
        <v>6</v>
      </c>
      <c r="B16" s="32" t="str">
        <f>"პირველადი კაპიტალის კოეფიციენტი &gt;="&amp;'9.1. Capital Requirements'!$C$20*100&amp;"%"</f>
        <v>პირველადი კაპიტალის კოეფიციენტი &gt;=8.04203508696706%</v>
      </c>
      <c r="C16" s="390">
        <v>0.22571852586149294</v>
      </c>
      <c r="D16" s="390">
        <v>0.28683711949472962</v>
      </c>
      <c r="E16" s="391">
        <v>0.2733782065215507</v>
      </c>
      <c r="F16" s="391">
        <v>0.25728037187653657</v>
      </c>
      <c r="G16" s="392">
        <v>0.28504514130806374</v>
      </c>
    </row>
    <row r="17" spans="1:7">
      <c r="A17" s="128">
        <v>7</v>
      </c>
      <c r="B17" s="32" t="str">
        <f>"საზედამხედველო კაპიტალის კოეფიციენტი &gt;="&amp;'9.1. Capital Requirements'!$C$21*100&amp;"%"</f>
        <v>საზედამხედველო კაპიტალის კოეფიციენტი &gt;=16.4476236284454%</v>
      </c>
      <c r="C17" s="390">
        <v>0.23741325091215967</v>
      </c>
      <c r="D17" s="390">
        <v>0.29828193888977123</v>
      </c>
      <c r="E17" s="391">
        <v>0.28502816070274867</v>
      </c>
      <c r="F17" s="391">
        <v>0.26899910460742987</v>
      </c>
      <c r="G17" s="392">
        <v>0.29666191384539153</v>
      </c>
    </row>
    <row r="18" spans="1:7">
      <c r="A18" s="129"/>
      <c r="B18" s="33" t="s">
        <v>6</v>
      </c>
      <c r="C18" s="301"/>
      <c r="D18" s="301"/>
      <c r="E18" s="301"/>
      <c r="F18" s="301"/>
      <c r="G18" s="302"/>
    </row>
    <row r="19" spans="1:7" ht="15" customHeight="1">
      <c r="A19" s="131">
        <v>8</v>
      </c>
      <c r="B19" s="35" t="s">
        <v>7</v>
      </c>
      <c r="C19" s="393">
        <v>6.0436632496437416E-2</v>
      </c>
      <c r="D19" s="393">
        <v>6.2549610251267512E-2</v>
      </c>
      <c r="E19" s="394">
        <v>6.2905165085480969E-2</v>
      </c>
      <c r="F19" s="394">
        <v>6.2139024691145531E-2</v>
      </c>
      <c r="G19" s="395">
        <v>6.2773789608698186E-2</v>
      </c>
    </row>
    <row r="20" spans="1:7">
      <c r="A20" s="131">
        <v>9</v>
      </c>
      <c r="B20" s="35" t="s">
        <v>8</v>
      </c>
      <c r="C20" s="393">
        <v>1.3827458331122928E-2</v>
      </c>
      <c r="D20" s="393">
        <v>1.7358063245516538E-2</v>
      </c>
      <c r="E20" s="394">
        <v>1.8211276177690146E-2</v>
      </c>
      <c r="F20" s="394">
        <v>1.8544317485381212E-2</v>
      </c>
      <c r="G20" s="395">
        <v>1.9356393074447937E-2</v>
      </c>
    </row>
    <row r="21" spans="1:7">
      <c r="A21" s="131">
        <v>10</v>
      </c>
      <c r="B21" s="35" t="s">
        <v>9</v>
      </c>
      <c r="C21" s="393">
        <v>4.1833152598745371E-2</v>
      </c>
      <c r="D21" s="393">
        <v>2.8332509651600744E-2</v>
      </c>
      <c r="E21" s="394">
        <v>2.8395594227122789E-2</v>
      </c>
      <c r="F21" s="394">
        <v>2.6226326867982805E-2</v>
      </c>
      <c r="G21" s="395">
        <v>2.6949173500236678E-2</v>
      </c>
    </row>
    <row r="22" spans="1:7">
      <c r="A22" s="131">
        <v>11</v>
      </c>
      <c r="B22" s="35" t="s">
        <v>261</v>
      </c>
      <c r="C22" s="393">
        <v>4.6609174165314481E-2</v>
      </c>
      <c r="D22" s="393">
        <v>4.5191547005750975E-2</v>
      </c>
      <c r="E22" s="394">
        <v>4.4693888907790816E-2</v>
      </c>
      <c r="F22" s="394">
        <v>4.3594707205764319E-2</v>
      </c>
      <c r="G22" s="395">
        <v>4.3417396534250245E-2</v>
      </c>
    </row>
    <row r="23" spans="1:7">
      <c r="A23" s="131">
        <v>12</v>
      </c>
      <c r="B23" s="35" t="s">
        <v>10</v>
      </c>
      <c r="C23" s="393">
        <v>-3.7859483277682335E-2</v>
      </c>
      <c r="D23" s="393">
        <v>2.2196802588843583E-2</v>
      </c>
      <c r="E23" s="394">
        <v>2.7027335053165225E-2</v>
      </c>
      <c r="F23" s="394">
        <v>2.2230101857872712E-2</v>
      </c>
      <c r="G23" s="395">
        <v>2.8581819743602483E-2</v>
      </c>
    </row>
    <row r="24" spans="1:7">
      <c r="A24" s="131">
        <v>13</v>
      </c>
      <c r="B24" s="35" t="s">
        <v>11</v>
      </c>
      <c r="C24" s="393">
        <v>-0.129285057497418</v>
      </c>
      <c r="D24" s="393">
        <v>7.4492721732142844E-2</v>
      </c>
      <c r="E24" s="394">
        <v>9.2571368450566099E-2</v>
      </c>
      <c r="F24" s="394">
        <v>7.4046029099126387E-2</v>
      </c>
      <c r="G24" s="395">
        <v>9.5952831981402573E-2</v>
      </c>
    </row>
    <row r="25" spans="1:7">
      <c r="A25" s="129"/>
      <c r="B25" s="33" t="s">
        <v>12</v>
      </c>
      <c r="C25" s="301"/>
      <c r="D25" s="301"/>
      <c r="E25" s="301"/>
      <c r="F25" s="301"/>
      <c r="G25" s="302"/>
    </row>
    <row r="26" spans="1:7">
      <c r="A26" s="131">
        <v>14</v>
      </c>
      <c r="B26" s="35" t="s">
        <v>13</v>
      </c>
      <c r="C26" s="393">
        <v>3.1383374383505025E-2</v>
      </c>
      <c r="D26" s="393">
        <v>3.7091083586973855E-2</v>
      </c>
      <c r="E26" s="394">
        <v>4.3856065957794094E-2</v>
      </c>
      <c r="F26" s="394">
        <v>3.5186743054338041E-2</v>
      </c>
      <c r="G26" s="395">
        <v>3.8277989529740389E-2</v>
      </c>
    </row>
    <row r="27" spans="1:7" ht="15" customHeight="1">
      <c r="A27" s="131">
        <v>15</v>
      </c>
      <c r="B27" s="35" t="s">
        <v>14</v>
      </c>
      <c r="C27" s="393">
        <v>6.2850331653137831E-2</v>
      </c>
      <c r="D27" s="393">
        <v>3.9855597062074463E-2</v>
      </c>
      <c r="E27" s="394">
        <v>4.3199424934015546E-2</v>
      </c>
      <c r="F27" s="394">
        <v>3.7837416778913384E-2</v>
      </c>
      <c r="G27" s="395">
        <v>3.9685254896344294E-2</v>
      </c>
    </row>
    <row r="28" spans="1:7">
      <c r="A28" s="131">
        <v>16</v>
      </c>
      <c r="B28" s="35" t="s">
        <v>15</v>
      </c>
      <c r="C28" s="393">
        <v>0.681440704033342</v>
      </c>
      <c r="D28" s="393">
        <v>0.63686365732586514</v>
      </c>
      <c r="E28" s="394">
        <v>0.6029229797560538</v>
      </c>
      <c r="F28" s="394">
        <v>0.6273912184147572</v>
      </c>
      <c r="G28" s="395">
        <v>0.64251309202962492</v>
      </c>
    </row>
    <row r="29" spans="1:7" ht="15" customHeight="1">
      <c r="A29" s="131">
        <v>17</v>
      </c>
      <c r="B29" s="35" t="s">
        <v>16</v>
      </c>
      <c r="C29" s="393">
        <v>0.70432453975950704</v>
      </c>
      <c r="D29" s="393">
        <v>0.65858827297638833</v>
      </c>
      <c r="E29" s="394">
        <v>0.63088773447180846</v>
      </c>
      <c r="F29" s="394">
        <v>0.62918236050228959</v>
      </c>
      <c r="G29" s="395">
        <v>0.62664275624645582</v>
      </c>
    </row>
    <row r="30" spans="1:7">
      <c r="A30" s="131">
        <v>18</v>
      </c>
      <c r="B30" s="35" t="s">
        <v>17</v>
      </c>
      <c r="C30" s="393">
        <v>0.1913795627607382</v>
      </c>
      <c r="D30" s="393">
        <v>-5.1591218536185687E-2</v>
      </c>
      <c r="E30" s="394">
        <v>-0.16799745601233074</v>
      </c>
      <c r="F30" s="394">
        <v>3.142294992092564E-2</v>
      </c>
      <c r="G30" s="395">
        <v>-8.4404561995822705E-2</v>
      </c>
    </row>
    <row r="31" spans="1:7" ht="15" customHeight="1">
      <c r="A31" s="129"/>
      <c r="B31" s="33" t="s">
        <v>18</v>
      </c>
      <c r="C31" s="301"/>
      <c r="D31" s="301"/>
      <c r="E31" s="301"/>
      <c r="F31" s="301"/>
      <c r="G31" s="302"/>
    </row>
    <row r="32" spans="1:7" ht="15" customHeight="1">
      <c r="A32" s="131">
        <v>19</v>
      </c>
      <c r="B32" s="35" t="s">
        <v>19</v>
      </c>
      <c r="C32" s="393">
        <v>0.20018169756447959</v>
      </c>
      <c r="D32" s="393">
        <v>0.22544335949690955</v>
      </c>
      <c r="E32" s="393">
        <v>0.30899235550236059</v>
      </c>
      <c r="F32" s="393">
        <v>0.17361916098674099</v>
      </c>
      <c r="G32" s="396">
        <v>0.23692707310133235</v>
      </c>
    </row>
    <row r="33" spans="1:7" ht="15" customHeight="1">
      <c r="A33" s="131">
        <v>20</v>
      </c>
      <c r="B33" s="35" t="s">
        <v>20</v>
      </c>
      <c r="C33" s="393">
        <v>0.93896164059451526</v>
      </c>
      <c r="D33" s="393">
        <v>0.95776241751217162</v>
      </c>
      <c r="E33" s="393">
        <v>0.89343742388521852</v>
      </c>
      <c r="F33" s="393">
        <v>0.86844806306683242</v>
      </c>
      <c r="G33" s="396">
        <v>0.92354903365848706</v>
      </c>
    </row>
    <row r="34" spans="1:7" ht="15" customHeight="1">
      <c r="A34" s="131">
        <v>21</v>
      </c>
      <c r="B34" s="274" t="s">
        <v>21</v>
      </c>
      <c r="C34" s="393">
        <v>6.9767994297117386E-2</v>
      </c>
      <c r="D34" s="393">
        <v>6.2716433669411542E-2</v>
      </c>
      <c r="E34" s="393">
        <v>7.5299384002034522E-2</v>
      </c>
      <c r="F34" s="393">
        <v>3.753280832851133E-2</v>
      </c>
      <c r="G34" s="396">
        <v>4.6934345653768222E-2</v>
      </c>
    </row>
    <row r="35" spans="1:7" ht="15" customHeight="1">
      <c r="A35" s="303"/>
      <c r="B35" s="33" t="s">
        <v>831</v>
      </c>
      <c r="C35" s="301"/>
      <c r="D35" s="301"/>
      <c r="E35" s="301"/>
      <c r="F35" s="301"/>
      <c r="G35" s="302"/>
    </row>
    <row r="36" spans="1:7" ht="15" customHeight="1">
      <c r="A36" s="131">
        <v>22</v>
      </c>
      <c r="B36" s="298" t="s">
        <v>815</v>
      </c>
      <c r="C36" s="397">
        <v>120731826.71146001</v>
      </c>
      <c r="D36" s="397">
        <v>110089136.08999999</v>
      </c>
      <c r="E36" s="397">
        <v>120914587.7685</v>
      </c>
      <c r="F36" s="397">
        <v>88573687.457550019</v>
      </c>
      <c r="G36" s="524">
        <v>74663250.602000013</v>
      </c>
    </row>
    <row r="37" spans="1:7">
      <c r="A37" s="131">
        <v>23</v>
      </c>
      <c r="B37" s="35" t="s">
        <v>816</v>
      </c>
      <c r="C37" s="397">
        <v>81875012.410266101</v>
      </c>
      <c r="D37" s="397">
        <v>75563024.283210009</v>
      </c>
      <c r="E37" s="397">
        <v>74149329.353100002</v>
      </c>
      <c r="F37" s="397">
        <v>65056049.282400005</v>
      </c>
      <c r="G37" s="524">
        <v>31774500.655499998</v>
      </c>
    </row>
    <row r="38" spans="1:7" ht="15" thickBot="1">
      <c r="A38" s="132">
        <v>24</v>
      </c>
      <c r="B38" s="275" t="s">
        <v>814</v>
      </c>
      <c r="C38" s="398">
        <v>1.4745869729641927</v>
      </c>
      <c r="D38" s="398">
        <v>1.4569180777808231</v>
      </c>
      <c r="E38" s="398">
        <v>1.6306902412118021</v>
      </c>
      <c r="F38" s="398">
        <v>1.3614980994782353</v>
      </c>
      <c r="G38" s="525">
        <v>2.3497851755878405</v>
      </c>
    </row>
    <row r="39" spans="1:7">
      <c r="A39" s="21"/>
    </row>
    <row r="40" spans="1:7" ht="41.4">
      <c r="B40" s="682" t="s">
        <v>934</v>
      </c>
      <c r="D40" s="321"/>
      <c r="E40" s="321"/>
      <c r="F40" s="321"/>
      <c r="G40" s="321"/>
    </row>
    <row r="41" spans="1:7" ht="69">
      <c r="B41" s="683" t="s">
        <v>830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RowHeight="14.4"/>
  <cols>
    <col min="1" max="1" width="9.5546875" style="2" bestFit="1" customWidth="1"/>
    <col min="2" max="2" width="55.109375" style="2" bestFit="1" customWidth="1"/>
    <col min="3" max="3" width="11.6640625" style="2" customWidth="1"/>
    <col min="4" max="4" width="13.33203125" style="2" customWidth="1"/>
    <col min="5" max="5" width="14.5546875" style="2" customWidth="1"/>
    <col min="6" max="6" width="11.6640625" style="2" customWidth="1"/>
    <col min="7" max="7" width="13.6640625" style="2" customWidth="1"/>
    <col min="8" max="8" width="14.5546875" style="2" customWidth="1"/>
  </cols>
  <sheetData>
    <row r="1" spans="1:8">
      <c r="A1" s="380" t="s">
        <v>225</v>
      </c>
      <c r="B1" s="381" t="s">
        <v>866</v>
      </c>
    </row>
    <row r="2" spans="1:8">
      <c r="A2" s="380" t="s">
        <v>226</v>
      </c>
      <c r="B2" s="382">
        <f>'1. key ratios'!B2</f>
        <v>43921</v>
      </c>
    </row>
    <row r="3" spans="1:8">
      <c r="A3" s="18"/>
    </row>
    <row r="4" spans="1:8" ht="15" thickBot="1">
      <c r="A4" s="36" t="s">
        <v>647</v>
      </c>
      <c r="B4" s="77" t="s">
        <v>281</v>
      </c>
      <c r="C4" s="36"/>
      <c r="D4" s="37"/>
      <c r="E4" s="37"/>
      <c r="F4" s="38"/>
      <c r="G4" s="38"/>
      <c r="H4" s="39" t="s">
        <v>129</v>
      </c>
    </row>
    <row r="5" spans="1:8">
      <c r="A5" s="40"/>
      <c r="B5" s="41"/>
      <c r="C5" s="570" t="s">
        <v>231</v>
      </c>
      <c r="D5" s="571"/>
      <c r="E5" s="572"/>
      <c r="F5" s="570" t="s">
        <v>232</v>
      </c>
      <c r="G5" s="571"/>
      <c r="H5" s="573"/>
    </row>
    <row r="6" spans="1:8">
      <c r="A6" s="42" t="s">
        <v>26</v>
      </c>
      <c r="B6" s="43" t="s">
        <v>189</v>
      </c>
      <c r="C6" s="44" t="s">
        <v>27</v>
      </c>
      <c r="D6" s="44" t="s">
        <v>130</v>
      </c>
      <c r="E6" s="44" t="s">
        <v>68</v>
      </c>
      <c r="F6" s="44" t="s">
        <v>27</v>
      </c>
      <c r="G6" s="44" t="s">
        <v>130</v>
      </c>
      <c r="H6" s="45" t="s">
        <v>68</v>
      </c>
    </row>
    <row r="7" spans="1:8">
      <c r="A7" s="42">
        <v>1</v>
      </c>
      <c r="B7" s="46" t="s">
        <v>190</v>
      </c>
      <c r="C7" s="399">
        <v>1245322.81</v>
      </c>
      <c r="D7" s="399">
        <v>2343811.98</v>
      </c>
      <c r="E7" s="401">
        <f>C7+D7</f>
        <v>3589134.79</v>
      </c>
      <c r="F7" s="406">
        <v>1530834.27</v>
      </c>
      <c r="G7" s="399">
        <v>4575541.6099999994</v>
      </c>
      <c r="H7" s="410">
        <f>F7+G7</f>
        <v>6106375.879999999</v>
      </c>
    </row>
    <row r="8" spans="1:8">
      <c r="A8" s="42">
        <v>2</v>
      </c>
      <c r="B8" s="46" t="s">
        <v>191</v>
      </c>
      <c r="C8" s="399">
        <v>4919700.5599999996</v>
      </c>
      <c r="D8" s="399">
        <v>66675562.629999995</v>
      </c>
      <c r="E8" s="401">
        <f t="shared" ref="E8:E19" si="0">C8+D8</f>
        <v>71595263.189999998</v>
      </c>
      <c r="F8" s="406">
        <v>1385793.35</v>
      </c>
      <c r="G8" s="399">
        <v>35230800.420000002</v>
      </c>
      <c r="H8" s="410">
        <f t="shared" ref="H8:H40" si="1">F8+G8</f>
        <v>36616593.770000003</v>
      </c>
    </row>
    <row r="9" spans="1:8">
      <c r="A9" s="42">
        <v>3</v>
      </c>
      <c r="B9" s="46" t="s">
        <v>192</v>
      </c>
      <c r="C9" s="399">
        <v>25934.52</v>
      </c>
      <c r="D9" s="399">
        <v>19513454.860316988</v>
      </c>
      <c r="E9" s="401">
        <f t="shared" si="0"/>
        <v>19539389.380316988</v>
      </c>
      <c r="F9" s="406">
        <v>5907635.1600000001</v>
      </c>
      <c r="G9" s="399">
        <v>14620967.173342001</v>
      </c>
      <c r="H9" s="410">
        <f t="shared" si="1"/>
        <v>20528602.333342001</v>
      </c>
    </row>
    <row r="10" spans="1:8">
      <c r="A10" s="42">
        <v>4</v>
      </c>
      <c r="B10" s="46" t="s">
        <v>221</v>
      </c>
      <c r="C10" s="399">
        <v>0</v>
      </c>
      <c r="D10" s="399">
        <v>0</v>
      </c>
      <c r="E10" s="401">
        <f t="shared" si="0"/>
        <v>0</v>
      </c>
      <c r="F10" s="406">
        <v>0</v>
      </c>
      <c r="G10" s="399">
        <v>0</v>
      </c>
      <c r="H10" s="410">
        <f t="shared" si="1"/>
        <v>0</v>
      </c>
    </row>
    <row r="11" spans="1:8">
      <c r="A11" s="42">
        <v>5</v>
      </c>
      <c r="B11" s="46" t="s">
        <v>193</v>
      </c>
      <c r="C11" s="399">
        <v>32924438.94051902</v>
      </c>
      <c r="D11" s="399">
        <v>10350932.08181168</v>
      </c>
      <c r="E11" s="401">
        <f t="shared" si="0"/>
        <v>43275371.022330701</v>
      </c>
      <c r="F11" s="406">
        <v>25038305.372061796</v>
      </c>
      <c r="G11" s="399">
        <v>11153170.244504711</v>
      </c>
      <c r="H11" s="410">
        <f t="shared" si="1"/>
        <v>36191475.616566509</v>
      </c>
    </row>
    <row r="12" spans="1:8">
      <c r="A12" s="42">
        <v>6.1</v>
      </c>
      <c r="B12" s="47" t="s">
        <v>194</v>
      </c>
      <c r="C12" s="399">
        <v>58177614.890000001</v>
      </c>
      <c r="D12" s="399">
        <v>124449656.16</v>
      </c>
      <c r="E12" s="401">
        <f t="shared" si="0"/>
        <v>182627271.05000001</v>
      </c>
      <c r="F12" s="406">
        <v>50174060.069999993</v>
      </c>
      <c r="G12" s="399">
        <v>90178100.949999988</v>
      </c>
      <c r="H12" s="410">
        <f t="shared" si="1"/>
        <v>140352161.01999998</v>
      </c>
    </row>
    <row r="13" spans="1:8">
      <c r="A13" s="42">
        <v>6.2</v>
      </c>
      <c r="B13" s="47" t="s">
        <v>195</v>
      </c>
      <c r="C13" s="400">
        <v>-7476036.1789999995</v>
      </c>
      <c r="D13" s="400">
        <v>-4002148.3753999993</v>
      </c>
      <c r="E13" s="405">
        <f t="shared" si="0"/>
        <v>-11478184.554399999</v>
      </c>
      <c r="F13" s="407">
        <v>-2676291.2053999994</v>
      </c>
      <c r="G13" s="400">
        <v>-2893620.0794000002</v>
      </c>
      <c r="H13" s="411">
        <f t="shared" si="1"/>
        <v>-5569911.2847999996</v>
      </c>
    </row>
    <row r="14" spans="1:8">
      <c r="A14" s="42">
        <v>6</v>
      </c>
      <c r="B14" s="46" t="s">
        <v>196</v>
      </c>
      <c r="C14" s="401">
        <f>C12+C13</f>
        <v>50701578.711000003</v>
      </c>
      <c r="D14" s="401">
        <f>D12+D13</f>
        <v>120447507.78459999</v>
      </c>
      <c r="E14" s="401">
        <f t="shared" si="0"/>
        <v>171149086.49559999</v>
      </c>
      <c r="F14" s="401">
        <f>F12+F13</f>
        <v>47497768.864599995</v>
      </c>
      <c r="G14" s="401">
        <f>G12+G13</f>
        <v>87284480.870599985</v>
      </c>
      <c r="H14" s="410">
        <f t="shared" si="1"/>
        <v>134782249.73519999</v>
      </c>
    </row>
    <row r="15" spans="1:8">
      <c r="A15" s="42">
        <v>7</v>
      </c>
      <c r="B15" s="46" t="s">
        <v>197</v>
      </c>
      <c r="C15" s="399">
        <v>1302881.8100000005</v>
      </c>
      <c r="D15" s="399">
        <v>1016449.3910150002</v>
      </c>
      <c r="E15" s="401">
        <f t="shared" si="0"/>
        <v>2319331.2010150007</v>
      </c>
      <c r="F15" s="406">
        <v>810671.89999999746</v>
      </c>
      <c r="G15" s="399">
        <v>680139.95919400023</v>
      </c>
      <c r="H15" s="410">
        <f t="shared" si="1"/>
        <v>1490811.8591939977</v>
      </c>
    </row>
    <row r="16" spans="1:8">
      <c r="A16" s="42">
        <v>8</v>
      </c>
      <c r="B16" s="46" t="s">
        <v>198</v>
      </c>
      <c r="C16" s="399">
        <v>0</v>
      </c>
      <c r="D16" s="399">
        <v>0</v>
      </c>
      <c r="E16" s="401">
        <f t="shared" si="0"/>
        <v>0</v>
      </c>
      <c r="F16" s="406">
        <v>0</v>
      </c>
      <c r="G16" s="399">
        <v>0</v>
      </c>
      <c r="H16" s="410">
        <f t="shared" si="1"/>
        <v>0</v>
      </c>
    </row>
    <row r="17" spans="1:8">
      <c r="A17" s="42">
        <v>9</v>
      </c>
      <c r="B17" s="46" t="s">
        <v>199</v>
      </c>
      <c r="C17" s="399">
        <v>0</v>
      </c>
      <c r="D17" s="399">
        <v>0</v>
      </c>
      <c r="E17" s="401">
        <f t="shared" si="0"/>
        <v>0</v>
      </c>
      <c r="F17" s="406">
        <v>0</v>
      </c>
      <c r="G17" s="399">
        <v>0</v>
      </c>
      <c r="H17" s="410">
        <f t="shared" si="1"/>
        <v>0</v>
      </c>
    </row>
    <row r="18" spans="1:8">
      <c r="A18" s="42">
        <v>10</v>
      </c>
      <c r="B18" s="46" t="s">
        <v>200</v>
      </c>
      <c r="C18" s="399">
        <v>821953.47999999952</v>
      </c>
      <c r="D18" s="399">
        <v>0</v>
      </c>
      <c r="E18" s="401">
        <f t="shared" si="0"/>
        <v>821953.47999999952</v>
      </c>
      <c r="F18" s="406">
        <v>1239515.5899999999</v>
      </c>
      <c r="G18" s="399">
        <v>0</v>
      </c>
      <c r="H18" s="410">
        <f t="shared" si="1"/>
        <v>1239515.5899999999</v>
      </c>
    </row>
    <row r="19" spans="1:8">
      <c r="A19" s="42">
        <v>11</v>
      </c>
      <c r="B19" s="46" t="s">
        <v>201</v>
      </c>
      <c r="C19" s="399">
        <v>720294.58385537867</v>
      </c>
      <c r="D19" s="399">
        <v>381437.14047300001</v>
      </c>
      <c r="E19" s="401">
        <f t="shared" si="0"/>
        <v>1101731.7243283787</v>
      </c>
      <c r="F19" s="406">
        <v>8554924.2785795014</v>
      </c>
      <c r="G19" s="399">
        <v>809698.70000000007</v>
      </c>
      <c r="H19" s="410">
        <f t="shared" si="1"/>
        <v>9364622.9785795007</v>
      </c>
    </row>
    <row r="20" spans="1:8">
      <c r="A20" s="42">
        <v>12</v>
      </c>
      <c r="B20" s="48" t="s">
        <v>202</v>
      </c>
      <c r="C20" s="401">
        <f>SUM(C7:C11)+SUM(C14:C19)</f>
        <v>92662105.415374398</v>
      </c>
      <c r="D20" s="401">
        <f>SUM(D7:D11)+SUM(D14:D19)</f>
        <v>220729155.86821663</v>
      </c>
      <c r="E20" s="401">
        <f>C20+D20</f>
        <v>313391261.28359103</v>
      </c>
      <c r="F20" s="401">
        <f>SUM(F7:F11)+SUM(F14:F19)</f>
        <v>91965448.785241306</v>
      </c>
      <c r="G20" s="401">
        <f>SUM(G7:G11)+SUM(G14:G19)</f>
        <v>154354798.97764072</v>
      </c>
      <c r="H20" s="410">
        <f t="shared" si="1"/>
        <v>246320247.76288202</v>
      </c>
    </row>
    <row r="21" spans="1:8">
      <c r="A21" s="42"/>
      <c r="B21" s="43" t="s">
        <v>219</v>
      </c>
      <c r="C21" s="402"/>
      <c r="D21" s="402"/>
      <c r="E21" s="402"/>
      <c r="F21" s="408"/>
      <c r="G21" s="402"/>
      <c r="H21" s="412"/>
    </row>
    <row r="22" spans="1:8">
      <c r="A22" s="42">
        <v>13</v>
      </c>
      <c r="B22" s="46" t="s">
        <v>203</v>
      </c>
      <c r="C22" s="399">
        <v>0</v>
      </c>
      <c r="D22" s="399">
        <v>168452870.48666501</v>
      </c>
      <c r="E22" s="401">
        <f>C22+D22</f>
        <v>168452870.48666501</v>
      </c>
      <c r="F22" s="406">
        <v>0</v>
      </c>
      <c r="G22" s="399">
        <v>100186877.91</v>
      </c>
      <c r="H22" s="410">
        <f t="shared" si="1"/>
        <v>100186877.91</v>
      </c>
    </row>
    <row r="23" spans="1:8">
      <c r="A23" s="42">
        <v>14</v>
      </c>
      <c r="B23" s="46" t="s">
        <v>204</v>
      </c>
      <c r="C23" s="399">
        <v>10896532.139999999</v>
      </c>
      <c r="D23" s="399">
        <v>10968147.590000004</v>
      </c>
      <c r="E23" s="401">
        <f t="shared" ref="E23:E40" si="2">C23+D23</f>
        <v>21864679.730000004</v>
      </c>
      <c r="F23" s="406">
        <v>5166309.1399999997</v>
      </c>
      <c r="G23" s="399">
        <v>6394570.5099999961</v>
      </c>
      <c r="H23" s="410">
        <f t="shared" si="1"/>
        <v>11560879.649999995</v>
      </c>
    </row>
    <row r="24" spans="1:8">
      <c r="A24" s="42">
        <v>15</v>
      </c>
      <c r="B24" s="46" t="s">
        <v>205</v>
      </c>
      <c r="C24" s="399">
        <v>0</v>
      </c>
      <c r="D24" s="399">
        <v>0</v>
      </c>
      <c r="E24" s="401">
        <f t="shared" si="2"/>
        <v>0</v>
      </c>
      <c r="F24" s="406">
        <v>0</v>
      </c>
      <c r="G24" s="399">
        <v>0</v>
      </c>
      <c r="H24" s="410">
        <f t="shared" si="1"/>
        <v>0</v>
      </c>
    </row>
    <row r="25" spans="1:8">
      <c r="A25" s="42">
        <v>16</v>
      </c>
      <c r="B25" s="46" t="s">
        <v>206</v>
      </c>
      <c r="C25" s="399">
        <v>113778.54000000001</v>
      </c>
      <c r="D25" s="399">
        <v>21659507.539999995</v>
      </c>
      <c r="E25" s="401">
        <f t="shared" si="2"/>
        <v>21773286.079999994</v>
      </c>
      <c r="F25" s="406">
        <v>172959.49</v>
      </c>
      <c r="G25" s="399">
        <v>25343777.649999995</v>
      </c>
      <c r="H25" s="410">
        <f t="shared" si="1"/>
        <v>25516737.139999993</v>
      </c>
    </row>
    <row r="26" spans="1:8">
      <c r="A26" s="42">
        <v>17</v>
      </c>
      <c r="B26" s="46" t="s">
        <v>207</v>
      </c>
      <c r="C26" s="402"/>
      <c r="D26" s="402"/>
      <c r="E26" s="401">
        <f t="shared" si="2"/>
        <v>0</v>
      </c>
      <c r="F26" s="408"/>
      <c r="G26" s="402"/>
      <c r="H26" s="410">
        <f t="shared" si="1"/>
        <v>0</v>
      </c>
    </row>
    <row r="27" spans="1:8">
      <c r="A27" s="42">
        <v>18</v>
      </c>
      <c r="B27" s="46" t="s">
        <v>208</v>
      </c>
      <c r="C27" s="399">
        <v>3000000</v>
      </c>
      <c r="D27" s="399">
        <v>17882277.763180003</v>
      </c>
      <c r="E27" s="401">
        <f t="shared" si="2"/>
        <v>20882277.763180003</v>
      </c>
      <c r="F27" s="406">
        <v>0</v>
      </c>
      <c r="G27" s="399">
        <v>23112510.981886998</v>
      </c>
      <c r="H27" s="410">
        <f t="shared" si="1"/>
        <v>23112510.981886998</v>
      </c>
    </row>
    <row r="28" spans="1:8">
      <c r="A28" s="42">
        <v>19</v>
      </c>
      <c r="B28" s="46" t="s">
        <v>209</v>
      </c>
      <c r="C28" s="399">
        <v>13549.27</v>
      </c>
      <c r="D28" s="399">
        <v>1293672.7999999998</v>
      </c>
      <c r="E28" s="401">
        <f t="shared" si="2"/>
        <v>1307222.0699999998</v>
      </c>
      <c r="F28" s="406">
        <v>9531.9700000000012</v>
      </c>
      <c r="G28" s="399">
        <v>1447210.4500000002</v>
      </c>
      <c r="H28" s="410">
        <f t="shared" si="1"/>
        <v>1456742.4200000002</v>
      </c>
    </row>
    <row r="29" spans="1:8">
      <c r="A29" s="42">
        <v>20</v>
      </c>
      <c r="B29" s="46" t="s">
        <v>131</v>
      </c>
      <c r="C29" s="399">
        <v>348740.22</v>
      </c>
      <c r="D29" s="399">
        <v>839247.34019999986</v>
      </c>
      <c r="E29" s="401">
        <f t="shared" si="2"/>
        <v>1187987.5601999997</v>
      </c>
      <c r="F29" s="406">
        <v>7632124.4499999993</v>
      </c>
      <c r="G29" s="399">
        <v>328253.95959999989</v>
      </c>
      <c r="H29" s="410">
        <f t="shared" si="1"/>
        <v>7960378.409599999</v>
      </c>
    </row>
    <row r="30" spans="1:8">
      <c r="A30" s="42">
        <v>21</v>
      </c>
      <c r="B30" s="46" t="s">
        <v>210</v>
      </c>
      <c r="C30" s="399">
        <v>0</v>
      </c>
      <c r="D30" s="399">
        <v>0</v>
      </c>
      <c r="E30" s="401">
        <f t="shared" si="2"/>
        <v>0</v>
      </c>
      <c r="F30" s="406">
        <v>0</v>
      </c>
      <c r="G30" s="399">
        <v>0</v>
      </c>
      <c r="H30" s="410">
        <f t="shared" si="1"/>
        <v>0</v>
      </c>
    </row>
    <row r="31" spans="1:8">
      <c r="A31" s="42">
        <v>22</v>
      </c>
      <c r="B31" s="48" t="s">
        <v>211</v>
      </c>
      <c r="C31" s="401">
        <f>SUM(C22:C30)</f>
        <v>14372600.169999998</v>
      </c>
      <c r="D31" s="401">
        <f>SUM(D22:D30)</f>
        <v>221095723.52004504</v>
      </c>
      <c r="E31" s="401">
        <f>C31+D31</f>
        <v>235468323.69004503</v>
      </c>
      <c r="F31" s="401">
        <f>SUM(F22:F30)</f>
        <v>12980925.049999999</v>
      </c>
      <c r="G31" s="401">
        <f>SUM(G22:G30)</f>
        <v>156813201.46148697</v>
      </c>
      <c r="H31" s="410">
        <f t="shared" si="1"/>
        <v>169794126.51148698</v>
      </c>
    </row>
    <row r="32" spans="1:8">
      <c r="A32" s="42"/>
      <c r="B32" s="43" t="s">
        <v>220</v>
      </c>
      <c r="C32" s="402"/>
      <c r="D32" s="402"/>
      <c r="E32" s="399"/>
      <c r="F32" s="408"/>
      <c r="G32" s="402"/>
      <c r="H32" s="412"/>
    </row>
    <row r="33" spans="1:8">
      <c r="A33" s="42">
        <v>23</v>
      </c>
      <c r="B33" s="46" t="s">
        <v>212</v>
      </c>
      <c r="C33" s="399">
        <v>69161600</v>
      </c>
      <c r="D33" s="402"/>
      <c r="E33" s="401">
        <f t="shared" si="2"/>
        <v>69161600</v>
      </c>
      <c r="F33" s="406">
        <v>69161600</v>
      </c>
      <c r="G33" s="402"/>
      <c r="H33" s="410">
        <f t="shared" si="1"/>
        <v>69161600</v>
      </c>
    </row>
    <row r="34" spans="1:8">
      <c r="A34" s="42">
        <v>24</v>
      </c>
      <c r="B34" s="46" t="s">
        <v>213</v>
      </c>
      <c r="C34" s="399">
        <v>0</v>
      </c>
      <c r="D34" s="402"/>
      <c r="E34" s="401">
        <f t="shared" si="2"/>
        <v>0</v>
      </c>
      <c r="F34" s="406">
        <v>0</v>
      </c>
      <c r="G34" s="402"/>
      <c r="H34" s="410">
        <f t="shared" si="1"/>
        <v>0</v>
      </c>
    </row>
    <row r="35" spans="1:8">
      <c r="A35" s="42">
        <v>25</v>
      </c>
      <c r="B35" s="47" t="s">
        <v>214</v>
      </c>
      <c r="C35" s="399">
        <v>0</v>
      </c>
      <c r="D35" s="402"/>
      <c r="E35" s="401">
        <f t="shared" si="2"/>
        <v>0</v>
      </c>
      <c r="F35" s="406">
        <v>0</v>
      </c>
      <c r="G35" s="402"/>
      <c r="H35" s="410">
        <f t="shared" si="1"/>
        <v>0</v>
      </c>
    </row>
    <row r="36" spans="1:8">
      <c r="A36" s="42">
        <v>26</v>
      </c>
      <c r="B36" s="46" t="s">
        <v>215</v>
      </c>
      <c r="C36" s="399">
        <v>0</v>
      </c>
      <c r="D36" s="402"/>
      <c r="E36" s="401">
        <f t="shared" si="2"/>
        <v>0</v>
      </c>
      <c r="F36" s="406">
        <v>0</v>
      </c>
      <c r="G36" s="402"/>
      <c r="H36" s="410">
        <f t="shared" si="1"/>
        <v>0</v>
      </c>
    </row>
    <row r="37" spans="1:8">
      <c r="A37" s="42">
        <v>27</v>
      </c>
      <c r="B37" s="46" t="s">
        <v>216</v>
      </c>
      <c r="C37" s="399">
        <v>0</v>
      </c>
      <c r="D37" s="402"/>
      <c r="E37" s="401">
        <f t="shared" si="2"/>
        <v>0</v>
      </c>
      <c r="F37" s="406">
        <v>0</v>
      </c>
      <c r="G37" s="402"/>
      <c r="H37" s="410">
        <f t="shared" si="1"/>
        <v>0</v>
      </c>
    </row>
    <row r="38" spans="1:8">
      <c r="A38" s="42">
        <v>28</v>
      </c>
      <c r="B38" s="46" t="s">
        <v>217</v>
      </c>
      <c r="C38" s="399">
        <v>8761337.5775684863</v>
      </c>
      <c r="D38" s="402"/>
      <c r="E38" s="401">
        <f t="shared" si="2"/>
        <v>8761337.5775684863</v>
      </c>
      <c r="F38" s="406">
        <v>7364521.2694696169</v>
      </c>
      <c r="G38" s="402"/>
      <c r="H38" s="410">
        <f t="shared" si="1"/>
        <v>7364521.2694696169</v>
      </c>
    </row>
    <row r="39" spans="1:8">
      <c r="A39" s="42">
        <v>29</v>
      </c>
      <c r="B39" s="46" t="s">
        <v>233</v>
      </c>
      <c r="C39" s="399">
        <v>0</v>
      </c>
      <c r="D39" s="402"/>
      <c r="E39" s="401">
        <f t="shared" si="2"/>
        <v>0</v>
      </c>
      <c r="F39" s="406">
        <v>0</v>
      </c>
      <c r="G39" s="402"/>
      <c r="H39" s="410">
        <f t="shared" si="1"/>
        <v>0</v>
      </c>
    </row>
    <row r="40" spans="1:8">
      <c r="A40" s="42">
        <v>30</v>
      </c>
      <c r="B40" s="48" t="s">
        <v>218</v>
      </c>
      <c r="C40" s="403">
        <f>SUM(C33:C39)</f>
        <v>77922937.577568486</v>
      </c>
      <c r="D40" s="402"/>
      <c r="E40" s="401">
        <f t="shared" si="2"/>
        <v>77922937.577568486</v>
      </c>
      <c r="F40" s="409">
        <f>SUM(F33:F39)</f>
        <v>76526121.269469619</v>
      </c>
      <c r="G40" s="402"/>
      <c r="H40" s="410">
        <f t="shared" si="1"/>
        <v>76526121.269469619</v>
      </c>
    </row>
    <row r="41" spans="1:8" ht="15" thickBot="1">
      <c r="A41" s="49">
        <v>31</v>
      </c>
      <c r="B41" s="50" t="s">
        <v>234</v>
      </c>
      <c r="C41" s="404">
        <f>C31+C40</f>
        <v>92295537.747568488</v>
      </c>
      <c r="D41" s="404">
        <f>D31+D40</f>
        <v>221095723.52004504</v>
      </c>
      <c r="E41" s="404">
        <f>C41+D41</f>
        <v>313391261.26761353</v>
      </c>
      <c r="F41" s="404">
        <f>F31+F40</f>
        <v>89507046.319469616</v>
      </c>
      <c r="G41" s="404">
        <f>G31+G40</f>
        <v>156813201.46148697</v>
      </c>
      <c r="H41" s="413">
        <f>F41+G41</f>
        <v>246320247.78095657</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showGridLines="0" workbookViewId="0">
      <pane xSplit="1" ySplit="6" topLeftCell="B7" activePane="bottomRight" state="frozen"/>
      <selection pane="topRight" activeCell="B1" sqref="B1"/>
      <selection pane="bottomLeft" activeCell="A6" sqref="A6"/>
      <selection pane="bottomRight" activeCell="B4" sqref="B4"/>
    </sheetView>
  </sheetViews>
  <sheetFormatPr defaultColWidth="9.109375" defaultRowHeight="14.4"/>
  <cols>
    <col min="1" max="1" width="9.5546875" style="2" bestFit="1" customWidth="1"/>
    <col min="2" max="2" width="89.109375" style="2" customWidth="1"/>
    <col min="3" max="8" width="12.6640625" style="2" customWidth="1"/>
    <col min="9" max="9" width="8.88671875" customWidth="1"/>
    <col min="10" max="16384" width="9.109375" style="13"/>
  </cols>
  <sheetData>
    <row r="1" spans="1:8">
      <c r="A1" s="380" t="s">
        <v>225</v>
      </c>
      <c r="B1" s="381" t="s">
        <v>866</v>
      </c>
      <c r="C1" s="17"/>
    </row>
    <row r="2" spans="1:8">
      <c r="A2" s="380" t="s">
        <v>226</v>
      </c>
      <c r="B2" s="382">
        <f>'2. RC'!B2</f>
        <v>43921</v>
      </c>
      <c r="C2" s="30"/>
      <c r="D2" s="19"/>
      <c r="E2" s="19"/>
      <c r="F2" s="19"/>
      <c r="G2" s="19"/>
      <c r="H2" s="19"/>
    </row>
    <row r="3" spans="1:8">
      <c r="A3" s="18"/>
      <c r="B3" s="17"/>
      <c r="C3" s="30"/>
      <c r="D3" s="19"/>
      <c r="E3" s="19"/>
      <c r="F3" s="19"/>
      <c r="G3" s="19"/>
      <c r="H3" s="19"/>
    </row>
    <row r="4" spans="1:8" ht="15" thickBot="1">
      <c r="A4" s="52" t="s">
        <v>648</v>
      </c>
      <c r="B4" s="31" t="s">
        <v>259</v>
      </c>
      <c r="C4" s="38"/>
      <c r="D4" s="38"/>
      <c r="E4" s="38"/>
      <c r="F4" s="52"/>
      <c r="G4" s="52"/>
      <c r="H4" s="53" t="s">
        <v>129</v>
      </c>
    </row>
    <row r="5" spans="1:8">
      <c r="A5" s="133"/>
      <c r="B5" s="134"/>
      <c r="C5" s="570" t="s">
        <v>231</v>
      </c>
      <c r="D5" s="571"/>
      <c r="E5" s="572"/>
      <c r="F5" s="570" t="s">
        <v>232</v>
      </c>
      <c r="G5" s="571"/>
      <c r="H5" s="573"/>
    </row>
    <row r="6" spans="1:8">
      <c r="A6" s="135" t="s">
        <v>26</v>
      </c>
      <c r="B6" s="54"/>
      <c r="C6" s="55" t="s">
        <v>27</v>
      </c>
      <c r="D6" s="55" t="s">
        <v>132</v>
      </c>
      <c r="E6" s="55" t="s">
        <v>68</v>
      </c>
      <c r="F6" s="55" t="s">
        <v>27</v>
      </c>
      <c r="G6" s="55" t="s">
        <v>132</v>
      </c>
      <c r="H6" s="136" t="s">
        <v>68</v>
      </c>
    </row>
    <row r="7" spans="1:8">
      <c r="A7" s="137"/>
      <c r="B7" s="57" t="s">
        <v>128</v>
      </c>
      <c r="C7" s="58"/>
      <c r="D7" s="58"/>
      <c r="E7" s="58"/>
      <c r="F7" s="58"/>
      <c r="G7" s="58"/>
      <c r="H7" s="138"/>
    </row>
    <row r="8" spans="1:8">
      <c r="A8" s="137">
        <v>1</v>
      </c>
      <c r="B8" s="59" t="s">
        <v>133</v>
      </c>
      <c r="C8" s="414">
        <v>184161.46000000002</v>
      </c>
      <c r="D8" s="414">
        <v>0</v>
      </c>
      <c r="E8" s="405">
        <f t="shared" ref="E8:E22" si="0">C8+D8</f>
        <v>184161.46000000002</v>
      </c>
      <c r="F8" s="415">
        <v>227964.45999999996</v>
      </c>
      <c r="G8" s="415">
        <v>29.79</v>
      </c>
      <c r="H8" s="411">
        <f t="shared" ref="H8:H22" si="1">F8+G8</f>
        <v>227994.24999999997</v>
      </c>
    </row>
    <row r="9" spans="1:8">
      <c r="A9" s="137">
        <v>2</v>
      </c>
      <c r="B9" s="59" t="s">
        <v>134</v>
      </c>
      <c r="C9" s="416">
        <f>C10+C11+C12+C13+C14+C15+C16+C17+C18</f>
        <v>2840766.2800000003</v>
      </c>
      <c r="D9" s="416">
        <f>D10+D11+D12+D13+D14+D15+D16+D17+D18</f>
        <v>179619.13</v>
      </c>
      <c r="E9" s="405">
        <f t="shared" si="0"/>
        <v>3020385.41</v>
      </c>
      <c r="F9" s="416">
        <f>F10+F11+F12+F13+F14+F15+F16+F17+F18</f>
        <v>2924339.44</v>
      </c>
      <c r="G9" s="416">
        <f>G10+G11+G12+G13+G14+G15+G16+G17+G18</f>
        <v>206267.77</v>
      </c>
      <c r="H9" s="411">
        <f t="shared" si="1"/>
        <v>3130607.21</v>
      </c>
    </row>
    <row r="10" spans="1:8">
      <c r="A10" s="137">
        <v>2.1</v>
      </c>
      <c r="B10" s="60" t="s">
        <v>135</v>
      </c>
      <c r="C10" s="415">
        <v>0</v>
      </c>
      <c r="D10" s="415">
        <v>32400.02</v>
      </c>
      <c r="E10" s="405">
        <f t="shared" si="0"/>
        <v>32400.02</v>
      </c>
      <c r="F10" s="415">
        <v>0</v>
      </c>
      <c r="G10" s="415">
        <v>33538.31</v>
      </c>
      <c r="H10" s="411">
        <f t="shared" si="1"/>
        <v>33538.31</v>
      </c>
    </row>
    <row r="11" spans="1:8">
      <c r="A11" s="137">
        <v>2.2000000000000002</v>
      </c>
      <c r="B11" s="60" t="s">
        <v>136</v>
      </c>
      <c r="C11" s="415">
        <v>2573070.9400000004</v>
      </c>
      <c r="D11" s="415">
        <v>0</v>
      </c>
      <c r="E11" s="405">
        <f t="shared" si="0"/>
        <v>2573070.9400000004</v>
      </c>
      <c r="F11" s="415">
        <v>2682153.4899999998</v>
      </c>
      <c r="G11" s="415">
        <v>0</v>
      </c>
      <c r="H11" s="411">
        <f t="shared" si="1"/>
        <v>2682153.4899999998</v>
      </c>
    </row>
    <row r="12" spans="1:8">
      <c r="A12" s="137">
        <v>2.2999999999999998</v>
      </c>
      <c r="B12" s="60" t="s">
        <v>137</v>
      </c>
      <c r="C12" s="415"/>
      <c r="D12" s="415"/>
      <c r="E12" s="405">
        <f t="shared" si="0"/>
        <v>0</v>
      </c>
      <c r="F12" s="415"/>
      <c r="G12" s="415"/>
      <c r="H12" s="411">
        <f t="shared" si="1"/>
        <v>0</v>
      </c>
    </row>
    <row r="13" spans="1:8">
      <c r="A13" s="137">
        <v>2.4</v>
      </c>
      <c r="B13" s="60" t="s">
        <v>138</v>
      </c>
      <c r="C13" s="415"/>
      <c r="D13" s="415"/>
      <c r="E13" s="405">
        <f t="shared" si="0"/>
        <v>0</v>
      </c>
      <c r="F13" s="415"/>
      <c r="G13" s="415"/>
      <c r="H13" s="411">
        <f t="shared" si="1"/>
        <v>0</v>
      </c>
    </row>
    <row r="14" spans="1:8">
      <c r="A14" s="137">
        <v>2.5</v>
      </c>
      <c r="B14" s="60" t="s">
        <v>139</v>
      </c>
      <c r="C14" s="415"/>
      <c r="D14" s="415"/>
      <c r="E14" s="405">
        <f t="shared" si="0"/>
        <v>0</v>
      </c>
      <c r="F14" s="415"/>
      <c r="G14" s="415"/>
      <c r="H14" s="411">
        <f t="shared" si="1"/>
        <v>0</v>
      </c>
    </row>
    <row r="15" spans="1:8">
      <c r="A15" s="137">
        <v>2.6</v>
      </c>
      <c r="B15" s="60" t="s">
        <v>140</v>
      </c>
      <c r="C15" s="415"/>
      <c r="D15" s="415"/>
      <c r="E15" s="405">
        <f t="shared" si="0"/>
        <v>0</v>
      </c>
      <c r="F15" s="415"/>
      <c r="G15" s="415"/>
      <c r="H15" s="411">
        <f t="shared" si="1"/>
        <v>0</v>
      </c>
    </row>
    <row r="16" spans="1:8">
      <c r="A16" s="137">
        <v>2.7</v>
      </c>
      <c r="B16" s="60" t="s">
        <v>141</v>
      </c>
      <c r="C16" s="415"/>
      <c r="D16" s="415"/>
      <c r="E16" s="405">
        <f t="shared" si="0"/>
        <v>0</v>
      </c>
      <c r="F16" s="415"/>
      <c r="G16" s="415"/>
      <c r="H16" s="411">
        <f t="shared" si="1"/>
        <v>0</v>
      </c>
    </row>
    <row r="17" spans="1:8">
      <c r="A17" s="137">
        <v>2.8</v>
      </c>
      <c r="B17" s="60" t="s">
        <v>142</v>
      </c>
      <c r="C17" s="415">
        <v>267695.33999999997</v>
      </c>
      <c r="D17" s="415">
        <v>147219.11000000002</v>
      </c>
      <c r="E17" s="405">
        <f t="shared" si="0"/>
        <v>414914.44999999995</v>
      </c>
      <c r="F17" s="415">
        <v>242185.95</v>
      </c>
      <c r="G17" s="415">
        <v>172729.46</v>
      </c>
      <c r="H17" s="411">
        <f t="shared" si="1"/>
        <v>414915.41000000003</v>
      </c>
    </row>
    <row r="18" spans="1:8">
      <c r="A18" s="137">
        <v>2.9</v>
      </c>
      <c r="B18" s="60" t="s">
        <v>143</v>
      </c>
      <c r="C18" s="415">
        <v>0</v>
      </c>
      <c r="D18" s="415">
        <v>0</v>
      </c>
      <c r="E18" s="405">
        <f t="shared" si="0"/>
        <v>0</v>
      </c>
      <c r="F18" s="415">
        <v>0</v>
      </c>
      <c r="G18" s="415">
        <v>0</v>
      </c>
      <c r="H18" s="411">
        <f t="shared" si="1"/>
        <v>0</v>
      </c>
    </row>
    <row r="19" spans="1:8">
      <c r="A19" s="137">
        <v>3</v>
      </c>
      <c r="B19" s="59" t="s">
        <v>144</v>
      </c>
      <c r="C19" s="415">
        <v>0</v>
      </c>
      <c r="D19" s="415">
        <v>0</v>
      </c>
      <c r="E19" s="405">
        <f t="shared" si="0"/>
        <v>0</v>
      </c>
      <c r="F19" s="415">
        <v>0</v>
      </c>
      <c r="G19" s="415">
        <v>0</v>
      </c>
      <c r="H19" s="411">
        <f t="shared" si="1"/>
        <v>0</v>
      </c>
    </row>
    <row r="20" spans="1:8">
      <c r="A20" s="137">
        <v>4</v>
      </c>
      <c r="B20" s="59" t="s">
        <v>145</v>
      </c>
      <c r="C20" s="415">
        <v>804491.79390463512</v>
      </c>
      <c r="D20" s="415">
        <v>134008.80602704867</v>
      </c>
      <c r="E20" s="405">
        <f t="shared" si="0"/>
        <v>938500.59993168386</v>
      </c>
      <c r="F20" s="415">
        <v>504290.02797016222</v>
      </c>
      <c r="G20" s="415">
        <v>124703.91401860875</v>
      </c>
      <c r="H20" s="411">
        <f t="shared" si="1"/>
        <v>628993.94198877097</v>
      </c>
    </row>
    <row r="21" spans="1:8">
      <c r="A21" s="137">
        <v>5</v>
      </c>
      <c r="B21" s="59" t="s">
        <v>146</v>
      </c>
      <c r="C21" s="415">
        <v>0</v>
      </c>
      <c r="D21" s="415"/>
      <c r="E21" s="405">
        <f t="shared" si="0"/>
        <v>0</v>
      </c>
      <c r="F21" s="415">
        <v>0</v>
      </c>
      <c r="G21" s="415"/>
      <c r="H21" s="411">
        <f t="shared" si="1"/>
        <v>0</v>
      </c>
    </row>
    <row r="22" spans="1:8">
      <c r="A22" s="137">
        <v>6</v>
      </c>
      <c r="B22" s="61" t="s">
        <v>147</v>
      </c>
      <c r="C22" s="416">
        <f>C8+C9+C19+C20+C21</f>
        <v>3829419.5339046353</v>
      </c>
      <c r="D22" s="416">
        <f>D8+D9+D19+D20+D21</f>
        <v>313627.93602704868</v>
      </c>
      <c r="E22" s="405">
        <f t="shared" si="0"/>
        <v>4143047.469931684</v>
      </c>
      <c r="F22" s="416">
        <f>F8+F9+F19+F20+F21</f>
        <v>3656593.9279701621</v>
      </c>
      <c r="G22" s="416">
        <f>G8+G9+G19+G20+G21</f>
        <v>331001.47401860874</v>
      </c>
      <c r="H22" s="411">
        <f t="shared" si="1"/>
        <v>3987595.4019887708</v>
      </c>
    </row>
    <row r="23" spans="1:8">
      <c r="A23" s="137"/>
      <c r="B23" s="57" t="s">
        <v>126</v>
      </c>
      <c r="C23" s="415"/>
      <c r="D23" s="415"/>
      <c r="E23" s="400"/>
      <c r="F23" s="415"/>
      <c r="G23" s="415"/>
      <c r="H23" s="417"/>
    </row>
    <row r="24" spans="1:8">
      <c r="A24" s="137">
        <v>7</v>
      </c>
      <c r="B24" s="59" t="s">
        <v>148</v>
      </c>
      <c r="C24" s="415">
        <v>33765.39</v>
      </c>
      <c r="D24" s="415">
        <v>0</v>
      </c>
      <c r="E24" s="405">
        <f t="shared" ref="E24:E31" si="2">C24+D24</f>
        <v>33765.39</v>
      </c>
      <c r="F24" s="415">
        <v>18386.37</v>
      </c>
      <c r="G24" s="415">
        <v>0</v>
      </c>
      <c r="H24" s="411">
        <f t="shared" ref="H24:H31" si="3">F24+G24</f>
        <v>18386.37</v>
      </c>
    </row>
    <row r="25" spans="1:8">
      <c r="A25" s="137">
        <v>8</v>
      </c>
      <c r="B25" s="59" t="s">
        <v>149</v>
      </c>
      <c r="C25" s="415">
        <v>175452.41000000006</v>
      </c>
      <c r="D25" s="415">
        <v>0</v>
      </c>
      <c r="E25" s="405">
        <f t="shared" si="2"/>
        <v>175452.41000000006</v>
      </c>
      <c r="F25" s="415">
        <v>225265.44999999995</v>
      </c>
      <c r="G25" s="415">
        <v>0</v>
      </c>
      <c r="H25" s="411">
        <f t="shared" si="3"/>
        <v>225265.44999999995</v>
      </c>
    </row>
    <row r="26" spans="1:8">
      <c r="A26" s="137">
        <v>9</v>
      </c>
      <c r="B26" s="59" t="s">
        <v>150</v>
      </c>
      <c r="C26" s="415">
        <v>16479.14</v>
      </c>
      <c r="D26" s="415">
        <v>454977.70999999996</v>
      </c>
      <c r="E26" s="405">
        <f t="shared" si="2"/>
        <v>471456.85</v>
      </c>
      <c r="F26" s="415">
        <v>202991.23</v>
      </c>
      <c r="G26" s="415">
        <v>445896.39</v>
      </c>
      <c r="H26" s="411">
        <f t="shared" si="3"/>
        <v>648887.62</v>
      </c>
    </row>
    <row r="27" spans="1:8">
      <c r="A27" s="137">
        <v>10</v>
      </c>
      <c r="B27" s="59" t="s">
        <v>151</v>
      </c>
      <c r="C27" s="415">
        <v>0</v>
      </c>
      <c r="D27" s="415">
        <v>0</v>
      </c>
      <c r="E27" s="405">
        <f t="shared" si="2"/>
        <v>0</v>
      </c>
      <c r="F27" s="415">
        <v>0</v>
      </c>
      <c r="G27" s="415">
        <v>0</v>
      </c>
      <c r="H27" s="411">
        <f t="shared" si="3"/>
        <v>0</v>
      </c>
    </row>
    <row r="28" spans="1:8">
      <c r="A28" s="137">
        <v>11</v>
      </c>
      <c r="B28" s="59" t="s">
        <v>152</v>
      </c>
      <c r="C28" s="415">
        <v>23696.16</v>
      </c>
      <c r="D28" s="415">
        <v>243528.07</v>
      </c>
      <c r="E28" s="405">
        <f t="shared" si="2"/>
        <v>267224.23</v>
      </c>
      <c r="F28" s="415">
        <v>641.59</v>
      </c>
      <c r="G28" s="415">
        <v>336400.05</v>
      </c>
      <c r="H28" s="411">
        <f t="shared" si="3"/>
        <v>337041.64</v>
      </c>
    </row>
    <row r="29" spans="1:8">
      <c r="A29" s="137">
        <v>12</v>
      </c>
      <c r="B29" s="59" t="s">
        <v>153</v>
      </c>
      <c r="C29" s="415"/>
      <c r="D29" s="415"/>
      <c r="E29" s="405">
        <f t="shared" si="2"/>
        <v>0</v>
      </c>
      <c r="F29" s="415">
        <v>0</v>
      </c>
      <c r="G29" s="415"/>
      <c r="H29" s="411">
        <f t="shared" si="3"/>
        <v>0</v>
      </c>
    </row>
    <row r="30" spans="1:8">
      <c r="A30" s="137">
        <v>13</v>
      </c>
      <c r="B30" s="62" t="s">
        <v>154</v>
      </c>
      <c r="C30" s="416">
        <f>C24+C25+C26+C27+C28+C29</f>
        <v>249393.10000000006</v>
      </c>
      <c r="D30" s="416">
        <f>D24+D25+D26+D27+D28+D29</f>
        <v>698505.78</v>
      </c>
      <c r="E30" s="405">
        <f t="shared" si="2"/>
        <v>947898.88000000012</v>
      </c>
      <c r="F30" s="416">
        <f>F24+F25+F26+F27+F28+F29</f>
        <v>447284.63999999996</v>
      </c>
      <c r="G30" s="416">
        <f>G24+G25+G26+G27+G28+G29</f>
        <v>782296.44</v>
      </c>
      <c r="H30" s="411">
        <f t="shared" si="3"/>
        <v>1229581.0799999998</v>
      </c>
    </row>
    <row r="31" spans="1:8">
      <c r="A31" s="137">
        <v>14</v>
      </c>
      <c r="B31" s="62" t="s">
        <v>155</v>
      </c>
      <c r="C31" s="416">
        <f>C22-C30</f>
        <v>3580026.4339046353</v>
      </c>
      <c r="D31" s="416">
        <f>D22-D30</f>
        <v>-384877.84397295135</v>
      </c>
      <c r="E31" s="405">
        <f t="shared" si="2"/>
        <v>3195148.5899316841</v>
      </c>
      <c r="F31" s="416">
        <f>F22-F30</f>
        <v>3209309.287970162</v>
      </c>
      <c r="G31" s="416">
        <f>G22-G30</f>
        <v>-451294.9659813912</v>
      </c>
      <c r="H31" s="411">
        <f t="shared" si="3"/>
        <v>2758014.3219887707</v>
      </c>
    </row>
    <row r="32" spans="1:8">
      <c r="A32" s="137"/>
      <c r="B32" s="57"/>
      <c r="C32" s="418"/>
      <c r="D32" s="418"/>
      <c r="E32" s="418"/>
      <c r="F32" s="418"/>
      <c r="G32" s="418"/>
      <c r="H32" s="419"/>
    </row>
    <row r="33" spans="1:8">
      <c r="A33" s="137"/>
      <c r="B33" s="57" t="s">
        <v>156</v>
      </c>
      <c r="C33" s="415"/>
      <c r="D33" s="415"/>
      <c r="E33" s="400"/>
      <c r="F33" s="415"/>
      <c r="G33" s="415"/>
      <c r="H33" s="417"/>
    </row>
    <row r="34" spans="1:8">
      <c r="A34" s="137">
        <v>15</v>
      </c>
      <c r="B34" s="56" t="s">
        <v>127</v>
      </c>
      <c r="C34" s="420">
        <f>C35-C36</f>
        <v>202142.55999999994</v>
      </c>
      <c r="D34" s="420">
        <f>D35-D36</f>
        <v>0</v>
      </c>
      <c r="E34" s="405">
        <f t="shared" ref="E34:E45" si="4">C34+D34</f>
        <v>202142.55999999994</v>
      </c>
      <c r="F34" s="420">
        <f>F35-F36</f>
        <v>41808.720000000001</v>
      </c>
      <c r="G34" s="420">
        <f>G35-G36</f>
        <v>0</v>
      </c>
      <c r="H34" s="411">
        <f t="shared" ref="H34:H45" si="5">F34+G34</f>
        <v>41808.720000000001</v>
      </c>
    </row>
    <row r="35" spans="1:8">
      <c r="A35" s="137">
        <v>15.1</v>
      </c>
      <c r="B35" s="60" t="s">
        <v>157</v>
      </c>
      <c r="C35" s="415">
        <v>358530.68999999994</v>
      </c>
      <c r="D35" s="415"/>
      <c r="E35" s="405">
        <f t="shared" si="4"/>
        <v>358530.68999999994</v>
      </c>
      <c r="F35" s="415">
        <v>289491.27</v>
      </c>
      <c r="G35" s="415"/>
      <c r="H35" s="411">
        <f t="shared" si="5"/>
        <v>289491.27</v>
      </c>
    </row>
    <row r="36" spans="1:8">
      <c r="A36" s="137">
        <v>15.2</v>
      </c>
      <c r="B36" s="60" t="s">
        <v>158</v>
      </c>
      <c r="C36" s="415">
        <v>156388.13</v>
      </c>
      <c r="D36" s="415"/>
      <c r="E36" s="405">
        <f t="shared" si="4"/>
        <v>156388.13</v>
      </c>
      <c r="F36" s="415">
        <v>247682.55000000002</v>
      </c>
      <c r="G36" s="415"/>
      <c r="H36" s="411">
        <f t="shared" si="5"/>
        <v>247682.55000000002</v>
      </c>
    </row>
    <row r="37" spans="1:8">
      <c r="A37" s="137">
        <v>16</v>
      </c>
      <c r="B37" s="59" t="s">
        <v>159</v>
      </c>
      <c r="C37" s="415">
        <v>0</v>
      </c>
      <c r="D37" s="415"/>
      <c r="E37" s="405">
        <f t="shared" si="4"/>
        <v>0</v>
      </c>
      <c r="F37" s="415">
        <v>0</v>
      </c>
      <c r="G37" s="415"/>
      <c r="H37" s="411">
        <f t="shared" si="5"/>
        <v>0</v>
      </c>
    </row>
    <row r="38" spans="1:8">
      <c r="A38" s="137">
        <v>17</v>
      </c>
      <c r="B38" s="59" t="s">
        <v>160</v>
      </c>
      <c r="C38" s="415">
        <v>0</v>
      </c>
      <c r="D38" s="415"/>
      <c r="E38" s="405">
        <f t="shared" si="4"/>
        <v>0</v>
      </c>
      <c r="F38" s="415">
        <v>0</v>
      </c>
      <c r="G38" s="415"/>
      <c r="H38" s="411">
        <f t="shared" si="5"/>
        <v>0</v>
      </c>
    </row>
    <row r="39" spans="1:8">
      <c r="A39" s="137">
        <v>18</v>
      </c>
      <c r="B39" s="59" t="s">
        <v>161</v>
      </c>
      <c r="C39" s="415">
        <v>0</v>
      </c>
      <c r="D39" s="415"/>
      <c r="E39" s="405">
        <f t="shared" si="4"/>
        <v>0</v>
      </c>
      <c r="F39" s="415">
        <v>0</v>
      </c>
      <c r="G39" s="415"/>
      <c r="H39" s="411">
        <f t="shared" si="5"/>
        <v>0</v>
      </c>
    </row>
    <row r="40" spans="1:8">
      <c r="A40" s="137">
        <v>19</v>
      </c>
      <c r="B40" s="59" t="s">
        <v>162</v>
      </c>
      <c r="C40" s="415">
        <v>548070.66999999993</v>
      </c>
      <c r="D40" s="415"/>
      <c r="E40" s="405">
        <f t="shared" si="4"/>
        <v>548070.66999999993</v>
      </c>
      <c r="F40" s="415">
        <v>123573.78</v>
      </c>
      <c r="G40" s="415"/>
      <c r="H40" s="411">
        <f t="shared" si="5"/>
        <v>123573.78</v>
      </c>
    </row>
    <row r="41" spans="1:8">
      <c r="A41" s="137">
        <v>20</v>
      </c>
      <c r="B41" s="59" t="s">
        <v>163</v>
      </c>
      <c r="C41" s="415">
        <v>99373.019999995828</v>
      </c>
      <c r="D41" s="415"/>
      <c r="E41" s="405">
        <f t="shared" si="4"/>
        <v>99373.019999995828</v>
      </c>
      <c r="F41" s="415">
        <v>-28198.920000000042</v>
      </c>
      <c r="G41" s="415"/>
      <c r="H41" s="411">
        <f t="shared" si="5"/>
        <v>-28198.920000000042</v>
      </c>
    </row>
    <row r="42" spans="1:8">
      <c r="A42" s="137">
        <v>21</v>
      </c>
      <c r="B42" s="59" t="s">
        <v>164</v>
      </c>
      <c r="C42" s="415">
        <v>0</v>
      </c>
      <c r="D42" s="415"/>
      <c r="E42" s="405">
        <f t="shared" si="4"/>
        <v>0</v>
      </c>
      <c r="F42" s="415">
        <v>0</v>
      </c>
      <c r="G42" s="415"/>
      <c r="H42" s="411">
        <f t="shared" si="5"/>
        <v>0</v>
      </c>
    </row>
    <row r="43" spans="1:8">
      <c r="A43" s="137">
        <v>22</v>
      </c>
      <c r="B43" s="59" t="s">
        <v>165</v>
      </c>
      <c r="C43" s="415">
        <v>545384.41</v>
      </c>
      <c r="D43" s="415"/>
      <c r="E43" s="405">
        <f t="shared" si="4"/>
        <v>545384.41</v>
      </c>
      <c r="F43" s="415">
        <v>389948.00999999995</v>
      </c>
      <c r="G43" s="415"/>
      <c r="H43" s="411">
        <f t="shared" si="5"/>
        <v>389948.00999999995</v>
      </c>
    </row>
    <row r="44" spans="1:8">
      <c r="A44" s="137">
        <v>23</v>
      </c>
      <c r="B44" s="59" t="s">
        <v>166</v>
      </c>
      <c r="C44" s="415">
        <v>0</v>
      </c>
      <c r="D44" s="415"/>
      <c r="E44" s="405">
        <f t="shared" si="4"/>
        <v>0</v>
      </c>
      <c r="F44" s="415">
        <v>0</v>
      </c>
      <c r="G44" s="415"/>
      <c r="H44" s="411">
        <f t="shared" si="5"/>
        <v>0</v>
      </c>
    </row>
    <row r="45" spans="1:8">
      <c r="A45" s="137">
        <v>24</v>
      </c>
      <c r="B45" s="62" t="s">
        <v>167</v>
      </c>
      <c r="C45" s="416">
        <f>C34+C37+C38+C39+C40+C41+C42+C43+C44</f>
        <v>1394970.6599999957</v>
      </c>
      <c r="D45" s="416">
        <f>D34+D37+D38+D39+D40+D41+D42+D43+D44</f>
        <v>0</v>
      </c>
      <c r="E45" s="405">
        <f t="shared" si="4"/>
        <v>1394970.6599999957</v>
      </c>
      <c r="F45" s="416">
        <f>F34+F37+F38+F39+F40+F41+F42+F43+F44</f>
        <v>527131.58999999985</v>
      </c>
      <c r="G45" s="416">
        <f>G34+G37+G38+G39+G40+G41+G42+G43+G44</f>
        <v>0</v>
      </c>
      <c r="H45" s="411">
        <f t="shared" si="5"/>
        <v>527131.58999999985</v>
      </c>
    </row>
    <row r="46" spans="1:8">
      <c r="A46" s="137"/>
      <c r="B46" s="57" t="s">
        <v>168</v>
      </c>
      <c r="C46" s="415"/>
      <c r="D46" s="415"/>
      <c r="E46" s="415"/>
      <c r="F46" s="415"/>
      <c r="G46" s="415"/>
      <c r="H46" s="421"/>
    </row>
    <row r="47" spans="1:8">
      <c r="A47" s="137">
        <v>25</v>
      </c>
      <c r="B47" s="59" t="s">
        <v>169</v>
      </c>
      <c r="C47" s="415">
        <v>0</v>
      </c>
      <c r="D47" s="415"/>
      <c r="E47" s="405">
        <f t="shared" ref="E47:E54" si="6">C47+D47</f>
        <v>0</v>
      </c>
      <c r="F47" s="415">
        <v>0</v>
      </c>
      <c r="G47" s="415"/>
      <c r="H47" s="411">
        <f t="shared" ref="H47:H54" si="7">F47+G47</f>
        <v>0</v>
      </c>
    </row>
    <row r="48" spans="1:8">
      <c r="A48" s="137">
        <v>26</v>
      </c>
      <c r="B48" s="59" t="s">
        <v>170</v>
      </c>
      <c r="C48" s="415">
        <v>16823.77</v>
      </c>
      <c r="D48" s="415"/>
      <c r="E48" s="405">
        <f t="shared" si="6"/>
        <v>16823.77</v>
      </c>
      <c r="F48" s="415">
        <v>25472.690000000002</v>
      </c>
      <c r="G48" s="415"/>
      <c r="H48" s="411">
        <f t="shared" si="7"/>
        <v>25472.690000000002</v>
      </c>
    </row>
    <row r="49" spans="1:9">
      <c r="A49" s="137">
        <v>27</v>
      </c>
      <c r="B49" s="59" t="s">
        <v>171</v>
      </c>
      <c r="C49" s="415">
        <v>1105618.75</v>
      </c>
      <c r="D49" s="415"/>
      <c r="E49" s="405">
        <f t="shared" si="6"/>
        <v>1105618.75</v>
      </c>
      <c r="F49" s="415">
        <v>1080060.5399999998</v>
      </c>
      <c r="G49" s="415"/>
      <c r="H49" s="411">
        <f t="shared" si="7"/>
        <v>1080060.5399999998</v>
      </c>
    </row>
    <row r="50" spans="1:9">
      <c r="A50" s="137">
        <v>28</v>
      </c>
      <c r="B50" s="59" t="s">
        <v>308</v>
      </c>
      <c r="C50" s="415">
        <v>6293.85</v>
      </c>
      <c r="D50" s="415"/>
      <c r="E50" s="405">
        <f t="shared" si="6"/>
        <v>6293.85</v>
      </c>
      <c r="F50" s="415">
        <v>3669.23</v>
      </c>
      <c r="G50" s="415"/>
      <c r="H50" s="411">
        <f t="shared" si="7"/>
        <v>3669.23</v>
      </c>
    </row>
    <row r="51" spans="1:9">
      <c r="A51" s="137">
        <v>29</v>
      </c>
      <c r="B51" s="59" t="s">
        <v>172</v>
      </c>
      <c r="C51" s="415">
        <v>111570.9</v>
      </c>
      <c r="D51" s="415"/>
      <c r="E51" s="405">
        <f t="shared" si="6"/>
        <v>111570.9</v>
      </c>
      <c r="F51" s="415">
        <v>182623.34</v>
      </c>
      <c r="G51" s="415"/>
      <c r="H51" s="411">
        <f t="shared" si="7"/>
        <v>182623.34</v>
      </c>
    </row>
    <row r="52" spans="1:9">
      <c r="A52" s="137">
        <v>30</v>
      </c>
      <c r="B52" s="59" t="s">
        <v>173</v>
      </c>
      <c r="C52" s="415">
        <v>382695.83999999997</v>
      </c>
      <c r="D52" s="415"/>
      <c r="E52" s="405">
        <f t="shared" si="6"/>
        <v>382695.83999999997</v>
      </c>
      <c r="F52" s="415">
        <v>309619.83</v>
      </c>
      <c r="G52" s="415"/>
      <c r="H52" s="411">
        <f t="shared" si="7"/>
        <v>309619.83</v>
      </c>
    </row>
    <row r="53" spans="1:9">
      <c r="A53" s="137">
        <v>31</v>
      </c>
      <c r="B53" s="62" t="s">
        <v>174</v>
      </c>
      <c r="C53" s="416">
        <f>C47+C48+C49+C50+C51+C52</f>
        <v>1623003.1099999999</v>
      </c>
      <c r="D53" s="416">
        <f>D47+D48+D49+D50+D51+D52</f>
        <v>0</v>
      </c>
      <c r="E53" s="405">
        <f t="shared" si="6"/>
        <v>1623003.1099999999</v>
      </c>
      <c r="F53" s="416">
        <f>F47+F48+F49+F50+F51+F52</f>
        <v>1601445.63</v>
      </c>
      <c r="G53" s="416">
        <f>G47+G48+G49+G50+G51+G52</f>
        <v>0</v>
      </c>
      <c r="H53" s="411">
        <f t="shared" si="7"/>
        <v>1601445.63</v>
      </c>
    </row>
    <row r="54" spans="1:9">
      <c r="A54" s="137">
        <v>32</v>
      </c>
      <c r="B54" s="62" t="s">
        <v>175</v>
      </c>
      <c r="C54" s="416">
        <f>C45-C53</f>
        <v>-228032.45000000414</v>
      </c>
      <c r="D54" s="416">
        <f>D45-D53</f>
        <v>0</v>
      </c>
      <c r="E54" s="405">
        <f t="shared" si="6"/>
        <v>-228032.45000000414</v>
      </c>
      <c r="F54" s="416">
        <f>F45-F53</f>
        <v>-1074314.04</v>
      </c>
      <c r="G54" s="416">
        <f>G45-G53</f>
        <v>0</v>
      </c>
      <c r="H54" s="411">
        <f t="shared" si="7"/>
        <v>-1074314.04</v>
      </c>
    </row>
    <row r="55" spans="1:9">
      <c r="A55" s="137"/>
      <c r="B55" s="57"/>
      <c r="C55" s="418"/>
      <c r="D55" s="418"/>
      <c r="E55" s="418"/>
      <c r="F55" s="418"/>
      <c r="G55" s="418"/>
      <c r="H55" s="419"/>
    </row>
    <row r="56" spans="1:9">
      <c r="A56" s="137">
        <v>33</v>
      </c>
      <c r="B56" s="62" t="s">
        <v>176</v>
      </c>
      <c r="C56" s="416">
        <f>C31+C54</f>
        <v>3351993.9839046309</v>
      </c>
      <c r="D56" s="416">
        <f>D31+D54</f>
        <v>-384877.84397295135</v>
      </c>
      <c r="E56" s="405">
        <f>C56+D56</f>
        <v>2967116.1399316797</v>
      </c>
      <c r="F56" s="416">
        <f>F31+F54</f>
        <v>2134995.247970162</v>
      </c>
      <c r="G56" s="416">
        <f>G31+G54</f>
        <v>-451294.9659813912</v>
      </c>
      <c r="H56" s="411">
        <f>F56+G56</f>
        <v>1683700.2819887707</v>
      </c>
    </row>
    <row r="57" spans="1:9">
      <c r="A57" s="137"/>
      <c r="B57" s="57"/>
      <c r="C57" s="418"/>
      <c r="D57" s="418"/>
      <c r="E57" s="418"/>
      <c r="F57" s="418"/>
      <c r="G57" s="418"/>
      <c r="H57" s="419"/>
    </row>
    <row r="58" spans="1:9">
      <c r="A58" s="137">
        <v>34</v>
      </c>
      <c r="B58" s="59" t="s">
        <v>177</v>
      </c>
      <c r="C58" s="415">
        <v>5683892.6506327381</v>
      </c>
      <c r="D58" s="415"/>
      <c r="E58" s="405">
        <f>C58+D58</f>
        <v>5683892.6506327381</v>
      </c>
      <c r="F58" s="415">
        <v>-17340.737964374945</v>
      </c>
      <c r="G58" s="415"/>
      <c r="H58" s="411">
        <f>F58+G58</f>
        <v>-17340.737964374945</v>
      </c>
    </row>
    <row r="59" spans="1:9" s="216" customFormat="1">
      <c r="A59" s="137">
        <v>35</v>
      </c>
      <c r="B59" s="56" t="s">
        <v>178</v>
      </c>
      <c r="C59" s="415">
        <v>-31147.196199181781</v>
      </c>
      <c r="D59" s="415"/>
      <c r="E59" s="422">
        <f>C59+D59</f>
        <v>-31147.196199181781</v>
      </c>
      <c r="F59" s="423">
        <v>193.14136336799129</v>
      </c>
      <c r="G59" s="423"/>
      <c r="H59" s="424">
        <f>F59+G59</f>
        <v>193.14136336799129</v>
      </c>
      <c r="I59" s="215"/>
    </row>
    <row r="60" spans="1:9">
      <c r="A60" s="137">
        <v>36</v>
      </c>
      <c r="B60" s="59" t="s">
        <v>179</v>
      </c>
      <c r="C60" s="415">
        <v>-90288.873987280036</v>
      </c>
      <c r="D60" s="415"/>
      <c r="E60" s="405">
        <f>C60+D60</f>
        <v>-90288.873987280036</v>
      </c>
      <c r="F60" s="415">
        <v>-114762.32593209998</v>
      </c>
      <c r="G60" s="415"/>
      <c r="H60" s="411">
        <f>F60+G60</f>
        <v>-114762.32593209998</v>
      </c>
    </row>
    <row r="61" spans="1:9">
      <c r="A61" s="137">
        <v>37</v>
      </c>
      <c r="B61" s="62" t="s">
        <v>180</v>
      </c>
      <c r="C61" s="416">
        <f>C58+C59+C60</f>
        <v>5562456.5804462768</v>
      </c>
      <c r="D61" s="416">
        <f>D58+D59+D60</f>
        <v>0</v>
      </c>
      <c r="E61" s="405">
        <f>C61+D61</f>
        <v>5562456.5804462768</v>
      </c>
      <c r="F61" s="416">
        <f>F58+F59+F60</f>
        <v>-131909.92253310693</v>
      </c>
      <c r="G61" s="416">
        <f>G58+G59+G60</f>
        <v>0</v>
      </c>
      <c r="H61" s="411">
        <f>F61+G61</f>
        <v>-131909.92253310693</v>
      </c>
    </row>
    <row r="62" spans="1:9">
      <c r="A62" s="137"/>
      <c r="B62" s="63"/>
      <c r="C62" s="415"/>
      <c r="D62" s="415"/>
      <c r="E62" s="415"/>
      <c r="F62" s="415"/>
      <c r="G62" s="415"/>
      <c r="H62" s="421"/>
    </row>
    <row r="63" spans="1:9">
      <c r="A63" s="137">
        <v>38</v>
      </c>
      <c r="B63" s="64" t="s">
        <v>309</v>
      </c>
      <c r="C63" s="416">
        <f>C56-C61</f>
        <v>-2210462.5965416459</v>
      </c>
      <c r="D63" s="416">
        <f>D56-D61</f>
        <v>-384877.84397295135</v>
      </c>
      <c r="E63" s="405">
        <f>C63+D63</f>
        <v>-2595340.4405145971</v>
      </c>
      <c r="F63" s="416">
        <f>F56-F61</f>
        <v>2266905.1705032689</v>
      </c>
      <c r="G63" s="416">
        <f>G56-G61</f>
        <v>-451294.9659813912</v>
      </c>
      <c r="H63" s="411">
        <f>F63+G63</f>
        <v>1815610.2045218777</v>
      </c>
    </row>
    <row r="64" spans="1:9">
      <c r="A64" s="135">
        <v>39</v>
      </c>
      <c r="B64" s="59" t="s">
        <v>181</v>
      </c>
      <c r="C64" s="425">
        <v>0</v>
      </c>
      <c r="D64" s="425"/>
      <c r="E64" s="405">
        <f>C64+D64</f>
        <v>0</v>
      </c>
      <c r="F64" s="425">
        <v>0</v>
      </c>
      <c r="G64" s="425"/>
      <c r="H64" s="411">
        <f>F64+G64</f>
        <v>0</v>
      </c>
    </row>
    <row r="65" spans="1:8">
      <c r="A65" s="137">
        <v>40</v>
      </c>
      <c r="B65" s="62" t="s">
        <v>182</v>
      </c>
      <c r="C65" s="416">
        <f>C63-C64</f>
        <v>-2210462.5965416459</v>
      </c>
      <c r="D65" s="416">
        <f>D63-D64</f>
        <v>-384877.84397295135</v>
      </c>
      <c r="E65" s="405">
        <f>C65+D65</f>
        <v>-2595340.4405145971</v>
      </c>
      <c r="F65" s="416">
        <f>F63-F64</f>
        <v>2266905.1705032689</v>
      </c>
      <c r="G65" s="416">
        <f>G63-G64</f>
        <v>-451294.9659813912</v>
      </c>
      <c r="H65" s="411">
        <f>F65+G65</f>
        <v>1815610.2045218777</v>
      </c>
    </row>
    <row r="66" spans="1:8">
      <c r="A66" s="135">
        <v>41</v>
      </c>
      <c r="B66" s="59" t="s">
        <v>183</v>
      </c>
      <c r="C66" s="425"/>
      <c r="D66" s="425"/>
      <c r="E66" s="405">
        <f>C66+D66</f>
        <v>0</v>
      </c>
      <c r="F66" s="425"/>
      <c r="G66" s="425"/>
      <c r="H66" s="411">
        <f>F66+G66</f>
        <v>0</v>
      </c>
    </row>
    <row r="67" spans="1:8" ht="15" thickBot="1">
      <c r="A67" s="139">
        <v>42</v>
      </c>
      <c r="B67" s="140" t="s">
        <v>184</v>
      </c>
      <c r="C67" s="426">
        <f>C65+C66</f>
        <v>-2210462.5965416459</v>
      </c>
      <c r="D67" s="426">
        <f>D65+D66</f>
        <v>-384877.84397295135</v>
      </c>
      <c r="E67" s="427">
        <f>C67+D67</f>
        <v>-2595340.4405145971</v>
      </c>
      <c r="F67" s="426">
        <f>F65+F66</f>
        <v>2266905.1705032689</v>
      </c>
      <c r="G67" s="426">
        <f>G65+G66</f>
        <v>-451294.9659813912</v>
      </c>
      <c r="H67" s="428">
        <f>F67+G67</f>
        <v>1815610.2045218777</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showGridLines="0" zoomScaleNormal="100" workbookViewId="0">
      <selection activeCell="B5" sqref="B5:B6"/>
    </sheetView>
  </sheetViews>
  <sheetFormatPr defaultRowHeight="14.4"/>
  <cols>
    <col min="1" max="1" width="9.5546875" bestFit="1" customWidth="1"/>
    <col min="2" max="2" width="72.33203125" customWidth="1"/>
    <col min="3" max="8" width="12.6640625" customWidth="1"/>
  </cols>
  <sheetData>
    <row r="1" spans="1:8">
      <c r="A1" s="380" t="s">
        <v>225</v>
      </c>
      <c r="B1" s="381" t="s">
        <v>866</v>
      </c>
    </row>
    <row r="2" spans="1:8">
      <c r="A2" s="380" t="s">
        <v>226</v>
      </c>
      <c r="B2" s="382">
        <f>'3. PL'!B2</f>
        <v>43921</v>
      </c>
    </row>
    <row r="3" spans="1:8">
      <c r="A3" s="2"/>
    </row>
    <row r="4" spans="1:8" ht="15" thickBot="1">
      <c r="A4" s="2" t="s">
        <v>649</v>
      </c>
      <c r="B4" s="2"/>
      <c r="C4" s="225"/>
      <c r="D4" s="225"/>
      <c r="E4" s="225"/>
      <c r="F4" s="226"/>
      <c r="G4" s="226"/>
      <c r="H4" s="227" t="s">
        <v>129</v>
      </c>
    </row>
    <row r="5" spans="1:8">
      <c r="A5" s="574" t="s">
        <v>26</v>
      </c>
      <c r="B5" s="576" t="s">
        <v>282</v>
      </c>
      <c r="C5" s="578" t="s">
        <v>231</v>
      </c>
      <c r="D5" s="578"/>
      <c r="E5" s="578"/>
      <c r="F5" s="578" t="s">
        <v>232</v>
      </c>
      <c r="G5" s="578"/>
      <c r="H5" s="579"/>
    </row>
    <row r="6" spans="1:8">
      <c r="A6" s="575"/>
      <c r="B6" s="577"/>
      <c r="C6" s="44" t="s">
        <v>27</v>
      </c>
      <c r="D6" s="44" t="s">
        <v>130</v>
      </c>
      <c r="E6" s="44" t="s">
        <v>68</v>
      </c>
      <c r="F6" s="44" t="s">
        <v>27</v>
      </c>
      <c r="G6" s="44" t="s">
        <v>130</v>
      </c>
      <c r="H6" s="45" t="s">
        <v>68</v>
      </c>
    </row>
    <row r="7" spans="1:8" s="3" customFormat="1">
      <c r="A7" s="228">
        <v>1</v>
      </c>
      <c r="B7" s="229" t="s">
        <v>789</v>
      </c>
      <c r="C7" s="420">
        <f>SUM(C8:C11)</f>
        <v>30329148.349999998</v>
      </c>
      <c r="D7" s="420">
        <f>SUM(D8:D11)</f>
        <v>47741216.719999999</v>
      </c>
      <c r="E7" s="420">
        <f>C7+D7</f>
        <v>78070365.069999993</v>
      </c>
      <c r="F7" s="420">
        <f>SUM(F8:F11)</f>
        <v>24781619.420000002</v>
      </c>
      <c r="G7" s="420">
        <f>SUM(G8:G11)</f>
        <v>17335546.789999999</v>
      </c>
      <c r="H7" s="411">
        <f t="shared" ref="H7:H53" si="0">F7+G7</f>
        <v>42117166.210000001</v>
      </c>
    </row>
    <row r="8" spans="1:8" s="3" customFormat="1">
      <c r="A8" s="228">
        <v>1.1000000000000001</v>
      </c>
      <c r="B8" s="230" t="s">
        <v>313</v>
      </c>
      <c r="C8" s="429">
        <v>30268225.559999999</v>
      </c>
      <c r="D8" s="429">
        <v>47724794.219999999</v>
      </c>
      <c r="E8" s="420">
        <f t="shared" ref="E8:E53" si="1">C8+D8</f>
        <v>77993019.780000001</v>
      </c>
      <c r="F8" s="429">
        <v>24702605</v>
      </c>
      <c r="G8" s="429">
        <v>17322089.789999999</v>
      </c>
      <c r="H8" s="411">
        <f t="shared" si="0"/>
        <v>42024694.789999999</v>
      </c>
    </row>
    <row r="9" spans="1:8" s="3" customFormat="1">
      <c r="A9" s="228">
        <v>1.2</v>
      </c>
      <c r="B9" s="230" t="s">
        <v>314</v>
      </c>
      <c r="C9" s="429"/>
      <c r="D9" s="429"/>
      <c r="E9" s="420">
        <f t="shared" si="1"/>
        <v>0</v>
      </c>
      <c r="F9" s="429"/>
      <c r="G9" s="429"/>
      <c r="H9" s="411">
        <f t="shared" si="0"/>
        <v>0</v>
      </c>
    </row>
    <row r="10" spans="1:8" s="3" customFormat="1">
      <c r="A10" s="228">
        <v>1.3</v>
      </c>
      <c r="B10" s="230" t="s">
        <v>315</v>
      </c>
      <c r="C10" s="429">
        <v>60922.789999999986</v>
      </c>
      <c r="D10" s="429">
        <v>16422.5</v>
      </c>
      <c r="E10" s="420">
        <f t="shared" si="1"/>
        <v>77345.289999999979</v>
      </c>
      <c r="F10" s="429">
        <v>79014.420000000027</v>
      </c>
      <c r="G10" s="429">
        <v>13456.999999999996</v>
      </c>
      <c r="H10" s="411">
        <f t="shared" si="0"/>
        <v>92471.420000000027</v>
      </c>
    </row>
    <row r="11" spans="1:8" s="3" customFormat="1">
      <c r="A11" s="228">
        <v>1.4</v>
      </c>
      <c r="B11" s="230" t="s">
        <v>316</v>
      </c>
      <c r="C11" s="429"/>
      <c r="D11" s="429"/>
      <c r="E11" s="420">
        <f t="shared" si="1"/>
        <v>0</v>
      </c>
      <c r="F11" s="429"/>
      <c r="G11" s="429"/>
      <c r="H11" s="411">
        <f t="shared" si="0"/>
        <v>0</v>
      </c>
    </row>
    <row r="12" spans="1:8" s="3" customFormat="1" ht="29.25" customHeight="1">
      <c r="A12" s="228">
        <v>2</v>
      </c>
      <c r="B12" s="229" t="s">
        <v>317</v>
      </c>
      <c r="C12" s="420"/>
      <c r="D12" s="420"/>
      <c r="E12" s="420">
        <f t="shared" si="1"/>
        <v>0</v>
      </c>
      <c r="F12" s="420"/>
      <c r="G12" s="420"/>
      <c r="H12" s="411">
        <f t="shared" si="0"/>
        <v>0</v>
      </c>
    </row>
    <row r="13" spans="1:8" s="3" customFormat="1" ht="27.6">
      <c r="A13" s="228">
        <v>3</v>
      </c>
      <c r="B13" s="229" t="s">
        <v>318</v>
      </c>
      <c r="C13" s="420">
        <f>C14+C15</f>
        <v>0</v>
      </c>
      <c r="D13" s="420">
        <f>D14+D15</f>
        <v>0</v>
      </c>
      <c r="E13" s="420">
        <f t="shared" si="1"/>
        <v>0</v>
      </c>
      <c r="F13" s="420">
        <f>F14+F15</f>
        <v>0</v>
      </c>
      <c r="G13" s="420">
        <f>G14+G15</f>
        <v>0</v>
      </c>
      <c r="H13" s="411">
        <f t="shared" si="0"/>
        <v>0</v>
      </c>
    </row>
    <row r="14" spans="1:8" s="3" customFormat="1">
      <c r="A14" s="228">
        <v>3.1</v>
      </c>
      <c r="B14" s="230" t="s">
        <v>319</v>
      </c>
      <c r="C14" s="429"/>
      <c r="D14" s="429"/>
      <c r="E14" s="420">
        <f t="shared" si="1"/>
        <v>0</v>
      </c>
      <c r="F14" s="429"/>
      <c r="G14" s="429"/>
      <c r="H14" s="411">
        <f t="shared" si="0"/>
        <v>0</v>
      </c>
    </row>
    <row r="15" spans="1:8" s="3" customFormat="1">
      <c r="A15" s="228">
        <v>3.2</v>
      </c>
      <c r="B15" s="230" t="s">
        <v>320</v>
      </c>
      <c r="C15" s="429"/>
      <c r="D15" s="429"/>
      <c r="E15" s="420">
        <f t="shared" si="1"/>
        <v>0</v>
      </c>
      <c r="F15" s="429"/>
      <c r="G15" s="429"/>
      <c r="H15" s="411">
        <f t="shared" si="0"/>
        <v>0</v>
      </c>
    </row>
    <row r="16" spans="1:8" s="3" customFormat="1">
      <c r="A16" s="228">
        <v>4</v>
      </c>
      <c r="B16" s="229" t="s">
        <v>321</v>
      </c>
      <c r="C16" s="420">
        <f>C17+C18</f>
        <v>22963425.559999999</v>
      </c>
      <c r="D16" s="420">
        <f>D17+D18</f>
        <v>112161883.36635399</v>
      </c>
      <c r="E16" s="420">
        <f t="shared" si="1"/>
        <v>135125308.92635399</v>
      </c>
      <c r="F16" s="420">
        <f>F17+F18</f>
        <v>23667805</v>
      </c>
      <c r="G16" s="420">
        <f>G17+G18</f>
        <v>107522568.5810473</v>
      </c>
      <c r="H16" s="411">
        <f t="shared" si="0"/>
        <v>131190373.5810473</v>
      </c>
    </row>
    <row r="17" spans="1:8" s="3" customFormat="1">
      <c r="A17" s="228">
        <v>4.0999999999999996</v>
      </c>
      <c r="B17" s="230" t="s">
        <v>322</v>
      </c>
      <c r="C17" s="429"/>
      <c r="D17" s="429">
        <v>84651042.159999996</v>
      </c>
      <c r="E17" s="420">
        <f t="shared" si="1"/>
        <v>84651042.159999996</v>
      </c>
      <c r="F17" s="429"/>
      <c r="G17" s="429">
        <v>102626826.77104729</v>
      </c>
      <c r="H17" s="411">
        <f t="shared" si="0"/>
        <v>102626826.77104729</v>
      </c>
    </row>
    <row r="18" spans="1:8" s="3" customFormat="1">
      <c r="A18" s="228">
        <v>4.2</v>
      </c>
      <c r="B18" s="230" t="s">
        <v>323</v>
      </c>
      <c r="C18" s="429">
        <v>22963425.559999999</v>
      </c>
      <c r="D18" s="429">
        <v>27510841.206354</v>
      </c>
      <c r="E18" s="420">
        <f t="shared" si="1"/>
        <v>50474266.766353995</v>
      </c>
      <c r="F18" s="429">
        <v>23667805</v>
      </c>
      <c r="G18" s="429">
        <v>4895741.8099999996</v>
      </c>
      <c r="H18" s="411">
        <f t="shared" si="0"/>
        <v>28563546.809999999</v>
      </c>
    </row>
    <row r="19" spans="1:8" s="3" customFormat="1" ht="27.6">
      <c r="A19" s="228">
        <v>5</v>
      </c>
      <c r="B19" s="229" t="s">
        <v>324</v>
      </c>
      <c r="C19" s="420">
        <f>C20+C21+C22+SUM(C28:C31)</f>
        <v>24800</v>
      </c>
      <c r="D19" s="420">
        <f>D20+D21+D22+SUM(D28:D31)</f>
        <v>309656395.07098401</v>
      </c>
      <c r="E19" s="420">
        <f t="shared" si="1"/>
        <v>309681195.07098401</v>
      </c>
      <c r="F19" s="420">
        <f>F20+F21+F22+SUM(F28:F31)</f>
        <v>0</v>
      </c>
      <c r="G19" s="420">
        <f>G20+G21+G22+SUM(G28:G31)</f>
        <v>442255201.13754773</v>
      </c>
      <c r="H19" s="411">
        <f t="shared" si="0"/>
        <v>442255201.13754773</v>
      </c>
    </row>
    <row r="20" spans="1:8" s="3" customFormat="1">
      <c r="A20" s="228">
        <v>5.0999999999999996</v>
      </c>
      <c r="B20" s="230" t="s">
        <v>325</v>
      </c>
      <c r="C20" s="429">
        <v>24800</v>
      </c>
      <c r="D20" s="429">
        <v>893743.88266500004</v>
      </c>
      <c r="E20" s="420">
        <f t="shared" si="1"/>
        <v>918543.88266500004</v>
      </c>
      <c r="F20" s="429"/>
      <c r="G20" s="429">
        <v>2639248.1637420002</v>
      </c>
      <c r="H20" s="411">
        <f t="shared" si="0"/>
        <v>2639248.1637420002</v>
      </c>
    </row>
    <row r="21" spans="1:8" s="3" customFormat="1">
      <c r="A21" s="228">
        <v>5.2</v>
      </c>
      <c r="B21" s="230" t="s">
        <v>326</v>
      </c>
      <c r="C21" s="429"/>
      <c r="D21" s="429"/>
      <c r="E21" s="420">
        <f t="shared" si="1"/>
        <v>0</v>
      </c>
      <c r="F21" s="429"/>
      <c r="G21" s="429"/>
      <c r="H21" s="411">
        <f t="shared" si="0"/>
        <v>0</v>
      </c>
    </row>
    <row r="22" spans="1:8" s="3" customFormat="1">
      <c r="A22" s="228">
        <v>5.3</v>
      </c>
      <c r="B22" s="230" t="s">
        <v>327</v>
      </c>
      <c r="C22" s="430">
        <f>SUM(C23:C27)</f>
        <v>0</v>
      </c>
      <c r="D22" s="430">
        <f>SUM(D23:D27)</f>
        <v>256790054.17043251</v>
      </c>
      <c r="E22" s="420">
        <f t="shared" si="1"/>
        <v>256790054.17043251</v>
      </c>
      <c r="F22" s="430">
        <f>SUM(F23:F27)</f>
        <v>0</v>
      </c>
      <c r="G22" s="430">
        <f>SUM(G23:G27)</f>
        <v>274047130.46386719</v>
      </c>
      <c r="H22" s="411">
        <f t="shared" si="0"/>
        <v>274047130.46386719</v>
      </c>
    </row>
    <row r="23" spans="1:8" s="3" customFormat="1">
      <c r="A23" s="228" t="s">
        <v>328</v>
      </c>
      <c r="B23" s="231" t="s">
        <v>329</v>
      </c>
      <c r="C23" s="429"/>
      <c r="D23" s="429">
        <v>37480955.589260295</v>
      </c>
      <c r="E23" s="420">
        <f t="shared" si="1"/>
        <v>37480955.589260295</v>
      </c>
      <c r="F23" s="429"/>
      <c r="G23" s="429">
        <v>21934705.710458465</v>
      </c>
      <c r="H23" s="411">
        <f t="shared" si="0"/>
        <v>21934705.710458465</v>
      </c>
    </row>
    <row r="24" spans="1:8" s="3" customFormat="1">
      <c r="A24" s="228" t="s">
        <v>330</v>
      </c>
      <c r="B24" s="231" t="s">
        <v>331</v>
      </c>
      <c r="C24" s="429"/>
      <c r="D24" s="429">
        <v>185321163.15401399</v>
      </c>
      <c r="E24" s="420">
        <f t="shared" si="1"/>
        <v>185321163.15401399</v>
      </c>
      <c r="F24" s="429"/>
      <c r="G24" s="429">
        <v>217757370.48771033</v>
      </c>
      <c r="H24" s="411">
        <f t="shared" si="0"/>
        <v>217757370.48771033</v>
      </c>
    </row>
    <row r="25" spans="1:8" s="3" customFormat="1">
      <c r="A25" s="228" t="s">
        <v>332</v>
      </c>
      <c r="B25" s="232" t="s">
        <v>333</v>
      </c>
      <c r="C25" s="429"/>
      <c r="D25" s="429">
        <v>184956.70823552928</v>
      </c>
      <c r="E25" s="420">
        <f t="shared" si="1"/>
        <v>184956.70823552928</v>
      </c>
      <c r="F25" s="429"/>
      <c r="G25" s="429">
        <v>1790959.2607267967</v>
      </c>
      <c r="H25" s="411">
        <f t="shared" si="0"/>
        <v>1790959.2607267967</v>
      </c>
    </row>
    <row r="26" spans="1:8" s="3" customFormat="1">
      <c r="A26" s="228" t="s">
        <v>334</v>
      </c>
      <c r="B26" s="231" t="s">
        <v>335</v>
      </c>
      <c r="C26" s="429"/>
      <c r="D26" s="429">
        <v>33802978.718922697</v>
      </c>
      <c r="E26" s="420">
        <f t="shared" si="1"/>
        <v>33802978.718922697</v>
      </c>
      <c r="F26" s="429"/>
      <c r="G26" s="429">
        <v>32431177.266387384</v>
      </c>
      <c r="H26" s="411">
        <f t="shared" si="0"/>
        <v>32431177.266387384</v>
      </c>
    </row>
    <row r="27" spans="1:8" s="3" customFormat="1">
      <c r="A27" s="228" t="s">
        <v>336</v>
      </c>
      <c r="B27" s="231" t="s">
        <v>337</v>
      </c>
      <c r="C27" s="429"/>
      <c r="D27" s="429">
        <v>0</v>
      </c>
      <c r="E27" s="420">
        <f t="shared" si="1"/>
        <v>0</v>
      </c>
      <c r="F27" s="429"/>
      <c r="G27" s="429">
        <v>132917.73858423269</v>
      </c>
      <c r="H27" s="411">
        <f t="shared" si="0"/>
        <v>132917.73858423269</v>
      </c>
    </row>
    <row r="28" spans="1:8" s="3" customFormat="1">
      <c r="A28" s="228">
        <v>5.4</v>
      </c>
      <c r="B28" s="230" t="s">
        <v>338</v>
      </c>
      <c r="C28" s="429"/>
      <c r="D28" s="429">
        <v>7370533.5684153931</v>
      </c>
      <c r="E28" s="420">
        <f t="shared" si="1"/>
        <v>7370533.5684153931</v>
      </c>
      <c r="F28" s="429"/>
      <c r="G28" s="429">
        <v>3172445.3887097114</v>
      </c>
      <c r="H28" s="411">
        <f t="shared" si="0"/>
        <v>3172445.3887097114</v>
      </c>
    </row>
    <row r="29" spans="1:8" s="3" customFormat="1">
      <c r="A29" s="228">
        <v>5.5</v>
      </c>
      <c r="B29" s="230" t="s">
        <v>339</v>
      </c>
      <c r="C29" s="429"/>
      <c r="D29" s="429">
        <v>0</v>
      </c>
      <c r="E29" s="420">
        <f t="shared" si="1"/>
        <v>0</v>
      </c>
      <c r="F29" s="429"/>
      <c r="G29" s="429">
        <v>15856767.121228823</v>
      </c>
      <c r="H29" s="411">
        <f t="shared" si="0"/>
        <v>15856767.121228823</v>
      </c>
    </row>
    <row r="30" spans="1:8" s="3" customFormat="1">
      <c r="A30" s="228">
        <v>5.6</v>
      </c>
      <c r="B30" s="230" t="s">
        <v>340</v>
      </c>
      <c r="C30" s="429"/>
      <c r="D30" s="429">
        <v>0</v>
      </c>
      <c r="E30" s="420">
        <f t="shared" si="1"/>
        <v>0</v>
      </c>
      <c r="F30" s="429"/>
      <c r="G30" s="429">
        <v>0</v>
      </c>
      <c r="H30" s="411">
        <f t="shared" si="0"/>
        <v>0</v>
      </c>
    </row>
    <row r="31" spans="1:8" s="3" customFormat="1">
      <c r="A31" s="228">
        <v>5.7</v>
      </c>
      <c r="B31" s="230" t="s">
        <v>341</v>
      </c>
      <c r="C31" s="429"/>
      <c r="D31" s="429">
        <v>44602063.449471116</v>
      </c>
      <c r="E31" s="420">
        <f t="shared" si="1"/>
        <v>44602063.449471116</v>
      </c>
      <c r="F31" s="429"/>
      <c r="G31" s="429">
        <v>146539610</v>
      </c>
      <c r="H31" s="411">
        <f t="shared" si="0"/>
        <v>146539610</v>
      </c>
    </row>
    <row r="32" spans="1:8" s="3" customFormat="1">
      <c r="A32" s="228">
        <v>6</v>
      </c>
      <c r="B32" s="229" t="s">
        <v>342</v>
      </c>
      <c r="C32" s="420">
        <f>SUM(C33:C39)</f>
        <v>0</v>
      </c>
      <c r="D32" s="420">
        <f>SUM(D33:D39)</f>
        <v>3612950</v>
      </c>
      <c r="E32" s="420">
        <f t="shared" si="1"/>
        <v>3612950</v>
      </c>
      <c r="F32" s="420">
        <f>SUM(F33:F39)</f>
        <v>0</v>
      </c>
      <c r="G32" s="420">
        <f>SUM(G33:G39)</f>
        <v>0</v>
      </c>
      <c r="H32" s="411">
        <f t="shared" si="0"/>
        <v>0</v>
      </c>
    </row>
    <row r="33" spans="1:8" s="3" customFormat="1" ht="27.6">
      <c r="A33" s="228">
        <v>6.1</v>
      </c>
      <c r="B33" s="230" t="s">
        <v>790</v>
      </c>
      <c r="C33" s="429"/>
      <c r="D33" s="429"/>
      <c r="E33" s="420">
        <f t="shared" si="1"/>
        <v>0</v>
      </c>
      <c r="F33" s="429"/>
      <c r="G33" s="429"/>
      <c r="H33" s="411">
        <f t="shared" si="0"/>
        <v>0</v>
      </c>
    </row>
    <row r="34" spans="1:8" s="3" customFormat="1" ht="27.6">
      <c r="A34" s="228">
        <v>6.2</v>
      </c>
      <c r="B34" s="230" t="s">
        <v>343</v>
      </c>
      <c r="C34" s="429"/>
      <c r="D34" s="429">
        <v>3612950</v>
      </c>
      <c r="E34" s="420">
        <f t="shared" si="1"/>
        <v>3612950</v>
      </c>
      <c r="F34" s="429"/>
      <c r="G34" s="429"/>
      <c r="H34" s="411">
        <f t="shared" si="0"/>
        <v>0</v>
      </c>
    </row>
    <row r="35" spans="1:8" s="3" customFormat="1" ht="27.6">
      <c r="A35" s="228">
        <v>6.3</v>
      </c>
      <c r="B35" s="230" t="s">
        <v>344</v>
      </c>
      <c r="C35" s="429"/>
      <c r="D35" s="429"/>
      <c r="E35" s="420">
        <f t="shared" si="1"/>
        <v>0</v>
      </c>
      <c r="F35" s="429"/>
      <c r="G35" s="429"/>
      <c r="H35" s="411">
        <f t="shared" si="0"/>
        <v>0</v>
      </c>
    </row>
    <row r="36" spans="1:8" s="3" customFormat="1">
      <c r="A36" s="228">
        <v>6.4</v>
      </c>
      <c r="B36" s="230" t="s">
        <v>345</v>
      </c>
      <c r="C36" s="429"/>
      <c r="D36" s="429"/>
      <c r="E36" s="420">
        <f t="shared" si="1"/>
        <v>0</v>
      </c>
      <c r="F36" s="429"/>
      <c r="G36" s="429"/>
      <c r="H36" s="411">
        <f t="shared" si="0"/>
        <v>0</v>
      </c>
    </row>
    <row r="37" spans="1:8" s="3" customFormat="1">
      <c r="A37" s="228">
        <v>6.5</v>
      </c>
      <c r="B37" s="230" t="s">
        <v>346</v>
      </c>
      <c r="C37" s="429"/>
      <c r="D37" s="429"/>
      <c r="E37" s="420">
        <f t="shared" si="1"/>
        <v>0</v>
      </c>
      <c r="F37" s="429"/>
      <c r="G37" s="429"/>
      <c r="H37" s="411">
        <f t="shared" si="0"/>
        <v>0</v>
      </c>
    </row>
    <row r="38" spans="1:8" s="3" customFormat="1" ht="27.6">
      <c r="A38" s="228">
        <v>6.6</v>
      </c>
      <c r="B38" s="230" t="s">
        <v>347</v>
      </c>
      <c r="C38" s="429"/>
      <c r="D38" s="429"/>
      <c r="E38" s="420">
        <f t="shared" si="1"/>
        <v>0</v>
      </c>
      <c r="F38" s="429"/>
      <c r="G38" s="429"/>
      <c r="H38" s="411">
        <f t="shared" si="0"/>
        <v>0</v>
      </c>
    </row>
    <row r="39" spans="1:8" s="3" customFormat="1" ht="27.6">
      <c r="A39" s="228">
        <v>6.7</v>
      </c>
      <c r="B39" s="230" t="s">
        <v>348</v>
      </c>
      <c r="C39" s="429"/>
      <c r="D39" s="429"/>
      <c r="E39" s="420">
        <f t="shared" si="1"/>
        <v>0</v>
      </c>
      <c r="F39" s="429"/>
      <c r="G39" s="429"/>
      <c r="H39" s="411">
        <f t="shared" si="0"/>
        <v>0</v>
      </c>
    </row>
    <row r="40" spans="1:8" s="3" customFormat="1">
      <c r="A40" s="228">
        <v>7</v>
      </c>
      <c r="B40" s="229" t="s">
        <v>349</v>
      </c>
      <c r="C40" s="420">
        <f>SUM(C41:C44)</f>
        <v>113413.7</v>
      </c>
      <c r="D40" s="420">
        <f>SUM(D41:D44)</f>
        <v>8049.98</v>
      </c>
      <c r="E40" s="420">
        <f t="shared" si="1"/>
        <v>121463.67999999999</v>
      </c>
      <c r="F40" s="420">
        <f>SUM(F41:F44)</f>
        <v>81156.560000000027</v>
      </c>
      <c r="G40" s="420">
        <f>SUM(G41:G44)</f>
        <v>106305.76999999997</v>
      </c>
      <c r="H40" s="411">
        <f t="shared" si="0"/>
        <v>187462.33000000002</v>
      </c>
    </row>
    <row r="41" spans="1:8" s="3" customFormat="1" ht="27.6">
      <c r="A41" s="228">
        <v>7.1</v>
      </c>
      <c r="B41" s="230" t="s">
        <v>350</v>
      </c>
      <c r="C41" s="429"/>
      <c r="D41" s="429"/>
      <c r="E41" s="420">
        <f t="shared" si="1"/>
        <v>0</v>
      </c>
      <c r="F41" s="429"/>
      <c r="G41" s="429"/>
      <c r="H41" s="411">
        <f t="shared" si="0"/>
        <v>0</v>
      </c>
    </row>
    <row r="42" spans="1:8" s="3" customFormat="1" ht="27.6">
      <c r="A42" s="228">
        <v>7.2</v>
      </c>
      <c r="B42" s="230" t="s">
        <v>351</v>
      </c>
      <c r="C42" s="429"/>
      <c r="D42" s="429"/>
      <c r="E42" s="420">
        <f t="shared" si="1"/>
        <v>0</v>
      </c>
      <c r="F42" s="429"/>
      <c r="G42" s="429"/>
      <c r="H42" s="411">
        <f t="shared" si="0"/>
        <v>0</v>
      </c>
    </row>
    <row r="43" spans="1:8" s="3" customFormat="1" ht="27.6">
      <c r="A43" s="228">
        <v>7.3</v>
      </c>
      <c r="B43" s="230" t="s">
        <v>352</v>
      </c>
      <c r="C43" s="429"/>
      <c r="D43" s="429"/>
      <c r="E43" s="420">
        <f t="shared" si="1"/>
        <v>0</v>
      </c>
      <c r="F43" s="429"/>
      <c r="G43" s="429"/>
      <c r="H43" s="411">
        <f t="shared" si="0"/>
        <v>0</v>
      </c>
    </row>
    <row r="44" spans="1:8" s="3" customFormat="1" ht="27.6">
      <c r="A44" s="228">
        <v>7.4</v>
      </c>
      <c r="B44" s="230" t="s">
        <v>353</v>
      </c>
      <c r="C44" s="429">
        <v>113413.7</v>
      </c>
      <c r="D44" s="429">
        <v>8049.98</v>
      </c>
      <c r="E44" s="420">
        <f t="shared" si="1"/>
        <v>121463.67999999999</v>
      </c>
      <c r="F44" s="429">
        <v>81156.560000000027</v>
      </c>
      <c r="G44" s="429">
        <v>106305.76999999997</v>
      </c>
      <c r="H44" s="411">
        <f t="shared" si="0"/>
        <v>187462.33000000002</v>
      </c>
    </row>
    <row r="45" spans="1:8" s="3" customFormat="1">
      <c r="A45" s="228">
        <v>8</v>
      </c>
      <c r="B45" s="229" t="s">
        <v>354</v>
      </c>
      <c r="C45" s="420">
        <f>SUM(C46:C52)</f>
        <v>1382973.6</v>
      </c>
      <c r="D45" s="420">
        <f>SUM(D46:D52)</f>
        <v>466223.30999999994</v>
      </c>
      <c r="E45" s="420">
        <f t="shared" si="1"/>
        <v>1849196.9100000001</v>
      </c>
      <c r="F45" s="420">
        <f>SUM(F46:F52)</f>
        <v>33000</v>
      </c>
      <c r="G45" s="420">
        <f>SUM(G46:G52)</f>
        <v>2763063.81</v>
      </c>
      <c r="H45" s="411">
        <f t="shared" si="0"/>
        <v>2796063.81</v>
      </c>
    </row>
    <row r="46" spans="1:8" s="3" customFormat="1">
      <c r="A46" s="228">
        <v>8.1</v>
      </c>
      <c r="B46" s="230" t="s">
        <v>355</v>
      </c>
      <c r="C46" s="429"/>
      <c r="D46" s="429"/>
      <c r="E46" s="420">
        <f t="shared" si="1"/>
        <v>0</v>
      </c>
      <c r="F46" s="429"/>
      <c r="G46" s="429"/>
      <c r="H46" s="411">
        <f t="shared" si="0"/>
        <v>0</v>
      </c>
    </row>
    <row r="47" spans="1:8" s="3" customFormat="1">
      <c r="A47" s="228">
        <v>8.1999999999999993</v>
      </c>
      <c r="B47" s="230" t="s">
        <v>356</v>
      </c>
      <c r="C47" s="429">
        <v>793999.20000000007</v>
      </c>
      <c r="D47" s="429">
        <v>207210.36</v>
      </c>
      <c r="E47" s="420">
        <f t="shared" si="1"/>
        <v>1001209.56</v>
      </c>
      <c r="F47" s="429">
        <v>15900</v>
      </c>
      <c r="G47" s="429">
        <v>970250.28</v>
      </c>
      <c r="H47" s="411">
        <f t="shared" si="0"/>
        <v>986150.28</v>
      </c>
    </row>
    <row r="48" spans="1:8" s="3" customFormat="1">
      <c r="A48" s="228">
        <v>8.3000000000000007</v>
      </c>
      <c r="B48" s="230" t="s">
        <v>357</v>
      </c>
      <c r="C48" s="429">
        <v>588974.4</v>
      </c>
      <c r="D48" s="429">
        <v>207210.36</v>
      </c>
      <c r="E48" s="420">
        <f t="shared" si="1"/>
        <v>796184.76</v>
      </c>
      <c r="F48" s="429">
        <v>13500</v>
      </c>
      <c r="G48" s="429">
        <v>970250.28</v>
      </c>
      <c r="H48" s="411">
        <f t="shared" si="0"/>
        <v>983750.28</v>
      </c>
    </row>
    <row r="49" spans="1:8" s="3" customFormat="1">
      <c r="A49" s="228">
        <v>8.4</v>
      </c>
      <c r="B49" s="230" t="s">
        <v>358</v>
      </c>
      <c r="C49" s="429">
        <v>0</v>
      </c>
      <c r="D49" s="429">
        <v>51802.59</v>
      </c>
      <c r="E49" s="420">
        <f t="shared" si="1"/>
        <v>51802.59</v>
      </c>
      <c r="F49" s="429">
        <v>3600</v>
      </c>
      <c r="G49" s="429">
        <v>775125.48</v>
      </c>
      <c r="H49" s="411">
        <f t="shared" si="0"/>
        <v>778725.48</v>
      </c>
    </row>
    <row r="50" spans="1:8" s="3" customFormat="1">
      <c r="A50" s="228">
        <v>8.5</v>
      </c>
      <c r="B50" s="230" t="s">
        <v>359</v>
      </c>
      <c r="C50" s="429"/>
      <c r="D50" s="429"/>
      <c r="E50" s="420">
        <f t="shared" si="1"/>
        <v>0</v>
      </c>
      <c r="F50" s="429">
        <v>0</v>
      </c>
      <c r="G50" s="429">
        <v>47437.77</v>
      </c>
      <c r="H50" s="411">
        <f t="shared" si="0"/>
        <v>47437.77</v>
      </c>
    </row>
    <row r="51" spans="1:8" s="3" customFormat="1">
      <c r="A51" s="228">
        <v>8.6</v>
      </c>
      <c r="B51" s="230" t="s">
        <v>360</v>
      </c>
      <c r="C51" s="429"/>
      <c r="D51" s="429"/>
      <c r="E51" s="420">
        <f t="shared" si="1"/>
        <v>0</v>
      </c>
      <c r="F51" s="429"/>
      <c r="G51" s="429">
        <v>0</v>
      </c>
      <c r="H51" s="411">
        <f t="shared" si="0"/>
        <v>0</v>
      </c>
    </row>
    <row r="52" spans="1:8" s="3" customFormat="1">
      <c r="A52" s="228">
        <v>8.6999999999999993</v>
      </c>
      <c r="B52" s="230" t="s">
        <v>361</v>
      </c>
      <c r="C52" s="429"/>
      <c r="D52" s="429"/>
      <c r="E52" s="420">
        <f t="shared" si="1"/>
        <v>0</v>
      </c>
      <c r="F52" s="429"/>
      <c r="G52" s="429"/>
      <c r="H52" s="411">
        <f t="shared" si="0"/>
        <v>0</v>
      </c>
    </row>
    <row r="53" spans="1:8" s="3" customFormat="1" ht="28.2" thickBot="1">
      <c r="A53" s="233">
        <v>9</v>
      </c>
      <c r="B53" s="234" t="s">
        <v>362</v>
      </c>
      <c r="C53" s="431"/>
      <c r="D53" s="431"/>
      <c r="E53" s="431">
        <f t="shared" si="1"/>
        <v>0</v>
      </c>
      <c r="F53" s="431"/>
      <c r="G53" s="431"/>
      <c r="H53" s="428">
        <f t="shared" si="0"/>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showGridLines="0" zoomScaleNormal="100" workbookViewId="0">
      <pane xSplit="1" ySplit="4" topLeftCell="B5" activePane="bottomRight" state="frozen"/>
      <selection activeCell="L18" sqref="L18"/>
      <selection pane="topRight" activeCell="L18" sqref="L18"/>
      <selection pane="bottomLeft" activeCell="L18" sqref="L18"/>
      <selection pane="bottomRight" activeCell="B4" sqref="B4"/>
    </sheetView>
  </sheetViews>
  <sheetFormatPr defaultColWidth="9.109375" defaultRowHeight="13.8"/>
  <cols>
    <col min="1" max="1" width="9.5546875" style="2" bestFit="1" customWidth="1"/>
    <col min="2" max="2" width="93.5546875" style="2" customWidth="1"/>
    <col min="3" max="4" width="12.6640625" style="2" customWidth="1"/>
    <col min="5" max="11" width="9.6640625" style="13" customWidth="1"/>
    <col min="12" max="16384" width="9.109375" style="13"/>
  </cols>
  <sheetData>
    <row r="1" spans="1:8">
      <c r="A1" s="380" t="s">
        <v>225</v>
      </c>
      <c r="B1" s="381" t="s">
        <v>866</v>
      </c>
      <c r="C1" s="17"/>
      <c r="D1" s="321"/>
    </row>
    <row r="2" spans="1:8">
      <c r="A2" s="380" t="s">
        <v>226</v>
      </c>
      <c r="B2" s="382">
        <f>'4. Off-Balance'!B2</f>
        <v>43921</v>
      </c>
      <c r="C2" s="30"/>
      <c r="D2" s="19"/>
      <c r="E2" s="12"/>
      <c r="F2" s="12"/>
      <c r="G2" s="12"/>
      <c r="H2" s="12"/>
    </row>
    <row r="3" spans="1:8">
      <c r="A3" s="18"/>
      <c r="B3" s="17"/>
      <c r="C3" s="30"/>
      <c r="D3" s="19"/>
      <c r="E3" s="12"/>
      <c r="F3" s="12"/>
      <c r="G3" s="12"/>
      <c r="H3" s="12"/>
    </row>
    <row r="4" spans="1:8" ht="15" customHeight="1" thickBot="1">
      <c r="A4" s="222" t="s">
        <v>650</v>
      </c>
      <c r="B4" s="223" t="s">
        <v>224</v>
      </c>
      <c r="C4" s="222"/>
      <c r="D4" s="224" t="s">
        <v>129</v>
      </c>
    </row>
    <row r="5" spans="1:8" ht="15" customHeight="1">
      <c r="A5" s="220" t="s">
        <v>26</v>
      </c>
      <c r="B5" s="221"/>
      <c r="C5" s="432" t="str">
        <f>'1. key ratios'!C5</f>
        <v xml:space="preserve"> 1Q 2020</v>
      </c>
      <c r="D5" s="433" t="str">
        <f>'1. key ratios'!D5</f>
        <v xml:space="preserve"> 4Q 2019</v>
      </c>
    </row>
    <row r="6" spans="1:8" ht="15" customHeight="1">
      <c r="A6" s="361">
        <v>1</v>
      </c>
      <c r="B6" s="362" t="s">
        <v>229</v>
      </c>
      <c r="C6" s="434">
        <f>C7+C9+C10</f>
        <v>322629826.37095749</v>
      </c>
      <c r="D6" s="435">
        <f>D7+D9+D10</f>
        <v>256659593.84897074</v>
      </c>
    </row>
    <row r="7" spans="1:8" ht="15" customHeight="1">
      <c r="A7" s="361">
        <v>1.1000000000000001</v>
      </c>
      <c r="B7" s="685" t="s">
        <v>936</v>
      </c>
      <c r="C7" s="436">
        <v>276115990.82595748</v>
      </c>
      <c r="D7" s="437">
        <v>220817417.76897073</v>
      </c>
    </row>
    <row r="8" spans="1:8" ht="27.6">
      <c r="A8" s="361" t="s">
        <v>289</v>
      </c>
      <c r="B8" s="364" t="s">
        <v>644</v>
      </c>
      <c r="C8" s="436"/>
      <c r="D8" s="437"/>
    </row>
    <row r="9" spans="1:8" ht="15" customHeight="1">
      <c r="A9" s="361">
        <v>1.2</v>
      </c>
      <c r="B9" s="363" t="s">
        <v>22</v>
      </c>
      <c r="C9" s="436">
        <v>46441576.545000002</v>
      </c>
      <c r="D9" s="437">
        <v>35842176.080000006</v>
      </c>
    </row>
    <row r="10" spans="1:8" ht="15" customHeight="1">
      <c r="A10" s="361">
        <v>1.3</v>
      </c>
      <c r="B10" s="365" t="s">
        <v>77</v>
      </c>
      <c r="C10" s="436">
        <v>72259</v>
      </c>
      <c r="D10" s="437"/>
    </row>
    <row r="11" spans="1:8" ht="15" customHeight="1">
      <c r="A11" s="361">
        <v>2</v>
      </c>
      <c r="B11" s="362" t="s">
        <v>230</v>
      </c>
      <c r="C11" s="438">
        <v>54948.835542868728</v>
      </c>
      <c r="D11" s="437">
        <v>1502618.7482412439</v>
      </c>
    </row>
    <row r="12" spans="1:8" ht="15" customHeight="1">
      <c r="A12" s="376">
        <v>3</v>
      </c>
      <c r="B12" s="377" t="s">
        <v>228</v>
      </c>
      <c r="C12" s="436">
        <v>22160683.935528707</v>
      </c>
      <c r="D12" s="437">
        <v>22160683.935528707</v>
      </c>
    </row>
    <row r="13" spans="1:8" ht="15" customHeight="1" thickBot="1">
      <c r="A13" s="142">
        <v>4</v>
      </c>
      <c r="B13" s="143" t="s">
        <v>290</v>
      </c>
      <c r="C13" s="439">
        <f>C6+C11+C12</f>
        <v>344845459.14202905</v>
      </c>
      <c r="D13" s="440">
        <f>D6+D11+D12</f>
        <v>280322896.53274071</v>
      </c>
    </row>
    <row r="14" spans="1:8">
      <c r="B14" s="24"/>
    </row>
    <row r="15" spans="1:8" ht="27.6">
      <c r="B15" s="686" t="s">
        <v>937</v>
      </c>
    </row>
    <row r="16" spans="1:8">
      <c r="B16" s="111"/>
    </row>
    <row r="17" spans="2:2">
      <c r="B17" s="111"/>
    </row>
    <row r="18" spans="2:2">
      <c r="B18" s="11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pane="topRight" activeCell="B1" sqref="B1"/>
      <selection pane="bottomLeft" activeCell="A4" sqref="A4"/>
      <selection pane="bottomRight" activeCell="B4" sqref="B4"/>
    </sheetView>
  </sheetViews>
  <sheetFormatPr defaultRowHeight="14.4"/>
  <cols>
    <col min="1" max="1" width="9.5546875" style="2" bestFit="1" customWidth="1"/>
    <col min="2" max="2" width="90.44140625" style="2" bestFit="1" customWidth="1"/>
    <col min="3" max="3" width="9.109375" style="2"/>
  </cols>
  <sheetData>
    <row r="1" spans="1:8">
      <c r="A1" s="380" t="s">
        <v>225</v>
      </c>
      <c r="B1" s="381" t="s">
        <v>866</v>
      </c>
    </row>
    <row r="2" spans="1:8">
      <c r="A2" s="380" t="s">
        <v>226</v>
      </c>
      <c r="B2" s="382">
        <f>'5. RWA'!B2</f>
        <v>43921</v>
      </c>
    </row>
    <row r="4" spans="1:8" ht="16.5" customHeight="1" thickBot="1">
      <c r="A4" s="258" t="s">
        <v>651</v>
      </c>
      <c r="B4" s="66" t="s">
        <v>185</v>
      </c>
      <c r="C4" s="14"/>
    </row>
    <row r="5" spans="1:8">
      <c r="A5" s="11"/>
      <c r="B5" s="580" t="s">
        <v>186</v>
      </c>
      <c r="C5" s="581"/>
    </row>
    <row r="6" spans="1:8" ht="15">
      <c r="A6" s="15">
        <v>1</v>
      </c>
      <c r="B6" s="441" t="s">
        <v>867</v>
      </c>
      <c r="C6" s="69"/>
    </row>
    <row r="7" spans="1:8" ht="15">
      <c r="A7" s="15">
        <v>2</v>
      </c>
      <c r="B7" s="441" t="s">
        <v>871</v>
      </c>
      <c r="C7" s="69"/>
    </row>
    <row r="8" spans="1:8" ht="15">
      <c r="A8" s="15">
        <v>3</v>
      </c>
      <c r="B8" s="441" t="s">
        <v>880</v>
      </c>
      <c r="C8" s="69"/>
    </row>
    <row r="9" spans="1:8" ht="15">
      <c r="A9" s="15">
        <v>4</v>
      </c>
      <c r="B9" s="441" t="s">
        <v>881</v>
      </c>
      <c r="C9" s="69"/>
    </row>
    <row r="10" spans="1:8" ht="15">
      <c r="A10" s="15">
        <v>5</v>
      </c>
      <c r="B10" s="441" t="s">
        <v>882</v>
      </c>
      <c r="C10" s="69"/>
    </row>
    <row r="11" spans="1:8" ht="15">
      <c r="A11" s="15">
        <v>6</v>
      </c>
      <c r="B11" s="441" t="s">
        <v>870</v>
      </c>
      <c r="C11" s="69"/>
    </row>
    <row r="12" spans="1:8" ht="15">
      <c r="A12" s="15">
        <v>7</v>
      </c>
      <c r="B12" s="441" t="s">
        <v>929</v>
      </c>
      <c r="C12" s="69"/>
      <c r="H12" s="4"/>
    </row>
    <row r="13" spans="1:8" ht="15">
      <c r="A13" s="15">
        <v>8</v>
      </c>
      <c r="B13" s="68"/>
      <c r="C13" s="69"/>
    </row>
    <row r="14" spans="1:8" ht="15">
      <c r="A14" s="15">
        <v>9</v>
      </c>
      <c r="B14" s="68"/>
      <c r="C14" s="69"/>
    </row>
    <row r="15" spans="1:8" ht="15">
      <c r="A15" s="15">
        <v>10</v>
      </c>
      <c r="B15" s="68"/>
      <c r="C15" s="69"/>
    </row>
    <row r="16" spans="1:8" ht="15">
      <c r="A16" s="15"/>
      <c r="B16" s="582"/>
      <c r="C16" s="583"/>
    </row>
    <row r="17" spans="1:3">
      <c r="A17" s="15"/>
      <c r="B17" s="584" t="s">
        <v>187</v>
      </c>
      <c r="C17" s="585"/>
    </row>
    <row r="18" spans="1:3">
      <c r="A18" s="15">
        <v>1</v>
      </c>
      <c r="B18" s="442" t="s">
        <v>872</v>
      </c>
      <c r="C18" s="67"/>
    </row>
    <row r="19" spans="1:3">
      <c r="A19" s="15">
        <v>2</v>
      </c>
      <c r="B19" s="442" t="s">
        <v>930</v>
      </c>
      <c r="C19" s="67"/>
    </row>
    <row r="20" spans="1:3">
      <c r="A20" s="15">
        <v>3</v>
      </c>
      <c r="B20" s="442" t="s">
        <v>873</v>
      </c>
      <c r="C20" s="67"/>
    </row>
    <row r="21" spans="1:3">
      <c r="A21" s="15">
        <v>4</v>
      </c>
      <c r="B21" s="28"/>
      <c r="C21" s="67"/>
    </row>
    <row r="22" spans="1:3">
      <c r="A22" s="15">
        <v>5</v>
      </c>
      <c r="B22" s="28"/>
      <c r="C22" s="67"/>
    </row>
    <row r="23" spans="1:3">
      <c r="A23" s="15">
        <v>6</v>
      </c>
      <c r="B23" s="28"/>
      <c r="C23" s="67"/>
    </row>
    <row r="24" spans="1:3">
      <c r="A24" s="15">
        <v>7</v>
      </c>
      <c r="B24" s="28"/>
      <c r="C24" s="67"/>
    </row>
    <row r="25" spans="1:3">
      <c r="A25" s="15">
        <v>8</v>
      </c>
      <c r="B25" s="28"/>
      <c r="C25" s="67"/>
    </row>
    <row r="26" spans="1:3">
      <c r="A26" s="15">
        <v>9</v>
      </c>
      <c r="B26" s="28"/>
      <c r="C26" s="67"/>
    </row>
    <row r="27" spans="1:3" ht="15.75" customHeight="1">
      <c r="A27" s="15">
        <v>10</v>
      </c>
      <c r="B27" s="28"/>
      <c r="C27" s="29"/>
    </row>
    <row r="28" spans="1:3" ht="15.75" customHeight="1">
      <c r="A28" s="15"/>
      <c r="B28" s="28"/>
      <c r="C28" s="29"/>
    </row>
    <row r="29" spans="1:3" ht="30" customHeight="1">
      <c r="A29" s="15"/>
      <c r="B29" s="586" t="s">
        <v>188</v>
      </c>
      <c r="C29" s="587"/>
    </row>
    <row r="30" spans="1:3" ht="15">
      <c r="A30" s="15">
        <v>1</v>
      </c>
      <c r="B30" s="441" t="s">
        <v>874</v>
      </c>
      <c r="C30" s="443">
        <v>1</v>
      </c>
    </row>
    <row r="31" spans="1:3" ht="15.75" customHeight="1">
      <c r="A31" s="15"/>
      <c r="B31" s="68"/>
      <c r="C31" s="69"/>
    </row>
    <row r="32" spans="1:3" ht="29.25" customHeight="1">
      <c r="A32" s="15"/>
      <c r="B32" s="586" t="s">
        <v>310</v>
      </c>
      <c r="C32" s="587"/>
    </row>
    <row r="33" spans="1:3" ht="15">
      <c r="A33" s="444">
        <v>1</v>
      </c>
      <c r="B33" s="441" t="s">
        <v>875</v>
      </c>
      <c r="C33" s="566">
        <v>0.38169999999999998</v>
      </c>
    </row>
    <row r="34" spans="1:3" ht="15.6" thickBot="1">
      <c r="A34" s="16">
        <v>2</v>
      </c>
      <c r="B34" s="70" t="s">
        <v>876</v>
      </c>
      <c r="C34" s="567">
        <v>0.28089999999999998</v>
      </c>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showGridLines="0" zoomScaleNormal="100" workbookViewId="0">
      <pane xSplit="1" ySplit="5" topLeftCell="B6" activePane="bottomRight" state="frozen"/>
      <selection activeCell="H6" sqref="H6"/>
      <selection pane="topRight" activeCell="H6" sqref="H6"/>
      <selection pane="bottomLeft" activeCell="H6" sqref="H6"/>
      <selection pane="bottomRight" activeCell="B4" sqref="B4"/>
    </sheetView>
  </sheetViews>
  <sheetFormatPr defaultRowHeight="14.4"/>
  <cols>
    <col min="1" max="1" width="9.5546875" style="2" bestFit="1" customWidth="1"/>
    <col min="2" max="2" width="47.5546875" style="2" customWidth="1"/>
    <col min="3" max="3" width="28" style="2" customWidth="1"/>
    <col min="4" max="4" width="22.44140625" style="2" customWidth="1"/>
    <col min="5" max="5" width="18.88671875" style="2" customWidth="1"/>
    <col min="6" max="6" width="12" bestFit="1" customWidth="1"/>
    <col min="7" max="7" width="12.5546875" bestFit="1" customWidth="1"/>
  </cols>
  <sheetData>
    <row r="1" spans="1:7">
      <c r="A1" s="380" t="s">
        <v>225</v>
      </c>
      <c r="B1" s="381" t="s">
        <v>866</v>
      </c>
    </row>
    <row r="2" spans="1:7" s="22" customFormat="1" ht="15.75" customHeight="1">
      <c r="A2" s="380" t="s">
        <v>226</v>
      </c>
      <c r="B2" s="382">
        <f>'6. Administrators-shareholders'!B2</f>
        <v>43921</v>
      </c>
    </row>
    <row r="3" spans="1:7" s="22" customFormat="1" ht="15.75" customHeight="1"/>
    <row r="4" spans="1:7" s="22" customFormat="1" ht="15.75" customHeight="1" thickBot="1">
      <c r="A4" s="259" t="s">
        <v>652</v>
      </c>
      <c r="B4" s="260" t="s">
        <v>300</v>
      </c>
      <c r="C4" s="199"/>
      <c r="D4" s="199"/>
      <c r="E4" s="200" t="s">
        <v>129</v>
      </c>
    </row>
    <row r="5" spans="1:7" s="126" customFormat="1" ht="17.399999999999999" customHeight="1">
      <c r="A5" s="334"/>
      <c r="B5" s="335"/>
      <c r="C5" s="198" t="s">
        <v>0</v>
      </c>
      <c r="D5" s="198" t="s">
        <v>1</v>
      </c>
      <c r="E5" s="336" t="s">
        <v>2</v>
      </c>
    </row>
    <row r="6" spans="1:7" s="165" customFormat="1" ht="14.4" customHeight="1">
      <c r="A6" s="337"/>
      <c r="B6" s="588" t="s">
        <v>268</v>
      </c>
      <c r="C6" s="588" t="s">
        <v>267</v>
      </c>
      <c r="D6" s="589" t="s">
        <v>266</v>
      </c>
      <c r="E6" s="590"/>
      <c r="G6"/>
    </row>
    <row r="7" spans="1:7" s="165" customFormat="1" ht="99.6" customHeight="1">
      <c r="A7" s="337"/>
      <c r="B7" s="588"/>
      <c r="C7" s="588"/>
      <c r="D7" s="332" t="s">
        <v>265</v>
      </c>
      <c r="E7" s="333" t="s">
        <v>828</v>
      </c>
      <c r="G7"/>
    </row>
    <row r="8" spans="1:7">
      <c r="A8" s="338">
        <v>1</v>
      </c>
      <c r="B8" s="339" t="s">
        <v>190</v>
      </c>
      <c r="C8" s="445">
        <f>'2. RC'!E7</f>
        <v>3589134.79</v>
      </c>
      <c r="D8" s="445"/>
      <c r="E8" s="446">
        <f>C8-D8</f>
        <v>3589134.79</v>
      </c>
    </row>
    <row r="9" spans="1:7">
      <c r="A9" s="338">
        <v>2</v>
      </c>
      <c r="B9" s="339" t="s">
        <v>191</v>
      </c>
      <c r="C9" s="445">
        <f>'2. RC'!E8</f>
        <v>71595263.189999998</v>
      </c>
      <c r="D9" s="445"/>
      <c r="E9" s="446">
        <f t="shared" ref="E9:E20" si="0">C9-D9</f>
        <v>71595263.189999998</v>
      </c>
    </row>
    <row r="10" spans="1:7">
      <c r="A10" s="338">
        <v>3</v>
      </c>
      <c r="B10" s="339" t="s">
        <v>264</v>
      </c>
      <c r="C10" s="445">
        <f>'2. RC'!E9</f>
        <v>19539389.380316988</v>
      </c>
      <c r="D10" s="445"/>
      <c r="E10" s="446">
        <f t="shared" si="0"/>
        <v>19539389.380316988</v>
      </c>
    </row>
    <row r="11" spans="1:7" ht="27.6">
      <c r="A11" s="338">
        <v>4</v>
      </c>
      <c r="B11" s="339" t="s">
        <v>221</v>
      </c>
      <c r="C11" s="445">
        <f>'2. RC'!E10</f>
        <v>0</v>
      </c>
      <c r="D11" s="445"/>
      <c r="E11" s="446">
        <f t="shared" si="0"/>
        <v>0</v>
      </c>
    </row>
    <row r="12" spans="1:7">
      <c r="A12" s="338">
        <v>5</v>
      </c>
      <c r="B12" s="339" t="s">
        <v>193</v>
      </c>
      <c r="C12" s="445">
        <f>'2. RC'!E11</f>
        <v>43275371.022330701</v>
      </c>
      <c r="D12" s="445"/>
      <c r="E12" s="446">
        <f t="shared" si="0"/>
        <v>43275371.022330701</v>
      </c>
    </row>
    <row r="13" spans="1:7">
      <c r="A13" s="338">
        <v>6.1</v>
      </c>
      <c r="B13" s="339" t="s">
        <v>194</v>
      </c>
      <c r="C13" s="447">
        <f>'2. RC'!E12</f>
        <v>182627271.05000001</v>
      </c>
      <c r="D13" s="445"/>
      <c r="E13" s="446">
        <f t="shared" si="0"/>
        <v>182627271.05000001</v>
      </c>
    </row>
    <row r="14" spans="1:7">
      <c r="A14" s="338">
        <v>6.2</v>
      </c>
      <c r="B14" s="340" t="s">
        <v>195</v>
      </c>
      <c r="C14" s="447">
        <f>'2. RC'!E13</f>
        <v>-11478184.554399999</v>
      </c>
      <c r="D14" s="445"/>
      <c r="E14" s="446">
        <f t="shared" si="0"/>
        <v>-11478184.554399999</v>
      </c>
    </row>
    <row r="15" spans="1:7">
      <c r="A15" s="338">
        <v>6</v>
      </c>
      <c r="B15" s="339" t="s">
        <v>263</v>
      </c>
      <c r="C15" s="445">
        <f>'2. RC'!E14</f>
        <v>171149086.49559999</v>
      </c>
      <c r="D15" s="445"/>
      <c r="E15" s="446">
        <f t="shared" si="0"/>
        <v>171149086.49559999</v>
      </c>
    </row>
    <row r="16" spans="1:7" ht="27.6">
      <c r="A16" s="338">
        <v>7</v>
      </c>
      <c r="B16" s="339" t="s">
        <v>197</v>
      </c>
      <c r="C16" s="445">
        <f>'2. RC'!E15</f>
        <v>2319331.2010150007</v>
      </c>
      <c r="D16" s="445"/>
      <c r="E16" s="446">
        <f t="shared" si="0"/>
        <v>2319331.2010150007</v>
      </c>
    </row>
    <row r="17" spans="1:7">
      <c r="A17" s="338">
        <v>8</v>
      </c>
      <c r="B17" s="339" t="s">
        <v>198</v>
      </c>
      <c r="C17" s="445">
        <f>'2. RC'!E16</f>
        <v>0</v>
      </c>
      <c r="D17" s="445"/>
      <c r="E17" s="446">
        <f t="shared" si="0"/>
        <v>0</v>
      </c>
      <c r="F17" s="6"/>
      <c r="G17" s="6"/>
    </row>
    <row r="18" spans="1:7">
      <c r="A18" s="338">
        <v>9</v>
      </c>
      <c r="B18" s="339" t="s">
        <v>199</v>
      </c>
      <c r="C18" s="445">
        <f>'2. RC'!E17</f>
        <v>0</v>
      </c>
      <c r="D18" s="445"/>
      <c r="E18" s="446">
        <f t="shared" si="0"/>
        <v>0</v>
      </c>
      <c r="G18" s="6"/>
    </row>
    <row r="19" spans="1:7" ht="27.6">
      <c r="A19" s="338">
        <v>10</v>
      </c>
      <c r="B19" s="339" t="s">
        <v>200</v>
      </c>
      <c r="C19" s="445">
        <f>'2. RC'!E18</f>
        <v>821953.47999999952</v>
      </c>
      <c r="D19" s="445">
        <v>84928.889999999898</v>
      </c>
      <c r="E19" s="446">
        <f t="shared" si="0"/>
        <v>737024.58999999962</v>
      </c>
      <c r="G19" s="6"/>
    </row>
    <row r="20" spans="1:7">
      <c r="A20" s="338">
        <v>11</v>
      </c>
      <c r="B20" s="339" t="s">
        <v>201</v>
      </c>
      <c r="C20" s="445">
        <f>'2. RC'!E19</f>
        <v>1101731.7243283787</v>
      </c>
      <c r="D20" s="445"/>
      <c r="E20" s="446">
        <f t="shared" si="0"/>
        <v>1101731.7243283787</v>
      </c>
    </row>
    <row r="21" spans="1:7" ht="42" thickBot="1">
      <c r="A21" s="341"/>
      <c r="B21" s="342" t="s">
        <v>791</v>
      </c>
      <c r="C21" s="448">
        <f>SUM(C8:C12, C15:C20)</f>
        <v>313391261.28359109</v>
      </c>
      <c r="D21" s="448">
        <f>SUM(D8:D12, D15:D20)</f>
        <v>84928.889999999898</v>
      </c>
      <c r="E21" s="449">
        <f>SUM(E8:E12, E15:E20)</f>
        <v>313306332.39359105</v>
      </c>
    </row>
    <row r="22" spans="1:7">
      <c r="A22"/>
      <c r="B22"/>
      <c r="C22"/>
      <c r="D22"/>
      <c r="E22"/>
    </row>
    <row r="23" spans="1:7">
      <c r="A23"/>
      <c r="B23"/>
      <c r="C23"/>
      <c r="D23"/>
      <c r="E23"/>
    </row>
    <row r="25" spans="1:7" s="2" customFormat="1">
      <c r="B25" s="72"/>
      <c r="F25"/>
      <c r="G25"/>
    </row>
    <row r="26" spans="1:7" s="2" customFormat="1">
      <c r="B26" s="73"/>
      <c r="F26"/>
      <c r="G26"/>
    </row>
    <row r="27" spans="1:7" s="2" customFormat="1">
      <c r="B27" s="72"/>
      <c r="F27"/>
      <c r="G27"/>
    </row>
    <row r="28" spans="1:7" s="2" customFormat="1">
      <c r="B28" s="72"/>
      <c r="F28"/>
      <c r="G28"/>
    </row>
    <row r="29" spans="1:7" s="2" customFormat="1">
      <c r="B29" s="72"/>
      <c r="F29"/>
      <c r="G29"/>
    </row>
    <row r="30" spans="1:7" s="2" customFormat="1">
      <c r="B30" s="72"/>
      <c r="F30"/>
      <c r="G30"/>
    </row>
    <row r="31" spans="1:7" s="2" customFormat="1">
      <c r="B31" s="72"/>
      <c r="F31"/>
      <c r="G31"/>
    </row>
    <row r="32" spans="1:7" s="2" customFormat="1">
      <c r="B32" s="73"/>
      <c r="F32"/>
      <c r="G32"/>
    </row>
    <row r="33" spans="2:7" s="2" customFormat="1">
      <c r="B33" s="73"/>
      <c r="F33"/>
      <c r="G33"/>
    </row>
    <row r="34" spans="2:7" s="2" customFormat="1">
      <c r="B34" s="73"/>
      <c r="F34"/>
      <c r="G34"/>
    </row>
    <row r="35" spans="2:7" s="2" customFormat="1">
      <c r="B35" s="73"/>
      <c r="F35"/>
      <c r="G35"/>
    </row>
    <row r="36" spans="2:7" s="2" customFormat="1">
      <c r="B36" s="73"/>
      <c r="F36"/>
      <c r="G36"/>
    </row>
    <row r="37" spans="2:7" s="2" customFormat="1">
      <c r="B37" s="73"/>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showGridLines="0" zoomScaleNormal="100" workbookViewId="0">
      <pane xSplit="1" ySplit="4" topLeftCell="B5" activePane="bottomRight" state="frozen"/>
      <selection activeCell="H6" sqref="H6"/>
      <selection pane="topRight" activeCell="H6" sqref="H6"/>
      <selection pane="bottomLeft" activeCell="H6" sqref="H6"/>
      <selection pane="bottomRight" activeCell="B4" sqref="B4"/>
    </sheetView>
  </sheetViews>
  <sheetFormatPr defaultRowHeight="14.4" outlineLevelRow="1"/>
  <cols>
    <col min="1" max="1" width="9.5546875" style="2" bestFit="1" customWidth="1"/>
    <col min="2" max="2" width="114.33203125" style="2" customWidth="1"/>
    <col min="3" max="3" width="18.88671875" customWidth="1"/>
    <col min="4" max="4" width="25.44140625" customWidth="1"/>
    <col min="5" max="5" width="24.33203125" customWidth="1"/>
    <col min="6" max="6" width="24" customWidth="1"/>
    <col min="7" max="7" width="10" bestFit="1" customWidth="1"/>
    <col min="8" max="8" width="12" bestFit="1" customWidth="1"/>
    <col min="9" max="9" width="12.5546875" bestFit="1" customWidth="1"/>
  </cols>
  <sheetData>
    <row r="1" spans="1:6">
      <c r="A1" s="380" t="s">
        <v>225</v>
      </c>
      <c r="B1" s="381" t="s">
        <v>866</v>
      </c>
    </row>
    <row r="2" spans="1:6" s="22" customFormat="1" ht="15.75" customHeight="1">
      <c r="A2" s="380" t="s">
        <v>226</v>
      </c>
      <c r="B2" s="382">
        <f>'7. LI1'!B2</f>
        <v>43921</v>
      </c>
      <c r="C2"/>
      <c r="D2"/>
      <c r="E2"/>
      <c r="F2"/>
    </row>
    <row r="3" spans="1:6" s="22" customFormat="1" ht="15.75" customHeight="1">
      <c r="C3"/>
      <c r="D3"/>
      <c r="E3"/>
      <c r="F3"/>
    </row>
    <row r="4" spans="1:6" s="22" customFormat="1" ht="28.2" thickBot="1">
      <c r="A4" s="22" t="s">
        <v>653</v>
      </c>
      <c r="B4" s="206" t="s">
        <v>303</v>
      </c>
      <c r="C4" s="200" t="s">
        <v>129</v>
      </c>
      <c r="D4"/>
      <c r="E4"/>
      <c r="F4"/>
    </row>
    <row r="5" spans="1:6" ht="27.6">
      <c r="A5" s="201">
        <v>1</v>
      </c>
      <c r="B5" s="202" t="s">
        <v>689</v>
      </c>
      <c r="C5" s="450">
        <f>'7. LI1'!E21</f>
        <v>313306332.39359105</v>
      </c>
    </row>
    <row r="6" spans="1:6" s="191" customFormat="1">
      <c r="A6" s="125">
        <v>2.1</v>
      </c>
      <c r="B6" s="208" t="s">
        <v>304</v>
      </c>
      <c r="C6" s="451">
        <f>'4. Off-Balance'!E8+'4. Off-Balance'!E10</f>
        <v>78070365.070000008</v>
      </c>
    </row>
    <row r="7" spans="1:6" s="4" customFormat="1" ht="27.6" outlineLevel="1">
      <c r="A7" s="207">
        <v>2.2000000000000002</v>
      </c>
      <c r="B7" s="203" t="s">
        <v>305</v>
      </c>
      <c r="C7" s="452"/>
    </row>
    <row r="8" spans="1:6" s="4" customFormat="1" ht="27.6">
      <c r="A8" s="207">
        <v>3</v>
      </c>
      <c r="B8" s="204" t="s">
        <v>690</v>
      </c>
      <c r="C8" s="453">
        <f>SUM(C5:C7)</f>
        <v>391376697.46359104</v>
      </c>
    </row>
    <row r="9" spans="1:6" s="191" customFormat="1">
      <c r="A9" s="125">
        <v>4</v>
      </c>
      <c r="B9" s="211" t="s">
        <v>301</v>
      </c>
      <c r="C9" s="451">
        <v>4032872.8296369687</v>
      </c>
    </row>
    <row r="10" spans="1:6" s="4" customFormat="1" ht="27.6" outlineLevel="1">
      <c r="A10" s="207">
        <v>5.0999999999999996</v>
      </c>
      <c r="B10" s="203" t="s">
        <v>311</v>
      </c>
      <c r="C10" s="454">
        <v>-30078044.754999995</v>
      </c>
    </row>
    <row r="11" spans="1:6" s="4" customFormat="1" ht="27.6" outlineLevel="1">
      <c r="A11" s="207">
        <v>5.2</v>
      </c>
      <c r="B11" s="203" t="s">
        <v>312</v>
      </c>
      <c r="C11" s="452"/>
    </row>
    <row r="12" spans="1:6" s="4" customFormat="1">
      <c r="A12" s="207">
        <v>6</v>
      </c>
      <c r="B12" s="209" t="s">
        <v>939</v>
      </c>
      <c r="C12" s="452">
        <v>4533786</v>
      </c>
    </row>
    <row r="13" spans="1:6" s="4" customFormat="1" ht="15" thickBot="1">
      <c r="A13" s="210">
        <v>7</v>
      </c>
      <c r="B13" s="205" t="s">
        <v>302</v>
      </c>
      <c r="C13" s="455">
        <f>SUM(C8:C12)</f>
        <v>369865311.53822803</v>
      </c>
    </row>
    <row r="15" spans="1:6" ht="27.6">
      <c r="B15" s="687" t="s">
        <v>938</v>
      </c>
    </row>
    <row r="17" spans="2:9" s="2" customFormat="1">
      <c r="B17" s="74"/>
      <c r="C17"/>
      <c r="D17"/>
      <c r="E17"/>
      <c r="F17"/>
      <c r="G17"/>
      <c r="H17"/>
      <c r="I17"/>
    </row>
    <row r="18" spans="2:9" s="2" customFormat="1">
      <c r="B18" s="71"/>
      <c r="C18"/>
      <c r="D18"/>
      <c r="E18"/>
      <c r="F18"/>
      <c r="G18"/>
      <c r="H18"/>
      <c r="I18"/>
    </row>
    <row r="19" spans="2:9" s="2" customFormat="1">
      <c r="B19" s="71"/>
      <c r="C19"/>
      <c r="D19"/>
      <c r="E19"/>
      <c r="F19"/>
      <c r="G19"/>
      <c r="H19"/>
      <c r="I19"/>
    </row>
    <row r="20" spans="2:9" s="2" customFormat="1">
      <c r="B20" s="73"/>
      <c r="C20"/>
      <c r="D20"/>
      <c r="E20"/>
      <c r="F20"/>
      <c r="G20"/>
      <c r="H20"/>
      <c r="I20"/>
    </row>
    <row r="21" spans="2:9" s="2" customFormat="1">
      <c r="B21" s="72"/>
      <c r="C21"/>
      <c r="D21"/>
      <c r="E21"/>
      <c r="F21"/>
      <c r="G21"/>
      <c r="H21"/>
      <c r="I21"/>
    </row>
    <row r="22" spans="2:9" s="2" customFormat="1">
      <c r="B22" s="73"/>
      <c r="C22"/>
      <c r="D22"/>
      <c r="E22"/>
      <c r="F22"/>
      <c r="G22"/>
      <c r="H22"/>
      <c r="I22"/>
    </row>
    <row r="23" spans="2:9" s="2" customFormat="1">
      <c r="B23" s="72"/>
      <c r="C23"/>
      <c r="D23"/>
      <c r="E23"/>
      <c r="F23"/>
      <c r="G23"/>
      <c r="H23"/>
      <c r="I23"/>
    </row>
    <row r="24" spans="2:9" s="2" customFormat="1">
      <c r="B24" s="72"/>
      <c r="C24"/>
      <c r="D24"/>
      <c r="E24"/>
      <c r="F24"/>
      <c r="G24"/>
      <c r="H24"/>
      <c r="I24"/>
    </row>
    <row r="25" spans="2:9" s="2" customFormat="1">
      <c r="B25" s="72"/>
      <c r="C25"/>
      <c r="D25"/>
      <c r="E25"/>
      <c r="F25"/>
      <c r="G25"/>
      <c r="H25"/>
      <c r="I25"/>
    </row>
    <row r="26" spans="2:9" s="2" customFormat="1">
      <c r="B26" s="72"/>
      <c r="C26"/>
      <c r="D26"/>
      <c r="E26"/>
      <c r="F26"/>
      <c r="G26"/>
      <c r="H26"/>
      <c r="I26"/>
    </row>
    <row r="27" spans="2:9" s="2" customFormat="1">
      <c r="B27" s="72"/>
      <c r="C27"/>
      <c r="D27"/>
      <c r="E27"/>
      <c r="F27"/>
      <c r="G27"/>
      <c r="H27"/>
      <c r="I27"/>
    </row>
    <row r="28" spans="2:9" s="2" customFormat="1">
      <c r="B28" s="73"/>
      <c r="C28"/>
      <c r="D28"/>
      <c r="E28"/>
      <c r="F28"/>
      <c r="G28"/>
      <c r="H28"/>
      <c r="I28"/>
    </row>
    <row r="29" spans="2:9" s="2" customFormat="1">
      <c r="B29" s="73"/>
      <c r="C29"/>
      <c r="D29"/>
      <c r="E29"/>
      <c r="F29"/>
      <c r="G29"/>
      <c r="H29"/>
      <c r="I29"/>
    </row>
    <row r="30" spans="2:9" s="2" customFormat="1">
      <c r="B30" s="73"/>
      <c r="C30"/>
      <c r="D30"/>
      <c r="E30"/>
      <c r="F30"/>
      <c r="G30"/>
      <c r="H30"/>
      <c r="I30"/>
    </row>
    <row r="31" spans="2:9" s="2" customFormat="1">
      <c r="B31" s="73"/>
      <c r="C31"/>
      <c r="D31"/>
      <c r="E31"/>
      <c r="F31"/>
      <c r="G31"/>
      <c r="H31"/>
      <c r="I31"/>
    </row>
    <row r="32" spans="2:9" s="2" customFormat="1">
      <c r="B32" s="73"/>
      <c r="C32"/>
      <c r="D32"/>
      <c r="E32"/>
      <c r="F32"/>
      <c r="G32"/>
      <c r="H32"/>
      <c r="I32"/>
    </row>
    <row r="33" spans="2:9" s="2" customFormat="1">
      <c r="B33" s="73"/>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hgaXQ8x9UtyCEnGwj/0qMbvG3RHwuuciyqks0rDUBs8=</DigestValue>
    </Reference>
    <Reference Type="http://www.w3.org/2000/09/xmldsig#Object" URI="#idOfficeObject">
      <DigestMethod Algorithm="http://www.w3.org/2001/04/xmlenc#sha256"/>
      <DigestValue>uA9tDED2FCzy/4318sp/gpE/g3uyJsWM+WN4jcaP1YQ=</DigestValue>
    </Reference>
    <Reference Type="http://uri.etsi.org/01903#SignedProperties" URI="#idSignedProperties">
      <Transforms>
        <Transform Algorithm="http://www.w3.org/TR/2001/REC-xml-c14n-20010315"/>
      </Transforms>
      <DigestMethod Algorithm="http://www.w3.org/2001/04/xmlenc#sha256"/>
      <DigestValue>zQTQG8cjW0iuuImbhOf/ycMbwJL/LekuzQ1L4cWBCPw=</DigestValue>
    </Reference>
  </SignedInfo>
  <SignatureValue>gQYo0oeryuPY6H7u6SFrevgxk7DwGzrhd2PwnHIHD+3z1lbOxILMAcq/82pewGnnNCtVFVI/xFQv
LdBpcAdkfRXohY+gfIABImel9uarQXxgDaFBCpahGn4mSB42hT4ILzRKphNLSejyWx3DGrrGiVYe
+pmtq4k0VuTSTYOl4rBKSmuccej4nhax5DOKv8uzYUJ5QgOBthktF4N/2dly5MSA1qzyxijNggp6
0II+xffjJnd1rbSrX+9LFlR3SS+fo1zlIcBU1IT+hCHch4lbUzHjDZoLcGaLhF7JucpAOLV9EiMj
qZINpm0aRBb5He/SWEMziSiVoi+56q7yjNKlxQ==</SignatureValue>
  <KeyInfo>
    <X509Data>
      <X509Certificate>MIIGODCCBSCgAwIBAgIKOCPUKwACAAFq+zANBgkqhkiG9w0BAQsFADBKMRIwEAYKCZImiZPyLGQBGRYCZ2UxEzARBgoJkiaJk/IsZAEZFgNuYmcxHzAdBgNVBAMTFk5CRyBDbGFzcyAyIElOVCBTdWIgQ0EwHhcNMjAwMjE0MTAzNDE1WhcNMjExMjIyMDk0NjU2WjA2MRswGQYDVQQKExJKU0MgSXNiYW5rIEdlb3JnaWExFzAVBgNVBAMTDkJJUyAtIE96YW4gR3VyMIIBIjANBgkqhkiG9w0BAQEFAAOCAQ8AMIIBCgKCAQEA5AaKV/Q4021K/K7TS/Rxv91ukAAKvgKT9KBzgfRok5LbPbM/oa5Kgk7bnpCCByJ3EmT8YSHQoCs4A9+iHfxywV7+kuyL5DPmPMH7u1hNZRuSq8YUPHytgdotqgvxVeTmvlaZkU7grvb4e5ezbWwQj9T9dxVjqphFtAx0y5ipQsBTBbnUYLN6cTBZWOEhO6uZCOy8a7q7Q/XWVho4e3MbORqLDWyZU9Mw04ha+015krYzNo3QU0RD9u2DVHQQdc6yhjS0N+ln5RQTSCnnOiuQNrsN0Ww15TNsstQmROmknAcVXJTUIY52QyuWtTzmmaBfE2spuAdSeA1KjmzTVQivMwIDAQABo4IDMjCCAy4wPAYJKwYBBAGCNxUHBC8wLQYlKwYBBAGCNxUI5rJgg431RIaBmQmDuKFKg76EcQSDxJEzhIOIXQIBZAIBIzAdBgNVHSUEFjAUBggrBgEFBQcDAgYIKwYBBQUHAwQwCwYDVR0PBAQDAgeAMCcGCSsGAQQBgjcVCgQaMBgwCgYIKwYBBQUHAwIwCgYIKwYBBQUHAwQwHQYDVR0OBBYEFAAhotqKxsfCcotgI5UDu2FDuGFB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ikuY3J0MA0GCSqGSIb3DQEBCwUAA4IBAQAv0gxZI1NAfSOrNjeffn9Xk2dvV07qVJ79j6sHOw/5qO0asgLt1ArVjKHqSrYLXnU9G09WjXIY6FWltb0uh0VzQN/qJGsDTMsIGYowaVCz5C+cIRPFTyat2/P7OrBzvQOrpYOCXdoq4j2EN9zzoAZ29ZI4P1JUP/KokkFFxNeHFJcCN838s4SbsDL3fzvWdD6kDgEJVnxkTs/kfSmGvPahXzlQqt/cYDAS48dV44sqruABqeS+9xpcbCk0JbRWSpoaeNcD+tnyZVAoRKbCBJ2oWnvfi/nR42f7tCLMqy2hS1DpLt4/0sJGer3Q+fRc5o2Oym/rKKiTfzWk4XXMGlN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rb50iGK7pgPjvc43YtJYijEQm9VHjaARtfQsk75gPH4=</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0tQspILqB8qfvnb6WjpbM1qcDvqm9kas/bzqYR574gY=</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ZPBHj1B2hk+888xrW4mv4Ocf+j5AbkfiMOjYCX5LlW8=</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16nRtTkTNfAdSTF0Lg1CT4t8t5VLf2B9wJs/PWFk54A=</DigestValue>
      </Reference>
      <Reference URI="/xl/sharedStrings.xml?ContentType=application/vnd.openxmlformats-officedocument.spreadsheetml.sharedStrings+xml">
        <DigestMethod Algorithm="http://www.w3.org/2001/04/xmlenc#sha256"/>
        <DigestValue>G3cJSVICFP8Yc9bG3dBws6+jobDZPj7ZeywZ+mSCQgA=</DigestValue>
      </Reference>
      <Reference URI="/xl/styles.xml?ContentType=application/vnd.openxmlformats-officedocument.spreadsheetml.styles+xml">
        <DigestMethod Algorithm="http://www.w3.org/2001/04/xmlenc#sha256"/>
        <DigestValue>q4us8oHObVUZJz6Z1dJ++hRPhOQrbGtaW33yvuMdDQc=</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unaKUTMaAET8sPGQH/sCU2NGIS5o2aCE9K2j5pTo7qs=</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m9GQY6OQ1xxgTzuyJtAQQ+4gTeF4J5P76/Ru/nYIV8Y=</DigestValue>
      </Reference>
      <Reference URI="/xl/worksheets/sheet10.xml?ContentType=application/vnd.openxmlformats-officedocument.spreadsheetml.worksheet+xml">
        <DigestMethod Algorithm="http://www.w3.org/2001/04/xmlenc#sha256"/>
        <DigestValue>u7+4iEKCdpjwjABRlriWVe77W9cIo3KlNmr02PQ6OZk=</DigestValue>
      </Reference>
      <Reference URI="/xl/worksheets/sheet11.xml?ContentType=application/vnd.openxmlformats-officedocument.spreadsheetml.worksheet+xml">
        <DigestMethod Algorithm="http://www.w3.org/2001/04/xmlenc#sha256"/>
        <DigestValue>RmjoFka5520y7TV8K4f94yu1Atcp9j/n1vwYY/sDS4M=</DigestValue>
      </Reference>
      <Reference URI="/xl/worksheets/sheet12.xml?ContentType=application/vnd.openxmlformats-officedocument.spreadsheetml.worksheet+xml">
        <DigestMethod Algorithm="http://www.w3.org/2001/04/xmlenc#sha256"/>
        <DigestValue>xVbidU7zWsGJ9Wbc195wkdoBVHv6CSdToSr7jiA6cak=</DigestValue>
      </Reference>
      <Reference URI="/xl/worksheets/sheet13.xml?ContentType=application/vnd.openxmlformats-officedocument.spreadsheetml.worksheet+xml">
        <DigestMethod Algorithm="http://www.w3.org/2001/04/xmlenc#sha256"/>
        <DigestValue>kDJPRGatyADi1awyftD0mODTrIymHYcKLF1xX21D4ac=</DigestValue>
      </Reference>
      <Reference URI="/xl/worksheets/sheet14.xml?ContentType=application/vnd.openxmlformats-officedocument.spreadsheetml.worksheet+xml">
        <DigestMethod Algorithm="http://www.w3.org/2001/04/xmlenc#sha256"/>
        <DigestValue>/PkttompVsSGYQ8ySrHUwdeoVPDTDJm07scDJxSW7ok=</DigestValue>
      </Reference>
      <Reference URI="/xl/worksheets/sheet15.xml?ContentType=application/vnd.openxmlformats-officedocument.spreadsheetml.worksheet+xml">
        <DigestMethod Algorithm="http://www.w3.org/2001/04/xmlenc#sha256"/>
        <DigestValue>WCe9MylmLGcH5CtUSj4qD6zPAIbkCbOSjrf1pVCG2Kg=</DigestValue>
      </Reference>
      <Reference URI="/xl/worksheets/sheet16.xml?ContentType=application/vnd.openxmlformats-officedocument.spreadsheetml.worksheet+xml">
        <DigestMethod Algorithm="http://www.w3.org/2001/04/xmlenc#sha256"/>
        <DigestValue>gkVHjUVy+iLqkI6ag9qzT2AkrzGRHGd5sgxoAlpsj5o=</DigestValue>
      </Reference>
      <Reference URI="/xl/worksheets/sheet17.xml?ContentType=application/vnd.openxmlformats-officedocument.spreadsheetml.worksheet+xml">
        <DigestMethod Algorithm="http://www.w3.org/2001/04/xmlenc#sha256"/>
        <DigestValue>IkXYLncQ9G3H/vp+oRduF4b/MUndiyClcDT0y2Tusu8=</DigestValue>
      </Reference>
      <Reference URI="/xl/worksheets/sheet18.xml?ContentType=application/vnd.openxmlformats-officedocument.spreadsheetml.worksheet+xml">
        <DigestMethod Algorithm="http://www.w3.org/2001/04/xmlenc#sha256"/>
        <DigestValue>GwwOf01PiZ7HIOkADzn6WPSurbclNbQiPzI12m1c8M0=</DigestValue>
      </Reference>
      <Reference URI="/xl/worksheets/sheet19.xml?ContentType=application/vnd.openxmlformats-officedocument.spreadsheetml.worksheet+xml">
        <DigestMethod Algorithm="http://www.w3.org/2001/04/xmlenc#sha256"/>
        <DigestValue>LNjUciivtW1yqFri7PPUtdn3mpNLdIw/5qERxeqGBvg=</DigestValue>
      </Reference>
      <Reference URI="/xl/worksheets/sheet2.xml?ContentType=application/vnd.openxmlformats-officedocument.spreadsheetml.worksheet+xml">
        <DigestMethod Algorithm="http://www.w3.org/2001/04/xmlenc#sha256"/>
        <DigestValue>EC3n3pNVYmtVJOAKKoN8/EZitTcmZLnh7eqgZpnQqDw=</DigestValue>
      </Reference>
      <Reference URI="/xl/worksheets/sheet3.xml?ContentType=application/vnd.openxmlformats-officedocument.spreadsheetml.worksheet+xml">
        <DigestMethod Algorithm="http://www.w3.org/2001/04/xmlenc#sha256"/>
        <DigestValue>/ADRVEwAt4yCLLmzBWkH6wdKc1Vwl2oMXoVPlhfH6SA=</DigestValue>
      </Reference>
      <Reference URI="/xl/worksheets/sheet4.xml?ContentType=application/vnd.openxmlformats-officedocument.spreadsheetml.worksheet+xml">
        <DigestMethod Algorithm="http://www.w3.org/2001/04/xmlenc#sha256"/>
        <DigestValue>yFgH0GMjhOaknSith+orNJwpJw6YT18Y1cPHcwmeIcc=</DigestValue>
      </Reference>
      <Reference URI="/xl/worksheets/sheet5.xml?ContentType=application/vnd.openxmlformats-officedocument.spreadsheetml.worksheet+xml">
        <DigestMethod Algorithm="http://www.w3.org/2001/04/xmlenc#sha256"/>
        <DigestValue>kPfjmCQUhHuZkDrscprjM1nupeq8YCRYaNtHRmwFfuQ=</DigestValue>
      </Reference>
      <Reference URI="/xl/worksheets/sheet6.xml?ContentType=application/vnd.openxmlformats-officedocument.spreadsheetml.worksheet+xml">
        <DigestMethod Algorithm="http://www.w3.org/2001/04/xmlenc#sha256"/>
        <DigestValue>6tyJw91EKkisHqBNMd8TZgBafrV7epikz3kGV6ssQtE=</DigestValue>
      </Reference>
      <Reference URI="/xl/worksheets/sheet7.xml?ContentType=application/vnd.openxmlformats-officedocument.spreadsheetml.worksheet+xml">
        <DigestMethod Algorithm="http://www.w3.org/2001/04/xmlenc#sha256"/>
        <DigestValue>IXIrLjigx2AI5k0+2f8Ap+5gpdUXxqXydnkW0OzIQoI=</DigestValue>
      </Reference>
      <Reference URI="/xl/worksheets/sheet8.xml?ContentType=application/vnd.openxmlformats-officedocument.spreadsheetml.worksheet+xml">
        <DigestMethod Algorithm="http://www.w3.org/2001/04/xmlenc#sha256"/>
        <DigestValue>T1oDG+GtYUQbIslw2VzcoFtSzCcij8dCoRmd6Jlx7WA=</DigestValue>
      </Reference>
      <Reference URI="/xl/worksheets/sheet9.xml?ContentType=application/vnd.openxmlformats-officedocument.spreadsheetml.worksheet+xml">
        <DigestMethod Algorithm="http://www.w3.org/2001/04/xmlenc#sha256"/>
        <DigestValue>Yb4ddFY4jjW/DZPeI2dmamX5Z53nQnfspY1/z8K6TjM=</DigestValue>
      </Reference>
    </Manifest>
    <SignatureProperties>
      <SignatureProperty Id="idSignatureTime" Target="#idPackageSignature">
        <mdssi:SignatureTime xmlns:mdssi="http://schemas.openxmlformats.org/package/2006/digital-signature">
          <mdssi:Format>YYYY-MM-DDThh:mm:ssTZD</mdssi:Format>
          <mdssi:Value>2020-04-30T10:50:10Z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InfoV2 xmlns="http://schemas.microsoft.com/office/2006/digsig">
          <Address1/>
          <Address2/>
        </SignatureInfoV2>
      </SignatureProperty>
    </SignatureProperties>
  </Object>
  <Object>
    <xd:QualifyingProperties xmlns:xd="http://uri.etsi.org/01903/v1.3.2#" Target="#idPackageSignature">
      <xd:SignedProperties Id="idSignedProperties">
        <xd:SignedSignatureProperties>
          <xd:SigningTime>2020-04-30T10:50:10Z</xd:SigningTime>
          <xd:SigningCertificate>
            <xd:Cert>
              <xd:CertDigest>
                <DigestMethod Algorithm="http://www.w3.org/2001/04/xmlenc#sha256"/>
                <DigestValue>siOL6Vfls/yhyQKp7XPvybUcaMULq6zrSELPm5cUglk=</DigestValue>
              </xd:CertDigest>
              <xd:IssuerSerial>
                <X509IssuerName>CN=NBG Class 2 INT Sub CA, DC=nbg, DC=ge</X509IssuerName>
                <X509SerialNumber>265113447396648595581691</X509SerialNumber>
              </xd:IssuerSerial>
            </xd:Cert>
          </xd:SigningCertificate>
          <xd:SignaturePolicyIdentifier>
            <xd:SignaturePolicyImplied/>
          </xd:SignaturePolicyIdentifier>
          <xd:SignatureProductionPlace>
            <xd:City/>
            <xd:StateOrProvince/>
            <xd:PostalCode/>
            <xd:CountryName/>
          </xd:SignatureProductionPlace>
          <xd:SignerRole>
            <xd:ClaimedRoles>
              <xd:ClaimedRole>CEO</xd:ClaimedRole>
            </xd:ClaimedRoles>
          </xd:SignerRole>
        </xd:SignedSignatureProperties>
        <xd:SignedDataObjectProperties>
          <xd:CommitmentTypeIndication>
            <xd:CommitmentTypeId>
              <xd:Identifier>http://uri.etsi.org/01903/v1.2.2#ProofOfApproval</xd:Identifier>
              <xd:Description>Approved this document</xd:Description>
            </xd:CommitmentTypeId>
            <xd:AllSignedDataObjects/>
          </xd:CommitmentTypeIndication>
        </xd:SignedDataObject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o3zkA1HggXPODs8XeqaWDRjQ8tJ0KqH/ZZlUwCrKfqA=</DigestValue>
    </Reference>
    <Reference Type="http://www.w3.org/2000/09/xmldsig#Object" URI="#idOfficeObject">
      <DigestMethod Algorithm="http://www.w3.org/2001/04/xmlenc#sha256"/>
      <DigestValue>uA9tDED2FCzy/4318sp/gpE/g3uyJsWM+WN4jcaP1YQ=</DigestValue>
    </Reference>
    <Reference Type="http://uri.etsi.org/01903#SignedProperties" URI="#idSignedProperties">
      <Transforms>
        <Transform Algorithm="http://www.w3.org/TR/2001/REC-xml-c14n-20010315"/>
      </Transforms>
      <DigestMethod Algorithm="http://www.w3.org/2001/04/xmlenc#sha256"/>
      <DigestValue>Ie7DoYT05R8gUv0n6AM9C5F9Uj2prjc066SH5llpDN4=</DigestValue>
    </Reference>
  </SignedInfo>
  <SignatureValue>bxFiGwk9X3874ZI7sO+xDhn/6jqLCBPO2yj8xzsuTRgAp2gsWPEogxdX47SeUtX/GIvbCOJlL3gG
j2hHAscNXlw/cD3WBB9BeBAKW2mjlrK+8gDQmOnStSrjq2VAhosxfqHsL+KTKm5JWrD/IAMWN/a/
A+bv/P/fGk8v/oBwW2rKR54Ovsxifj+j7+xen5lrPdwKJQJJ+VrkRi1A/4Wc1faUyG6uCnafQnOt
WE+bcjsAygImV95keF1jEkaBoysakd0kuL2y4ZbFeegjeWFxuLdci/Ga0Uid1Z1x7ItxRU+M/oVR
cBCF8J3h3POJebG7dwEKoz3xTeOfhsnzViK8VA==</SignatureValue>
  <KeyInfo>
    <X509Data>
      <X509Certificate>MIIGPjCCBSagAwIBAgIKN+cNcgACAAFq9jANBgkqhkiG9w0BAQsFADBKMRIwEAYKCZImiZPyLGQBGRYCZ2UxEzARBgoJkiaJk/IsZAEZFgNuYmcxHzAdBgNVBAMTFk5CRyBDbGFzcyAyIElOVCBTdWIgQ0EwHhcNMjAwMjE0MDkyNzUyWhcNMjExMjIyMDk0NjU2WjA8MRswGQYDVQQKExJKU0MgSXNiYW5rIEdlb3JnaWExHTAbBgNVBAMTFEJJUyAtIFVjaGEgU2FyYWxpZHplMIIBIjANBgkqhkiG9w0BAQEFAAOCAQ8AMIIBCgKCAQEA0D4bqdqp/9ipmgmoZKySYvP1OzaVfG2jMLfjnryApDA0+E4gZV5v8sr4u4hthhIghbW0pqyHfI3MUJuzLTIAD1I9rrf5EQ196OfiQJ/WODkcx3kPQu1RIIyo35etA436eayL1XZu8wa2BV9yVrXmUqS94s1L4ahl5RxiXjGGAl2iUrL6d15Q46+2tCgAk/X4mJtGQfU9V8k/t/jJKdoLGLVZrE6awz55dKTkhl4cb7VLByPcccT3eIPDLzbtL/TrLIs7L9hnHn4phQaqZElFU4vyCfFNr/w/2IQ1PSI7i5tKnFCJrk85X08TQRbaVoYDIW0SXPRVgOuGvcoFxHx3OQIDAQABo4IDMjCCAy4wPAYJKwYBBAGCNxUHBC8wLQYlKwYBBAGCNxUI5rJgg431RIaBmQmDuKFKg76EcQSDxJEzhIOIXQIBZAIBIzAdBgNVHSUEFjAUBggrBgEFBQcDAgYIKwYBBQUHAwQwCwYDVR0PBAQDAgeAMCcGCSsGAQQBgjcVCgQaMBgwCgYIKwYBBQUHAwIwCgYIKwYBBQUHAwQwHQYDVR0OBBYEFNyLub/t3TZbR0K2Y1XZbyM0oR26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ikuY3J0MA0GCSqGSIb3DQEBCwUAA4IBAQBzJkDHFPFcCz1veNJp0X5jjGf3KPGpEIwlmWjH6OidxOLKl9SlLHzlKGNkc/FgrNaPQedQjwlG2r8ACQFp6VsEKyagRnu5achg7OJk8CTTWYTbW4yfQxFCE7cXMlrhs0KnE8EMi8f3mnDRzzqv33d+aBT+HZTkr7H58FBWih9q3qgIHT1EpikWSeGuPd9/Fi7c2aofrydiwe3+uRqrchrUPvrH5t5/jwaKqz0DuMJ6h8aLZhRyLlJHyjUbLpEEoiruSqxW70YM9+wDWUmf909JrvVbAAJQqDrJFLyn/aD0RVRhOjecNWjSptTzBw+OiSq35E+dA2trghaE8ZkyOtTC</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Transform>
          <Transform Algorithm="http://www.w3.org/TR/2001/REC-xml-c14n-20010315"/>
        </Transforms>
        <DigestMethod Algorithm="http://www.w3.org/2001/04/xmlenc#sha256"/>
        <DigestValue>WHLcVhGBXaNnSxAaQZMAD7Gy5eUp9w+XCfZMusaGKrE=</DigestValue>
      </Reference>
      <Reference URI="/xl/calcChain.xml?ContentType=application/vnd.openxmlformats-officedocument.spreadsheetml.calcChain+xml">
        <DigestMethod Algorithm="http://www.w3.org/2001/04/xmlenc#sha256"/>
        <DigestValue>rb50iGK7pgPjvc43YtJYijEQm9VHjaARtfQsk75gPH4=</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0tQspILqB8qfvnb6WjpbM1qcDvqm9kas/bzqYR574gY=</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ZPBHj1B2hk+888xrW4mv4Ocf+j5AbkfiMOjYCX5LlW8=</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16nRtTkTNfAdSTF0Lg1CT4t8t5VLf2B9wJs/PWFk54A=</DigestValue>
      </Reference>
      <Reference URI="/xl/sharedStrings.xml?ContentType=application/vnd.openxmlformats-officedocument.spreadsheetml.sharedStrings+xml">
        <DigestMethod Algorithm="http://www.w3.org/2001/04/xmlenc#sha256"/>
        <DigestValue>G3cJSVICFP8Yc9bG3dBws6+jobDZPj7ZeywZ+mSCQgA=</DigestValue>
      </Reference>
      <Reference URI="/xl/styles.xml?ContentType=application/vnd.openxmlformats-officedocument.spreadsheetml.styles+xml">
        <DigestMethod Algorithm="http://www.w3.org/2001/04/xmlenc#sha256"/>
        <DigestValue>q4us8oHObVUZJz6Z1dJ++hRPhOQrbGtaW33yvuMdDQc=</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unaKUTMaAET8sPGQH/sCU2NGIS5o2aCE9K2j5pTo7qs=</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m9GQY6OQ1xxgTzuyJtAQQ+4gTeF4J5P76/Ru/nYIV8Y=</DigestValue>
      </Reference>
      <Reference URI="/xl/worksheets/sheet10.xml?ContentType=application/vnd.openxmlformats-officedocument.spreadsheetml.worksheet+xml">
        <DigestMethod Algorithm="http://www.w3.org/2001/04/xmlenc#sha256"/>
        <DigestValue>u7+4iEKCdpjwjABRlriWVe77W9cIo3KlNmr02PQ6OZk=</DigestValue>
      </Reference>
      <Reference URI="/xl/worksheets/sheet11.xml?ContentType=application/vnd.openxmlformats-officedocument.spreadsheetml.worksheet+xml">
        <DigestMethod Algorithm="http://www.w3.org/2001/04/xmlenc#sha256"/>
        <DigestValue>RmjoFka5520y7TV8K4f94yu1Atcp9j/n1vwYY/sDS4M=</DigestValue>
      </Reference>
      <Reference URI="/xl/worksheets/sheet12.xml?ContentType=application/vnd.openxmlformats-officedocument.spreadsheetml.worksheet+xml">
        <DigestMethod Algorithm="http://www.w3.org/2001/04/xmlenc#sha256"/>
        <DigestValue>xVbidU7zWsGJ9Wbc195wkdoBVHv6CSdToSr7jiA6cak=</DigestValue>
      </Reference>
      <Reference URI="/xl/worksheets/sheet13.xml?ContentType=application/vnd.openxmlformats-officedocument.spreadsheetml.worksheet+xml">
        <DigestMethod Algorithm="http://www.w3.org/2001/04/xmlenc#sha256"/>
        <DigestValue>kDJPRGatyADi1awyftD0mODTrIymHYcKLF1xX21D4ac=</DigestValue>
      </Reference>
      <Reference URI="/xl/worksheets/sheet14.xml?ContentType=application/vnd.openxmlformats-officedocument.spreadsheetml.worksheet+xml">
        <DigestMethod Algorithm="http://www.w3.org/2001/04/xmlenc#sha256"/>
        <DigestValue>/PkttompVsSGYQ8ySrHUwdeoVPDTDJm07scDJxSW7ok=</DigestValue>
      </Reference>
      <Reference URI="/xl/worksheets/sheet15.xml?ContentType=application/vnd.openxmlformats-officedocument.spreadsheetml.worksheet+xml">
        <DigestMethod Algorithm="http://www.w3.org/2001/04/xmlenc#sha256"/>
        <DigestValue>WCe9MylmLGcH5CtUSj4qD6zPAIbkCbOSjrf1pVCG2Kg=</DigestValue>
      </Reference>
      <Reference URI="/xl/worksheets/sheet16.xml?ContentType=application/vnd.openxmlformats-officedocument.spreadsheetml.worksheet+xml">
        <DigestMethod Algorithm="http://www.w3.org/2001/04/xmlenc#sha256"/>
        <DigestValue>gkVHjUVy+iLqkI6ag9qzT2AkrzGRHGd5sgxoAlpsj5o=</DigestValue>
      </Reference>
      <Reference URI="/xl/worksheets/sheet17.xml?ContentType=application/vnd.openxmlformats-officedocument.spreadsheetml.worksheet+xml">
        <DigestMethod Algorithm="http://www.w3.org/2001/04/xmlenc#sha256"/>
        <DigestValue>IkXYLncQ9G3H/vp+oRduF4b/MUndiyClcDT0y2Tusu8=</DigestValue>
      </Reference>
      <Reference URI="/xl/worksheets/sheet18.xml?ContentType=application/vnd.openxmlformats-officedocument.spreadsheetml.worksheet+xml">
        <DigestMethod Algorithm="http://www.w3.org/2001/04/xmlenc#sha256"/>
        <DigestValue>GwwOf01PiZ7HIOkADzn6WPSurbclNbQiPzI12m1c8M0=</DigestValue>
      </Reference>
      <Reference URI="/xl/worksheets/sheet19.xml?ContentType=application/vnd.openxmlformats-officedocument.spreadsheetml.worksheet+xml">
        <DigestMethod Algorithm="http://www.w3.org/2001/04/xmlenc#sha256"/>
        <DigestValue>LNjUciivtW1yqFri7PPUtdn3mpNLdIw/5qERxeqGBvg=</DigestValue>
      </Reference>
      <Reference URI="/xl/worksheets/sheet2.xml?ContentType=application/vnd.openxmlformats-officedocument.spreadsheetml.worksheet+xml">
        <DigestMethod Algorithm="http://www.w3.org/2001/04/xmlenc#sha256"/>
        <DigestValue>EC3n3pNVYmtVJOAKKoN8/EZitTcmZLnh7eqgZpnQqDw=</DigestValue>
      </Reference>
      <Reference URI="/xl/worksheets/sheet3.xml?ContentType=application/vnd.openxmlformats-officedocument.spreadsheetml.worksheet+xml">
        <DigestMethod Algorithm="http://www.w3.org/2001/04/xmlenc#sha256"/>
        <DigestValue>/ADRVEwAt4yCLLmzBWkH6wdKc1Vwl2oMXoVPlhfH6SA=</DigestValue>
      </Reference>
      <Reference URI="/xl/worksheets/sheet4.xml?ContentType=application/vnd.openxmlformats-officedocument.spreadsheetml.worksheet+xml">
        <DigestMethod Algorithm="http://www.w3.org/2001/04/xmlenc#sha256"/>
        <DigestValue>yFgH0GMjhOaknSith+orNJwpJw6YT18Y1cPHcwmeIcc=</DigestValue>
      </Reference>
      <Reference URI="/xl/worksheets/sheet5.xml?ContentType=application/vnd.openxmlformats-officedocument.spreadsheetml.worksheet+xml">
        <DigestMethod Algorithm="http://www.w3.org/2001/04/xmlenc#sha256"/>
        <DigestValue>kPfjmCQUhHuZkDrscprjM1nupeq8YCRYaNtHRmwFfuQ=</DigestValue>
      </Reference>
      <Reference URI="/xl/worksheets/sheet6.xml?ContentType=application/vnd.openxmlformats-officedocument.spreadsheetml.worksheet+xml">
        <DigestMethod Algorithm="http://www.w3.org/2001/04/xmlenc#sha256"/>
        <DigestValue>6tyJw91EKkisHqBNMd8TZgBafrV7epikz3kGV6ssQtE=</DigestValue>
      </Reference>
      <Reference URI="/xl/worksheets/sheet7.xml?ContentType=application/vnd.openxmlformats-officedocument.spreadsheetml.worksheet+xml">
        <DigestMethod Algorithm="http://www.w3.org/2001/04/xmlenc#sha256"/>
        <DigestValue>IXIrLjigx2AI5k0+2f8Ap+5gpdUXxqXydnkW0OzIQoI=</DigestValue>
      </Reference>
      <Reference URI="/xl/worksheets/sheet8.xml?ContentType=application/vnd.openxmlformats-officedocument.spreadsheetml.worksheet+xml">
        <DigestMethod Algorithm="http://www.w3.org/2001/04/xmlenc#sha256"/>
        <DigestValue>T1oDG+GtYUQbIslw2VzcoFtSzCcij8dCoRmd6Jlx7WA=</DigestValue>
      </Reference>
      <Reference URI="/xl/worksheets/sheet9.xml?ContentType=application/vnd.openxmlformats-officedocument.spreadsheetml.worksheet+xml">
        <DigestMethod Algorithm="http://www.w3.org/2001/04/xmlenc#sha256"/>
        <DigestValue>Yb4ddFY4jjW/DZPeI2dmamX5Z53nQnfspY1/z8K6TjM=</DigestValue>
      </Reference>
    </Manifest>
    <SignatureProperties>
      <SignatureProperty Id="idSignatureTime" Target="#idPackageSignature">
        <mdssi:SignatureTime xmlns:mdssi="http://schemas.openxmlformats.org/package/2006/digital-signature">
          <mdssi:Format>YYYY-MM-DDThh:mm:ssTZD</mdssi:Format>
          <mdssi:Value>2020-04-30T10:50:35Z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InfoV2 xmlns="http://schemas.microsoft.com/office/2006/digsig">
          <Address1/>
          <Address2/>
        </SignatureInfoV2>
      </SignatureProperty>
    </SignatureProperties>
  </Object>
  <Object>
    <xd:QualifyingProperties xmlns:xd="http://uri.etsi.org/01903/v1.3.2#" Target="#idPackageSignature">
      <xd:SignedProperties Id="idSignedProperties">
        <xd:SignedSignatureProperties>
          <xd:SigningTime>2020-04-30T10:50:35Z</xd:SigningTime>
          <xd:SigningCertificate>
            <xd:Cert>
              <xd:CertDigest>
                <DigestMethod Algorithm="http://www.w3.org/2001/04/xmlenc#sha256"/>
                <DigestValue>A7e5m2h1KbNiZGOGwzomIFCkYqfEghvfmU1iqaQ7Lw8=</DigestValue>
              </xd:CertDigest>
              <xd:IssuerSerial>
                <X509IssuerName>CN=NBG Class 2 INT Sub CA, DC=nbg, DC=ge</X509IssuerName>
                <X509SerialNumber>263992323275735821282038</X509SerialNumber>
              </xd:IssuerSerial>
            </xd:Cert>
          </xd:SigningCertificate>
          <xd:SignaturePolicyIdentifier>
            <xd:SignaturePolicyImplied/>
          </xd:SignaturePolicyIdentifier>
          <xd:SignatureProductionPlace>
            <xd:City/>
            <xd:StateOrProvince/>
            <xd:PostalCode/>
            <xd:CountryName/>
          </xd:SignatureProductionPlace>
          <xd:SignerRole>
            <xd:ClaimedRoles>
              <xd:ClaimedRole>CFO</xd:ClaimedRole>
            </xd:ClaimedRoles>
          </xd:SignerRole>
        </xd:SignedSignatureProperties>
        <xd:SignedDataObjectProperties>
          <xd:CommitmentTypeIndication>
            <xd:CommitmentTypeId>
              <xd:Identifier>http://uri.etsi.org/01903/v1.2.2#ProofOfOrigin</xd:Identifier>
              <xd:Description>Created and approved this document</xd:Description>
            </xd:CommitmentTypeId>
            <xd:AllSignedDataObjects/>
          </xd:CommitmentTypeIndication>
        </xd:SignedDataObject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2020-04-30T10:47:14Z</dcterms:modified>
</cp:coreProperties>
</file>