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6465" tabRatio="919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C35" i="95" l="1"/>
  <c r="C29" i="95"/>
  <c r="C28" i="95"/>
  <c r="C7" i="95"/>
  <c r="B2" i="95"/>
  <c r="B1" i="95"/>
  <c r="B2" i="92"/>
  <c r="B1" i="92"/>
  <c r="J16" i="93"/>
  <c r="I16" i="93"/>
  <c r="J23" i="93" l="1"/>
  <c r="I23" i="93"/>
  <c r="J21" i="93"/>
  <c r="I21" i="93"/>
  <c r="K20" i="93"/>
  <c r="K19" i="93"/>
  <c r="K18" i="93"/>
  <c r="K11" i="93"/>
  <c r="K12" i="93"/>
  <c r="K13" i="93"/>
  <c r="K14" i="93"/>
  <c r="K15" i="93"/>
  <c r="K10" i="93"/>
  <c r="K8" i="93"/>
  <c r="G23" i="93"/>
  <c r="F23" i="93"/>
  <c r="H23" i="93" s="1"/>
  <c r="G21" i="93"/>
  <c r="F21" i="93"/>
  <c r="H20" i="93"/>
  <c r="H19" i="93"/>
  <c r="H18" i="93"/>
  <c r="G16" i="93"/>
  <c r="H16" i="93" s="1"/>
  <c r="F16" i="93"/>
  <c r="F24" i="93" s="1"/>
  <c r="H11" i="93"/>
  <c r="H12" i="93"/>
  <c r="H13" i="93"/>
  <c r="H14" i="93"/>
  <c r="H15" i="93"/>
  <c r="H10" i="93"/>
  <c r="H8" i="93"/>
  <c r="E20" i="93"/>
  <c r="E19" i="93"/>
  <c r="E18" i="93"/>
  <c r="D21" i="93"/>
  <c r="C21" i="93"/>
  <c r="E21" i="93" s="1"/>
  <c r="D16" i="93"/>
  <c r="E16" i="93" s="1"/>
  <c r="C16" i="93"/>
  <c r="E11" i="93"/>
  <c r="E12" i="93"/>
  <c r="E13" i="93"/>
  <c r="E14" i="93"/>
  <c r="E15" i="93"/>
  <c r="E10" i="93"/>
  <c r="B2" i="93"/>
  <c r="B1" i="93"/>
  <c r="H21" i="91"/>
  <c r="H20" i="91"/>
  <c r="H19" i="91"/>
  <c r="H18" i="91"/>
  <c r="H17" i="91"/>
  <c r="H16" i="91"/>
  <c r="H15" i="91"/>
  <c r="H14" i="91"/>
  <c r="H13" i="91"/>
  <c r="H12" i="91"/>
  <c r="H11" i="91"/>
  <c r="H10" i="91"/>
  <c r="H9" i="91"/>
  <c r="H8" i="91"/>
  <c r="F21" i="91"/>
  <c r="G21" i="91" s="1"/>
  <c r="F20" i="91"/>
  <c r="G20" i="91" s="1"/>
  <c r="F19" i="91"/>
  <c r="G19" i="91" s="1"/>
  <c r="F18" i="91"/>
  <c r="G18" i="91" s="1"/>
  <c r="F17" i="91"/>
  <c r="G17" i="91" s="1"/>
  <c r="F16" i="91"/>
  <c r="G16" i="91" s="1"/>
  <c r="F15" i="91"/>
  <c r="G15" i="91" s="1"/>
  <c r="F14" i="91"/>
  <c r="G14" i="91" s="1"/>
  <c r="F13" i="91"/>
  <c r="G13" i="91" s="1"/>
  <c r="F12" i="91"/>
  <c r="G12" i="91" s="1"/>
  <c r="F11" i="91"/>
  <c r="G11" i="91" s="1"/>
  <c r="F10" i="91"/>
  <c r="G10" i="91" s="1"/>
  <c r="F9" i="91"/>
  <c r="G9" i="91" s="1"/>
  <c r="G8" i="91"/>
  <c r="F8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14" i="91"/>
  <c r="D13" i="91"/>
  <c r="C9" i="91"/>
  <c r="C10" i="91"/>
  <c r="C11" i="91"/>
  <c r="C12" i="91"/>
  <c r="C13" i="91"/>
  <c r="C14" i="91"/>
  <c r="C15" i="91"/>
  <c r="C16" i="91"/>
  <c r="C17" i="91"/>
  <c r="C18" i="91"/>
  <c r="C19" i="91"/>
  <c r="C20" i="91"/>
  <c r="C21" i="91"/>
  <c r="C8" i="91"/>
  <c r="B2" i="91"/>
  <c r="B1" i="91"/>
  <c r="B2" i="64"/>
  <c r="B1" i="64"/>
  <c r="S8" i="90"/>
  <c r="S9" i="90"/>
  <c r="S10" i="90"/>
  <c r="S11" i="90"/>
  <c r="S12" i="90"/>
  <c r="S13" i="90"/>
  <c r="S14" i="90"/>
  <c r="S15" i="90"/>
  <c r="S16" i="90"/>
  <c r="S17" i="90"/>
  <c r="S18" i="90"/>
  <c r="S19" i="90"/>
  <c r="S20" i="90"/>
  <c r="S21" i="90"/>
  <c r="F25" i="93" l="1"/>
  <c r="G24" i="93"/>
  <c r="H24" i="93" s="1"/>
  <c r="H25" i="93" s="1"/>
  <c r="K23" i="93"/>
  <c r="K21" i="93"/>
  <c r="H21" i="93"/>
  <c r="S22" i="90"/>
  <c r="G25" i="93" l="1"/>
  <c r="I24" i="93"/>
  <c r="I25" i="93" l="1"/>
  <c r="J24" i="93"/>
  <c r="J25" i="93" s="1"/>
  <c r="K16" i="93"/>
  <c r="K24" i="93" l="1"/>
  <c r="K25" i="93" s="1"/>
  <c r="B2" i="90" l="1"/>
  <c r="B1" i="90"/>
  <c r="C40" i="69"/>
  <c r="C35" i="69"/>
  <c r="C33" i="69"/>
  <c r="C32" i="69"/>
  <c r="C31" i="69"/>
  <c r="C30" i="69"/>
  <c r="C29" i="69"/>
  <c r="C28" i="69"/>
  <c r="C27" i="69"/>
  <c r="C26" i="69"/>
  <c r="C25" i="69"/>
  <c r="C24" i="69"/>
  <c r="C22" i="69"/>
  <c r="C21" i="69"/>
  <c r="C20" i="69"/>
  <c r="C16" i="69"/>
  <c r="C15" i="69"/>
  <c r="C14" i="69"/>
  <c r="C12" i="69"/>
  <c r="C11" i="69"/>
  <c r="C10" i="69"/>
  <c r="C9" i="69"/>
  <c r="C8" i="69"/>
  <c r="C7" i="69"/>
  <c r="C6" i="69"/>
  <c r="B2" i="69"/>
  <c r="B1" i="69"/>
  <c r="B2" i="94"/>
  <c r="B1" i="94"/>
  <c r="C46" i="89"/>
  <c r="C15" i="89"/>
  <c r="C11" i="89"/>
  <c r="C7" i="89"/>
  <c r="B2" i="89"/>
  <c r="B1" i="89"/>
  <c r="C6" i="73"/>
  <c r="B2" i="73"/>
  <c r="B1" i="73"/>
  <c r="E9" i="88"/>
  <c r="E10" i="88"/>
  <c r="E11" i="88"/>
  <c r="E12" i="88"/>
  <c r="E13" i="88"/>
  <c r="E14" i="88"/>
  <c r="E15" i="88"/>
  <c r="E16" i="88"/>
  <c r="E17" i="88"/>
  <c r="E18" i="88"/>
  <c r="E19" i="88"/>
  <c r="E20" i="88"/>
  <c r="E8" i="88"/>
  <c r="C20" i="88"/>
  <c r="C19" i="88"/>
  <c r="C18" i="88"/>
  <c r="C17" i="88"/>
  <c r="C16" i="88"/>
  <c r="C15" i="88"/>
  <c r="C14" i="88"/>
  <c r="C13" i="88"/>
  <c r="C12" i="88"/>
  <c r="C11" i="88"/>
  <c r="C10" i="88"/>
  <c r="C9" i="88"/>
  <c r="C8" i="88"/>
  <c r="B2" i="88"/>
  <c r="B1" i="88"/>
  <c r="B2" i="52" l="1"/>
  <c r="B1" i="52"/>
  <c r="B2" i="86" l="1"/>
  <c r="B1" i="86"/>
  <c r="G32" i="75"/>
  <c r="G45" i="75"/>
  <c r="F45" i="75"/>
  <c r="D45" i="75"/>
  <c r="C45" i="75"/>
  <c r="G40" i="75"/>
  <c r="F40" i="75"/>
  <c r="D40" i="75"/>
  <c r="C40" i="75"/>
  <c r="F32" i="75"/>
  <c r="D32" i="75"/>
  <c r="C32" i="75"/>
  <c r="G22" i="75"/>
  <c r="G19" i="75" s="1"/>
  <c r="F22" i="75"/>
  <c r="D22" i="75"/>
  <c r="D19" i="75" s="1"/>
  <c r="C22" i="75"/>
  <c r="F19" i="75"/>
  <c r="C19" i="75"/>
  <c r="G16" i="75"/>
  <c r="F16" i="75"/>
  <c r="D16" i="75"/>
  <c r="C16" i="75"/>
  <c r="G13" i="75"/>
  <c r="F13" i="75"/>
  <c r="D13" i="75"/>
  <c r="C13" i="75"/>
  <c r="G7" i="75"/>
  <c r="F7" i="75"/>
  <c r="D7" i="75"/>
  <c r="C7" i="75"/>
  <c r="B2" i="75"/>
  <c r="G34" i="85"/>
  <c r="F34" i="85"/>
  <c r="D34" i="85"/>
  <c r="C34" i="85"/>
  <c r="B2" i="85"/>
  <c r="G14" i="83" l="1"/>
  <c r="F14" i="83"/>
  <c r="D14" i="83"/>
  <c r="C14" i="83"/>
  <c r="G48" i="84" l="1"/>
  <c r="F48" i="84"/>
  <c r="E48" i="84"/>
  <c r="D48" i="84"/>
  <c r="C48" i="84"/>
  <c r="C44" i="84" l="1"/>
  <c r="B1" i="84" l="1"/>
  <c r="B1" i="75" l="1"/>
  <c r="B2" i="83"/>
  <c r="G5" i="86"/>
  <c r="F5" i="86"/>
  <c r="E5" i="86"/>
  <c r="D5" i="86"/>
  <c r="C5" i="86"/>
  <c r="G5" i="84"/>
  <c r="F5" i="84"/>
  <c r="E5" i="84"/>
  <c r="D5" i="84"/>
  <c r="C5" i="84"/>
  <c r="E6" i="86" l="1"/>
  <c r="E13" i="86" s="1"/>
  <c r="F6" i="86"/>
  <c r="F13" i="86" s="1"/>
  <c r="G6" i="86"/>
  <c r="G13" i="86" s="1"/>
  <c r="C21" i="94" l="1"/>
  <c r="C20" i="94"/>
  <c r="C19" i="94"/>
  <c r="B1" i="85" l="1"/>
  <c r="B1" i="83"/>
  <c r="C30" i="95" l="1"/>
  <c r="C26" i="95"/>
  <c r="C18" i="95"/>
  <c r="C8" i="95"/>
  <c r="C36" i="95" l="1"/>
  <c r="C38" i="95" s="1"/>
  <c r="D6" i="86"/>
  <c r="D13" i="86" s="1"/>
  <c r="C6" i="86" l="1"/>
  <c r="C13" i="86" s="1"/>
  <c r="D8" i="94" l="1"/>
  <c r="D13" i="94"/>
  <c r="D20" i="94"/>
  <c r="D11" i="94"/>
  <c r="D19" i="94"/>
  <c r="D17" i="94"/>
  <c r="D9" i="94"/>
  <c r="D15" i="94"/>
  <c r="D21" i="94"/>
  <c r="D16" i="94"/>
  <c r="D7" i="94"/>
  <c r="D12" i="94"/>
  <c r="N20" i="92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T21" i="64" l="1"/>
  <c r="U21" i="64"/>
  <c r="S21" i="64"/>
  <c r="C21" i="64"/>
  <c r="G22" i="91"/>
  <c r="F22" i="91"/>
  <c r="E22" i="91"/>
  <c r="D22" i="91"/>
  <c r="C22" i="91"/>
  <c r="H22" i="91" l="1"/>
  <c r="K22" i="90"/>
  <c r="L22" i="90"/>
  <c r="M22" i="90"/>
  <c r="N22" i="90"/>
  <c r="O22" i="90"/>
  <c r="P22" i="90"/>
  <c r="Q22" i="90"/>
  <c r="R22" i="90"/>
  <c r="D21" i="88" l="1"/>
  <c r="E21" i="88"/>
  <c r="C5" i="73" s="1"/>
  <c r="C22" i="90" l="1"/>
  <c r="C12" i="89"/>
  <c r="C6" i="89"/>
  <c r="D20" i="83" l="1"/>
  <c r="D22" i="90" l="1"/>
  <c r="E22" i="90"/>
  <c r="F22" i="90"/>
  <c r="G22" i="90"/>
  <c r="H22" i="90"/>
  <c r="I22" i="90"/>
  <c r="J22" i="90"/>
  <c r="C28" i="89"/>
  <c r="C31" i="89"/>
  <c r="C30" i="89" s="1"/>
  <c r="C35" i="89"/>
  <c r="C43" i="89"/>
  <c r="C47" i="89"/>
  <c r="E8" i="85"/>
  <c r="H8" i="85"/>
  <c r="C9" i="85"/>
  <c r="C22" i="85" s="1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E30" i="85" s="1"/>
  <c r="D30" i="85"/>
  <c r="F30" i="85"/>
  <c r="G30" i="85"/>
  <c r="E34" i="85"/>
  <c r="D45" i="85"/>
  <c r="G45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C41" i="89" l="1"/>
  <c r="H34" i="85"/>
  <c r="H9" i="85"/>
  <c r="F31" i="85"/>
  <c r="G54" i="85"/>
  <c r="E61" i="85"/>
  <c r="H53" i="85"/>
  <c r="F45" i="85"/>
  <c r="F54" i="85" s="1"/>
  <c r="H61" i="85"/>
  <c r="G31" i="85"/>
  <c r="C8" i="73"/>
  <c r="C13" i="73" s="1"/>
  <c r="E22" i="85"/>
  <c r="C31" i="85"/>
  <c r="H30" i="85"/>
  <c r="D31" i="85"/>
  <c r="H45" i="85"/>
  <c r="C52" i="89"/>
  <c r="C45" i="85"/>
  <c r="D54" i="85"/>
  <c r="H22" i="85"/>
  <c r="E9" i="85"/>
  <c r="H40" i="83"/>
  <c r="E40" i="83"/>
  <c r="H39" i="83"/>
  <c r="E39" i="83"/>
  <c r="H38" i="83"/>
  <c r="E38" i="83"/>
  <c r="H37" i="83"/>
  <c r="E37" i="83"/>
  <c r="H36" i="83"/>
  <c r="E36" i="83"/>
  <c r="H35" i="83"/>
  <c r="E35" i="83"/>
  <c r="H34" i="83"/>
  <c r="E34" i="83"/>
  <c r="H33" i="83"/>
  <c r="E33" i="83"/>
  <c r="G31" i="83"/>
  <c r="F31" i="83"/>
  <c r="F41" i="83" s="1"/>
  <c r="D31" i="83"/>
  <c r="D41" i="83" s="1"/>
  <c r="C31" i="83"/>
  <c r="C41" i="83" s="1"/>
  <c r="H30" i="83"/>
  <c r="E30" i="83"/>
  <c r="H29" i="83"/>
  <c r="E29" i="83"/>
  <c r="H28" i="83"/>
  <c r="E28" i="83"/>
  <c r="H27" i="83"/>
  <c r="E27" i="83"/>
  <c r="H26" i="83"/>
  <c r="E26" i="83"/>
  <c r="H25" i="83"/>
  <c r="E25" i="83"/>
  <c r="H24" i="83"/>
  <c r="E24" i="83"/>
  <c r="H23" i="83"/>
  <c r="E23" i="83"/>
  <c r="H22" i="83"/>
  <c r="E22" i="83"/>
  <c r="H19" i="83"/>
  <c r="E19" i="83"/>
  <c r="H18" i="83"/>
  <c r="E18" i="83"/>
  <c r="H17" i="83"/>
  <c r="E17" i="83"/>
  <c r="H16" i="83"/>
  <c r="E16" i="83"/>
  <c r="H15" i="83"/>
  <c r="E15" i="83"/>
  <c r="G20" i="83"/>
  <c r="F20" i="83"/>
  <c r="C20" i="83"/>
  <c r="E20" i="83" s="1"/>
  <c r="H13" i="83"/>
  <c r="E13" i="83"/>
  <c r="H12" i="83"/>
  <c r="E12" i="83"/>
  <c r="H11" i="83"/>
  <c r="E11" i="83"/>
  <c r="H10" i="83"/>
  <c r="E10" i="83"/>
  <c r="H9" i="83"/>
  <c r="E9" i="83"/>
  <c r="H8" i="83"/>
  <c r="E8" i="83"/>
  <c r="H7" i="83"/>
  <c r="E7" i="83"/>
  <c r="H54" i="85" l="1"/>
  <c r="H31" i="85"/>
  <c r="D56" i="85"/>
  <c r="D63" i="85" s="1"/>
  <c r="D65" i="85" s="1"/>
  <c r="D67" i="85" s="1"/>
  <c r="G56" i="85"/>
  <c r="G63" i="85" s="1"/>
  <c r="G65" i="85" s="1"/>
  <c r="G67" i="85" s="1"/>
  <c r="H14" i="83"/>
  <c r="H31" i="83"/>
  <c r="H20" i="83"/>
  <c r="G41" i="83"/>
  <c r="H41" i="83" s="1"/>
  <c r="E45" i="85"/>
  <c r="C54" i="85"/>
  <c r="E14" i="83"/>
  <c r="F56" i="85"/>
  <c r="H56" i="85" s="1"/>
  <c r="E31" i="85"/>
  <c r="E41" i="83"/>
  <c r="E31" i="83"/>
  <c r="F63" i="85" l="1"/>
  <c r="H63" i="85" s="1"/>
  <c r="E54" i="85"/>
  <c r="C56" i="85"/>
  <c r="C13" i="69"/>
  <c r="C23" i="69" s="1"/>
  <c r="F65" i="85" l="1"/>
  <c r="H65" i="85" s="1"/>
  <c r="E56" i="85"/>
  <c r="C63" i="85"/>
  <c r="F67" i="85" l="1"/>
  <c r="H67" i="85" s="1"/>
  <c r="C65" i="85"/>
  <c r="E63" i="85"/>
  <c r="C67" i="85" l="1"/>
  <c r="E67" i="85" s="1"/>
  <c r="E65" i="85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21" i="64" l="1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V8" i="64" l="1"/>
  <c r="V9" i="64"/>
  <c r="V10" i="64"/>
  <c r="V11" i="64"/>
  <c r="V12" i="64"/>
  <c r="V13" i="64"/>
  <c r="V14" i="64"/>
  <c r="V15" i="64"/>
  <c r="V16" i="64"/>
  <c r="V17" i="64"/>
  <c r="V18" i="64"/>
  <c r="V19" i="64"/>
  <c r="V20" i="64"/>
  <c r="V7" i="64"/>
  <c r="V21" i="64" l="1"/>
  <c r="C42" i="69" l="1"/>
  <c r="C34" i="69"/>
</calcChain>
</file>

<file path=xl/sharedStrings.xml><?xml version="1.0" encoding="utf-8"?>
<sst xmlns="http://schemas.openxmlformats.org/spreadsheetml/2006/main" count="743" uniqueCount="524">
  <si>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</si>
  <si>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</si>
  <si>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</si>
  <si>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</si>
  <si>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</si>
  <si>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</si>
  <si>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</si>
  <si>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</si>
  <si>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</si>
  <si>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</si>
  <si>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</si>
  <si>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</si>
  <si>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</si>
  <si>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</si>
  <si>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</si>
  <si>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</si>
  <si>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</si>
  <si>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</si>
  <si>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</si>
  <si>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</si>
  <si>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</si>
  <si>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</si>
  <si>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</si>
  <si>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</si>
  <si>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</si>
  <si>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</si>
  <si>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</si>
  <si>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</si>
  <si>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</si>
  <si>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</si>
  <si>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</si>
  <si>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</si>
  <si>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</si>
  <si>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</si>
  <si>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</si>
  <si>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</si>
  <si>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</si>
  <si>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</si>
  <si>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</si>
  <si>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</si>
  <si>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</si>
  <si>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</si>
  <si>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</si>
  <si>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</si>
  <si>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</si>
  <si>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</si>
  <si>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</si>
  <si>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</si>
  <si>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</si>
  <si>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</si>
  <si>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</si>
  <si>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</si>
  <si>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</si>
  <si>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</si>
  <si>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</si>
  <si>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</si>
  <si>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</si>
  <si>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</si>
  <si>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</si>
  <si>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</si>
  <si>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</si>
  <si>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</si>
  <si>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</si>
  <si>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</si>
  <si>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</si>
  <si>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</si>
  <si>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</si>
  <si>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</si>
  <si>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</si>
  <si>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</si>
  <si>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</si>
  <si>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</si>
  <si>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</si>
  <si>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</si>
  <si>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</si>
  <si>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</si>
  <si>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</si>
  <si>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</si>
  <si>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</si>
  <si>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</si>
  <si>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</si>
  <si>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</si>
  <si>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</si>
  <si>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</si>
  <si>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</si>
  <si>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</si>
  <si>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</si>
  <si>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</si>
  <si>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</si>
  <si>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</si>
  <si>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</si>
  <si>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</si>
  <si>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</si>
  <si>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</si>
  <si>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</si>
  <si>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</si>
  <si>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</si>
  <si>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</si>
  <si>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</si>
  <si>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</si>
  <si>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</si>
  <si>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</si>
  <si>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</si>
  <si>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</si>
  <si>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</si>
  <si>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</si>
  <si>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</si>
  <si>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</si>
  <si>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</si>
  <si>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</si>
  <si>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</si>
  <si>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</si>
  <si>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</si>
  <si>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</si>
  <si>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</si>
  <si>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</si>
  <si>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</si>
  <si>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</si>
  <si>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</si>
  <si>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</si>
  <si>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</si>
  <si>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</si>
  <si>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</si>
  <si>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</si>
  <si>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</si>
  <si>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</si>
  <si>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</si>
  <si>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</si>
  <si>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</si>
  <si>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</si>
  <si>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</si>
  <si>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</si>
  <si>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</si>
  <si>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</si>
  <si>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</si>
  <si>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</si>
  <si>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</si>
  <si>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Tier 1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</si>
  <si>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</si>
  <si>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</si>
  <si>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</si>
  <si>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</si>
  <si>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</si>
  <si>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</si>
  <si>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</si>
  <si>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</si>
  <si>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</si>
  <si>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</si>
  <si>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</si>
  <si>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</si>
  <si>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</si>
  <si>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</si>
  <si>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</si>
  <si>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</si>
  <si>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</si>
  <si>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</si>
  <si>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</si>
  <si>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</si>
  <si>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</si>
  <si>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</si>
  <si>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</si>
  <si>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</si>
  <si>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</si>
  <si>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</si>
  <si>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</si>
  <si>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</si>
  <si>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</si>
  <si>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</si>
  <si>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</si>
  <si>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</si>
  <si>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</si>
  <si>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</si>
  <si>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</si>
  <si>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</si>
  <si>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</si>
  <si>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</si>
  <si>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</si>
  <si>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</si>
  <si>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</si>
  <si>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</si>
  <si>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</si>
  <si>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</si>
  <si>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</si>
  <si>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</si>
  <si>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</si>
  <si>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</si>
  <si>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</si>
  <si>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</si>
  <si>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</si>
  <si>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</si>
  <si>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</si>
  <si>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</si>
  <si>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</si>
  <si>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</si>
  <si>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</si>
  <si>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</si>
  <si>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</si>
  <si>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</si>
  <si>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</si>
  <si>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</si>
  <si>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</si>
  <si>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</si>
  <si>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</si>
  <si>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</si>
  <si>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</si>
  <si>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</si>
  <si>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</si>
  <si>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</si>
  <si>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</si>
  <si>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</si>
  <si>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</si>
  <si>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</si>
  <si>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</si>
  <si>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</si>
  <si>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</si>
  <si>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</si>
  <si>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</si>
  <si>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</si>
  <si>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</si>
  <si>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</si>
  <si>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</si>
  <si>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</si>
  <si>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</si>
  <si>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</si>
  <si>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</si>
  <si>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</si>
  <si>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</si>
  <si>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</si>
  <si>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</si>
  <si>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</si>
  <si>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</si>
  <si>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</si>
  <si>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</si>
  <si>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</si>
  <si>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</si>
  <si>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</si>
  <si>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</si>
  <si>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</si>
  <si>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</si>
  <si>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</si>
  <si>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</si>
  <si>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</si>
  <si>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</si>
  <si>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</si>
  <si>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</si>
  <si>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</si>
  <si>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</si>
  <si>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</si>
  <si>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</si>
  <si>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</si>
  <si>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</si>
  <si>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</si>
  <si>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</si>
  <si>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</si>
  <si>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</si>
  <si>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</si>
  <si>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</si>
  <si>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</si>
  <si>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</si>
  <si>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</si>
  <si>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</si>
  <si>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</si>
  <si>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</si>
  <si>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</si>
  <si>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</si>
  <si>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</si>
  <si>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</si>
  <si>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</si>
  <si>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</si>
  <si>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</si>
  <si>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</si>
  <si>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</si>
  <si>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</si>
  <si>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</si>
  <si>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</si>
  <si>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</si>
  <si>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</si>
  <si>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</si>
  <si>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</si>
  <si>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</si>
  <si>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</si>
  <si>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</si>
  <si>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</si>
  <si>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</si>
  <si>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</si>
  <si>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</si>
  <si>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</si>
  <si>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</si>
  <si>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</si>
  <si>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</si>
  <si>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</si>
  <si>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</si>
  <si>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</si>
  <si>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</si>
  <si>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</si>
  <si>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</si>
  <si>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</si>
  <si>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</si>
  <si>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</si>
  <si>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</si>
  <si>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</si>
  <si>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</si>
  <si>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</si>
  <si>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</si>
  <si>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</si>
  <si>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</si>
  <si>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</si>
  <si>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</si>
  <si>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</si>
  <si>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</si>
  <si>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</si>
  <si>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</si>
  <si>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</si>
  <si>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</si>
  <si>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</si>
  <si>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</si>
  <si>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</si>
  <si>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</si>
  <si>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</si>
  <si>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</si>
  <si>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</si>
  <si>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</si>
  <si>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</si>
  <si>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</si>
  <si>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</si>
  <si>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</si>
  <si>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</si>
  <si>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</si>
  <si>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</si>
  <si>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</si>
  <si>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</si>
  <si>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</si>
  <si>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</si>
  <si>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</si>
  <si>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</si>
  <si>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</si>
  <si>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</si>
  <si>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</si>
  <si>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</si>
  <si>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</si>
  <si>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</si>
  <si>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</si>
  <si>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</si>
  <si>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</si>
  <si>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</si>
  <si>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</si>
  <si>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</si>
  <si>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</si>
  <si>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</si>
  <si>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</si>
  <si>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</si>
  <si>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</si>
  <si>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</si>
  <si>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</si>
  <si>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</si>
  <si>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</si>
  <si>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</si>
  <si>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</si>
  <si>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</si>
  <si>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</si>
  <si>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</si>
  <si>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</si>
  <si>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</si>
  <si>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</si>
  <si>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</si>
  <si>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</si>
  <si>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</si>
  <si>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</si>
  <si>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</si>
  <si>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</si>
  <si>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</si>
  <si>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</si>
  <si>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</si>
  <si>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</si>
  <si>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</si>
  <si>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</si>
  <si>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</si>
  <si>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</si>
  <si>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</si>
  <si>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</si>
  <si>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</si>
  <si>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</si>
  <si>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</si>
  <si>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</si>
  <si>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</si>
  <si>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</si>
  <si>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</si>
  <si>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</si>
  <si>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</si>
  <si>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</si>
  <si>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</si>
  <si>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</si>
  <si>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</si>
  <si>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</si>
  <si>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</si>
  <si>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</si>
  <si>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</si>
  <si>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</si>
  <si>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</si>
  <si>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</si>
  <si>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</si>
  <si>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</si>
  <si>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</si>
  <si>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</si>
  <si>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</si>
  <si>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</si>
  <si>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</si>
  <si>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</si>
  <si>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</si>
  <si>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</si>
  <si>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</si>
  <si>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</si>
  <si>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</si>
  <si>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</si>
  <si>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</si>
  <si>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</si>
  <si>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</si>
  <si>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CET1</t>
  </si>
  <si>
    <t>Total regulatory Capital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</si>
  <si>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</si>
  <si>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</si>
  <si>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</si>
  <si>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</si>
  <si>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</si>
  <si>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</si>
  <si>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</si>
  <si>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</si>
  <si>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</si>
  <si>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</si>
  <si>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</si>
  <si>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</si>
  <si>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</si>
  <si>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</si>
  <si>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</si>
  <si>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</si>
  <si>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</si>
  <si>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</si>
  <si>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</si>
  <si>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</si>
  <si>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</si>
  <si>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</si>
  <si>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</si>
  <si>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</si>
  <si>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</si>
  <si>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</si>
  <si>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</si>
  <si>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</si>
  <si>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</si>
  <si>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</si>
  <si>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</si>
  <si>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</si>
  <si>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</si>
  <si>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</si>
  <si>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</si>
  <si>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</si>
  <si>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</si>
  <si>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</si>
  <si>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</si>
  <si>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</si>
  <si>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</si>
  <si>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</si>
  <si>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</si>
  <si>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</si>
  <si>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</si>
  <si>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</si>
  <si>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</si>
  <si>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</si>
  <si>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</si>
  <si>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</si>
  <si>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</si>
  <si>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</si>
  <si>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</si>
  <si>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</si>
  <si>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</si>
  <si>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</si>
  <si>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</si>
  <si>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>Total Requirements</t>
  </si>
  <si>
    <t>Pillar 2 Requirements</t>
  </si>
  <si>
    <t>Based on Basel III framework *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</si>
  <si>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</si>
  <si>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Capital Conservation Buffer *</t>
  </si>
  <si>
    <t>Balance sheet items *</t>
  </si>
  <si>
    <t>* COVID 19 related provisions are deducted from balance sheet items after applying relevant risks weights and mitigation</t>
  </si>
  <si>
    <t>Effect of other adjustments *</t>
  </si>
  <si>
    <t>*Other adjustments include COVID 19 related provisions too. These provisions are deducted from risk weighted balance sheet items. See table "5.RWA"</t>
  </si>
  <si>
    <t>On-balance sheet items (excluding derivatives, SFTs and fiduciary assets, but including collateral) *</t>
  </si>
  <si>
    <t>*COVID 19 related provisions are deducted from balance sheet items</t>
  </si>
  <si>
    <t>CET1 capital</t>
  </si>
  <si>
    <t>Tier1 capital</t>
  </si>
  <si>
    <t>Regulatory capital total requirement</t>
  </si>
  <si>
    <t>CET1 capital total requirement</t>
  </si>
  <si>
    <t>Tier1 capital total requirement</t>
  </si>
  <si>
    <t>Total Risk Weighted Assets (Total RWA) (Based on Basel III framework)</t>
  </si>
  <si>
    <t>Total Risk Weighted Assets (amounts, GEL)</t>
  </si>
  <si>
    <t>Capital Adequacy Ratios</t>
  </si>
  <si>
    <t>Independence status</t>
  </si>
  <si>
    <t>Position/Subordinated business units</t>
  </si>
  <si>
    <t>Net Stable Funding Ratio</t>
  </si>
  <si>
    <t>Available stable funding</t>
  </si>
  <si>
    <t>Required stable funding</t>
  </si>
  <si>
    <t>Net stable funding ratio (%)</t>
  </si>
  <si>
    <t>JSC Isbank Georgia</t>
  </si>
  <si>
    <t>Ozan Gürsoy</t>
  </si>
  <si>
    <t>Ozan Gür</t>
  </si>
  <si>
    <t>www.isbank.ge</t>
  </si>
  <si>
    <t>Sezgin Lüle</t>
  </si>
  <si>
    <t>Yavuz Ergın</t>
  </si>
  <si>
    <t>Natia Janelidze</t>
  </si>
  <si>
    <t>Huseyn Serdar Yücel</t>
  </si>
  <si>
    <t>Banu Altun</t>
  </si>
  <si>
    <t>Non-independent chair</t>
  </si>
  <si>
    <t>Non-independent member</t>
  </si>
  <si>
    <t>Independent member</t>
  </si>
  <si>
    <t>Hakan Kural</t>
  </si>
  <si>
    <t>Ucha Saralidze</t>
  </si>
  <si>
    <t>Chief Executive Officer</t>
  </si>
  <si>
    <t>Deputy Chief Executive Officer</t>
  </si>
  <si>
    <t>Chief Financial Officer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</si>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</sst>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Segoe UI"/>
      <family val="2"/>
    </font>
    <font>
      <b/>
      <i/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096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166" fontId="1" fillId="0" borderId="0" applyFont="0" applyFill="0" applyBorder="0" applyAlignment="0" applyProtection="0"/>
  </cellStyleXfs>
  <cellXfs count="613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22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193" fontId="2" fillId="2" borderId="3" xfId="0" applyNumberFormat="1" applyFont="1" applyFill="1" applyBorder="1" applyAlignment="1" applyProtection="1">
      <alignment vertical="center"/>
      <protection locked="0"/>
    </xf>
    <xf numFmtId="193" fontId="87" fillId="2" borderId="3" xfId="0" applyNumberFormat="1" applyFont="1" applyFill="1" applyBorder="1" applyAlignment="1" applyProtection="1">
      <alignment vertical="center"/>
      <protection locked="0"/>
    </xf>
    <xf numFmtId="193" fontId="87" fillId="2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8" fillId="0" borderId="0" xfId="0" applyFont="1" applyAlignment="1">
      <alignment vertical="center"/>
    </xf>
    <xf numFmtId="0" fontId="89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9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8" fillId="0" borderId="13" xfId="0" applyNumberFormat="1" applyFont="1" applyBorder="1" applyAlignment="1">
      <alignment vertical="center"/>
    </xf>
    <xf numFmtId="167" fontId="88" fillId="0" borderId="65" xfId="0" applyNumberFormat="1" applyFont="1" applyBorder="1" applyAlignment="1">
      <alignment horizontal="center"/>
    </xf>
    <xf numFmtId="167" fontId="92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8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90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8" fillId="0" borderId="12" xfId="0" applyFont="1" applyBorder="1" applyAlignment="1">
      <alignment horizontal="right" wrapText="1"/>
    </xf>
    <xf numFmtId="193" fontId="88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9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9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9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3" fillId="3" borderId="3" xfId="11" applyFont="1" applyFill="1" applyBorder="1" applyAlignment="1">
      <alignment horizontal="left" vertical="center"/>
    </xf>
    <xf numFmtId="0" fontId="91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3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3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1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3" fillId="3" borderId="3" xfId="9" applyFont="1" applyFill="1" applyBorder="1" applyAlignment="1" applyProtection="1">
      <alignment horizontal="left" vertical="center"/>
      <protection locked="0"/>
    </xf>
    <xf numFmtId="0" fontId="91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1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4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8" fillId="0" borderId="11" xfId="0" applyFont="1" applyBorder="1" applyAlignment="1">
      <alignment horizontal="left" wrapText="1" indent="1"/>
    </xf>
    <xf numFmtId="0" fontId="88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5" fillId="0" borderId="0" xfId="11" applyFont="1" applyFill="1" applyBorder="1" applyAlignment="1" applyProtection="1"/>
    <xf numFmtId="0" fontId="96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8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100" fillId="3" borderId="85" xfId="0" applyFont="1" applyFill="1" applyBorder="1" applyAlignment="1">
      <alignment horizontal="left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169" fontId="9" fillId="37" borderId="27" xfId="20" applyBorder="1"/>
    <xf numFmtId="169" fontId="9" fillId="37" borderId="92" xfId="20" applyBorder="1"/>
    <xf numFmtId="169" fontId="9" fillId="37" borderId="28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6" xfId="0" applyFont="1" applyFill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6" xfId="0" applyFont="1" applyFill="1" applyBorder="1"/>
    <xf numFmtId="193" fontId="84" fillId="0" borderId="86" xfId="0" applyNumberFormat="1" applyFont="1" applyFill="1" applyBorder="1" applyAlignment="1">
      <alignment horizontal="center" vertical="center"/>
    </xf>
    <xf numFmtId="193" fontId="84" fillId="0" borderId="87" xfId="0" applyNumberFormat="1" applyFont="1" applyFill="1" applyBorder="1" applyAlignment="1">
      <alignment horizontal="center" vertical="center"/>
    </xf>
    <xf numFmtId="0" fontId="84" fillId="0" borderId="86" xfId="0" applyFont="1" applyFill="1" applyBorder="1" applyAlignment="1">
      <alignment horizontal="left" indent="1"/>
    </xf>
    <xf numFmtId="193" fontId="88" fillId="0" borderId="86" xfId="0" applyNumberFormat="1" applyFont="1" applyFill="1" applyBorder="1" applyAlignment="1">
      <alignment horizontal="center" vertical="center"/>
    </xf>
    <xf numFmtId="0" fontId="88" fillId="0" borderId="86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101" fillId="0" borderId="21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1" fillId="0" borderId="0" xfId="0" applyFont="1" applyFill="1" applyAlignment="1">
      <alignment horizontal="left" vertical="center"/>
    </xf>
    <xf numFmtId="49" fontId="102" fillId="0" borderId="24" xfId="5" applyNumberFormat="1" applyFont="1" applyFill="1" applyBorder="1" applyAlignment="1" applyProtection="1">
      <alignment horizontal="left" vertical="center"/>
      <protection locked="0"/>
    </xf>
    <xf numFmtId="0" fontId="103" fillId="0" borderId="25" xfId="9" applyFont="1" applyFill="1" applyBorder="1" applyAlignment="1" applyProtection="1">
      <alignment horizontal="left" vertical="center" wrapText="1"/>
      <protection locked="0"/>
    </xf>
    <xf numFmtId="0" fontId="6" fillId="0" borderId="86" xfId="17" applyFill="1" applyBorder="1" applyAlignment="1" applyProtection="1"/>
    <xf numFmtId="49" fontId="84" fillId="0" borderId="86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45" fillId="77" borderId="102" xfId="20964" applyFont="1" applyFill="1" applyBorder="1" applyAlignment="1">
      <alignment vertical="center"/>
    </xf>
    <xf numFmtId="0" fontId="45" fillId="77" borderId="103" xfId="20964" applyFont="1" applyFill="1" applyBorder="1" applyAlignment="1">
      <alignment vertical="center"/>
    </xf>
    <xf numFmtId="0" fontId="45" fillId="77" borderId="100" xfId="20964" applyFont="1" applyFill="1" applyBorder="1" applyAlignment="1">
      <alignment vertical="center"/>
    </xf>
    <xf numFmtId="0" fontId="105" fillId="70" borderId="99" xfId="20964" applyFont="1" applyFill="1" applyBorder="1" applyAlignment="1">
      <alignment horizontal="center" vertical="center"/>
    </xf>
    <xf numFmtId="0" fontId="105" fillId="70" borderId="100" xfId="20964" applyFont="1" applyFill="1" applyBorder="1" applyAlignment="1">
      <alignment horizontal="left" vertical="center" wrapText="1"/>
    </xf>
    <xf numFmtId="164" fontId="105" fillId="0" borderId="101" xfId="7" applyNumberFormat="1" applyFont="1" applyFill="1" applyBorder="1" applyAlignment="1" applyProtection="1">
      <alignment horizontal="right" vertical="center"/>
      <protection locked="0"/>
    </xf>
    <xf numFmtId="0" fontId="104" fillId="78" borderId="101" xfId="20964" applyFont="1" applyFill="1" applyBorder="1" applyAlignment="1">
      <alignment horizontal="center" vertical="center"/>
    </xf>
    <xf numFmtId="0" fontId="104" fillId="78" borderId="103" xfId="20964" applyFont="1" applyFill="1" applyBorder="1" applyAlignment="1">
      <alignment vertical="top" wrapText="1"/>
    </xf>
    <xf numFmtId="164" fontId="45" fillId="77" borderId="100" xfId="7" applyNumberFormat="1" applyFont="1" applyFill="1" applyBorder="1" applyAlignment="1">
      <alignment horizontal="right" vertical="center"/>
    </xf>
    <xf numFmtId="0" fontId="106" fillId="70" borderId="99" xfId="20964" applyFont="1" applyFill="1" applyBorder="1" applyAlignment="1">
      <alignment horizontal="center" vertical="center"/>
    </xf>
    <xf numFmtId="0" fontId="105" fillId="70" borderId="103" xfId="20964" applyFont="1" applyFill="1" applyBorder="1" applyAlignment="1">
      <alignment vertical="center" wrapText="1"/>
    </xf>
    <xf numFmtId="0" fontId="105" fillId="70" borderId="100" xfId="20964" applyFont="1" applyFill="1" applyBorder="1" applyAlignment="1">
      <alignment horizontal="left" vertical="center"/>
    </xf>
    <xf numFmtId="0" fontId="106" fillId="3" borderId="99" xfId="20964" applyFont="1" applyFill="1" applyBorder="1" applyAlignment="1">
      <alignment horizontal="center" vertical="center"/>
    </xf>
    <xf numFmtId="0" fontId="105" fillId="3" borderId="100" xfId="20964" applyFont="1" applyFill="1" applyBorder="1" applyAlignment="1">
      <alignment horizontal="left" vertical="center"/>
    </xf>
    <xf numFmtId="0" fontId="106" fillId="0" borderId="99" xfId="20964" applyFont="1" applyFill="1" applyBorder="1" applyAlignment="1">
      <alignment horizontal="center" vertical="center"/>
    </xf>
    <xf numFmtId="0" fontId="105" fillId="0" borderId="100" xfId="20964" applyFont="1" applyFill="1" applyBorder="1" applyAlignment="1">
      <alignment horizontal="left" vertical="center"/>
    </xf>
    <xf numFmtId="0" fontId="107" fillId="78" borderId="101" xfId="20964" applyFont="1" applyFill="1" applyBorder="1" applyAlignment="1">
      <alignment horizontal="center" vertical="center"/>
    </xf>
    <xf numFmtId="0" fontId="104" fillId="78" borderId="103" xfId="20964" applyFont="1" applyFill="1" applyBorder="1" applyAlignment="1">
      <alignment vertical="center"/>
    </xf>
    <xf numFmtId="164" fontId="105" fillId="78" borderId="101" xfId="7" applyNumberFormat="1" applyFont="1" applyFill="1" applyBorder="1" applyAlignment="1" applyProtection="1">
      <alignment horizontal="right" vertical="center"/>
      <protection locked="0"/>
    </xf>
    <xf numFmtId="0" fontId="104" fillId="77" borderId="102" xfId="20964" applyFont="1" applyFill="1" applyBorder="1" applyAlignment="1">
      <alignment vertical="center"/>
    </xf>
    <xf numFmtId="0" fontId="104" fillId="77" borderId="103" xfId="20964" applyFont="1" applyFill="1" applyBorder="1" applyAlignment="1">
      <alignment vertical="center"/>
    </xf>
    <xf numFmtId="164" fontId="104" fillId="77" borderId="100" xfId="7" applyNumberFormat="1" applyFont="1" applyFill="1" applyBorder="1" applyAlignment="1">
      <alignment horizontal="right" vertical="center"/>
    </xf>
    <xf numFmtId="0" fontId="109" fillId="3" borderId="99" xfId="20964" applyFont="1" applyFill="1" applyBorder="1" applyAlignment="1">
      <alignment horizontal="center" vertical="center"/>
    </xf>
    <xf numFmtId="0" fontId="110" fillId="78" borderId="101" xfId="20964" applyFont="1" applyFill="1" applyBorder="1" applyAlignment="1">
      <alignment horizontal="center" vertical="center"/>
    </xf>
    <xf numFmtId="0" fontId="45" fillId="78" borderId="103" xfId="20964" applyFont="1" applyFill="1" applyBorder="1" applyAlignment="1">
      <alignment vertical="center"/>
    </xf>
    <xf numFmtId="0" fontId="109" fillId="70" borderId="99" xfId="20964" applyFont="1" applyFill="1" applyBorder="1" applyAlignment="1">
      <alignment horizontal="center" vertical="center"/>
    </xf>
    <xf numFmtId="164" fontId="105" fillId="3" borderId="101" xfId="7" applyNumberFormat="1" applyFont="1" applyFill="1" applyBorder="1" applyAlignment="1" applyProtection="1">
      <alignment horizontal="right" vertical="center"/>
      <protection locked="0"/>
    </xf>
    <xf numFmtId="0" fontId="110" fillId="3" borderId="101" xfId="20964" applyFont="1" applyFill="1" applyBorder="1" applyAlignment="1">
      <alignment horizontal="center" vertical="center"/>
    </xf>
    <xf numFmtId="0" fontId="45" fillId="3" borderId="103" xfId="20964" applyFont="1" applyFill="1" applyBorder="1" applyAlignment="1">
      <alignment vertical="center"/>
    </xf>
    <xf numFmtId="0" fontId="106" fillId="70" borderId="101" xfId="20964" applyFont="1" applyFill="1" applyBorder="1" applyAlignment="1">
      <alignment horizontal="center" vertical="center"/>
    </xf>
    <xf numFmtId="0" fontId="19" fillId="70" borderId="101" xfId="20964" applyFont="1" applyFill="1" applyBorder="1" applyAlignment="1">
      <alignment horizontal="center" vertical="center"/>
    </xf>
    <xf numFmtId="10" fontId="103" fillId="0" borderId="25" xfId="20962" applyNumberFormat="1" applyFont="1" applyFill="1" applyBorder="1" applyAlignment="1" applyProtection="1">
      <alignment horizontal="left" vertical="center"/>
    </xf>
    <xf numFmtId="0" fontId="4" fillId="36" borderId="87" xfId="0" applyFont="1" applyFill="1" applyBorder="1" applyAlignment="1">
      <alignment horizontal="center" vertical="center" wrapText="1"/>
    </xf>
    <xf numFmtId="0" fontId="84" fillId="0" borderId="101" xfId="0" applyFont="1" applyBorder="1"/>
    <xf numFmtId="0" fontId="6" fillId="0" borderId="101" xfId="17" applyFill="1" applyBorder="1" applyAlignment="1" applyProtection="1">
      <alignment horizontal="left" vertical="center"/>
    </xf>
    <xf numFmtId="0" fontId="6" fillId="0" borderId="101" xfId="17" applyBorder="1" applyAlignment="1" applyProtection="1"/>
    <xf numFmtId="0" fontId="84" fillId="0" borderId="101" xfId="0" applyFont="1" applyFill="1" applyBorder="1"/>
    <xf numFmtId="0" fontId="6" fillId="0" borderId="101" xfId="17" applyFill="1" applyBorder="1" applyAlignment="1" applyProtection="1">
      <alignment horizontal="left" vertical="center" wrapText="1"/>
    </xf>
    <xf numFmtId="0" fontId="6" fillId="0" borderId="101" xfId="17" applyFill="1" applyBorder="1" applyAlignment="1" applyProtection="1"/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14" fontId="2" fillId="0" borderId="0" xfId="0" applyNumberFormat="1" applyFont="1"/>
    <xf numFmtId="169" fontId="2" fillId="37" borderId="0" xfId="20" applyFont="1" applyBorder="1"/>
    <xf numFmtId="169" fontId="2" fillId="37" borderId="98" xfId="20" applyFont="1" applyBorder="1"/>
    <xf numFmtId="0" fontId="2" fillId="0" borderId="21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/>
    </xf>
    <xf numFmtId="0" fontId="45" fillId="0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/>
    </xf>
    <xf numFmtId="0" fontId="2" fillId="2" borderId="91" xfId="0" applyFont="1" applyFill="1" applyBorder="1" applyAlignment="1">
      <alignment horizontal="right" vertical="center"/>
    </xf>
    <xf numFmtId="0" fontId="2" fillId="0" borderId="99" xfId="0" applyFont="1" applyBorder="1" applyAlignment="1">
      <alignment vertical="center" wrapText="1"/>
    </xf>
    <xf numFmtId="193" fontId="2" fillId="2" borderId="99" xfId="0" applyNumberFormat="1" applyFont="1" applyFill="1" applyBorder="1" applyAlignment="1" applyProtection="1">
      <alignment vertical="center"/>
      <protection locked="0"/>
    </xf>
    <xf numFmtId="193" fontId="87" fillId="2" borderId="99" xfId="0" applyNumberFormat="1" applyFont="1" applyFill="1" applyBorder="1" applyAlignment="1" applyProtection="1">
      <alignment vertical="center"/>
      <protection locked="0"/>
    </xf>
    <xf numFmtId="193" fontId="87" fillId="2" borderId="93" xfId="0" applyNumberFormat="1" applyFont="1" applyFill="1" applyBorder="1" applyAlignment="1" applyProtection="1">
      <alignment vertical="center"/>
      <protection locked="0"/>
    </xf>
    <xf numFmtId="0" fontId="6" fillId="0" borderId="104" xfId="17" applyBorder="1" applyAlignment="1" applyProtection="1"/>
    <xf numFmtId="0" fontId="85" fillId="0" borderId="104" xfId="0" applyFont="1" applyBorder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111" fillId="0" borderId="19" xfId="0" applyNumberFormat="1" applyFont="1" applyFill="1" applyBorder="1" applyAlignment="1">
      <alignment horizontal="left" vertical="center" wrapText="1" indent="1"/>
    </xf>
    <xf numFmtId="0" fontId="111" fillId="0" borderId="20" xfId="0" applyNumberFormat="1" applyFont="1" applyFill="1" applyBorder="1" applyAlignment="1">
      <alignment horizontal="left" vertical="center" wrapText="1" indent="1"/>
    </xf>
    <xf numFmtId="10" fontId="2" fillId="0" borderId="3" xfId="20962" applyNumberFormat="1" applyFont="1" applyBorder="1" applyAlignment="1" applyProtection="1">
      <alignment horizontal="right" vertical="center" wrapText="1"/>
      <protection locked="0"/>
    </xf>
    <xf numFmtId="10" fontId="84" fillId="0" borderId="3" xfId="20962" applyNumberFormat="1" applyFont="1" applyBorder="1" applyAlignment="1" applyProtection="1">
      <alignment vertical="center" wrapText="1"/>
      <protection locked="0"/>
    </xf>
    <xf numFmtId="10" fontId="84" fillId="0" borderId="22" xfId="20962" applyNumberFormat="1" applyFont="1" applyBorder="1" applyAlignment="1" applyProtection="1">
      <alignment vertical="center" wrapText="1"/>
      <protection locked="0"/>
    </xf>
    <xf numFmtId="10" fontId="2" fillId="2" borderId="3" xfId="20962" applyNumberFormat="1" applyFont="1" applyFill="1" applyBorder="1" applyAlignment="1" applyProtection="1">
      <alignment vertical="center"/>
      <protection locked="0"/>
    </xf>
    <xf numFmtId="10" fontId="87" fillId="2" borderId="3" xfId="20962" applyNumberFormat="1" applyFont="1" applyFill="1" applyBorder="1" applyAlignment="1" applyProtection="1">
      <alignment vertical="center"/>
      <protection locked="0"/>
    </xf>
    <xf numFmtId="10" fontId="87" fillId="2" borderId="22" xfId="20962" applyNumberFormat="1" applyFont="1" applyFill="1" applyBorder="1" applyAlignment="1" applyProtection="1">
      <alignment vertical="center"/>
      <protection locked="0"/>
    </xf>
    <xf numFmtId="10" fontId="84" fillId="0" borderId="3" xfId="20962" applyNumberFormat="1" applyFont="1" applyFill="1" applyBorder="1" applyAlignment="1" applyProtection="1">
      <alignment horizontal="center" vertical="center" wrapText="1"/>
      <protection locked="0"/>
    </xf>
    <xf numFmtId="10" fontId="84" fillId="0" borderId="22" xfId="20962" applyNumberFormat="1" applyFont="1" applyFill="1" applyBorder="1" applyAlignment="1" applyProtection="1">
      <alignment horizontal="center" vertical="center" wrapText="1"/>
      <protection locked="0"/>
    </xf>
    <xf numFmtId="10" fontId="2" fillId="2" borderId="99" xfId="20962" applyNumberFormat="1" applyFont="1" applyFill="1" applyBorder="1" applyAlignment="1" applyProtection="1">
      <alignment vertical="center"/>
      <protection locked="0"/>
    </xf>
    <xf numFmtId="10" fontId="87" fillId="2" borderId="99" xfId="20962" applyNumberFormat="1" applyFont="1" applyFill="1" applyBorder="1" applyAlignment="1" applyProtection="1">
      <alignment vertical="center"/>
      <protection locked="0"/>
    </xf>
    <xf numFmtId="10" fontId="87" fillId="2" borderId="93" xfId="20962" applyNumberFormat="1" applyFont="1" applyFill="1" applyBorder="1" applyAlignment="1" applyProtection="1">
      <alignment vertical="center"/>
      <protection locked="0"/>
    </xf>
    <xf numFmtId="10" fontId="2" fillId="2" borderId="25" xfId="20962" applyNumberFormat="1" applyFont="1" applyFill="1" applyBorder="1" applyAlignment="1" applyProtection="1">
      <alignment vertical="center"/>
      <protection locked="0"/>
    </xf>
    <xf numFmtId="10" fontId="87" fillId="2" borderId="25" xfId="20962" applyNumberFormat="1" applyFont="1" applyFill="1" applyBorder="1" applyAlignment="1" applyProtection="1">
      <alignment vertical="center"/>
      <protection locked="0"/>
    </xf>
    <xf numFmtId="10" fontId="87" fillId="2" borderId="26" xfId="20962" applyNumberFormat="1" applyFont="1" applyFill="1" applyBorder="1" applyAlignment="1" applyProtection="1">
      <alignment vertical="center"/>
      <protection locked="0"/>
    </xf>
    <xf numFmtId="10" fontId="112" fillId="0" borderId="3" xfId="20962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Fill="1" applyBorder="1" applyProtection="1">
      <protection locked="0"/>
    </xf>
    <xf numFmtId="0" fontId="45" fillId="0" borderId="106" xfId="0" applyFont="1" applyFill="1" applyBorder="1" applyAlignment="1" applyProtection="1">
      <alignment horizontal="center"/>
    </xf>
    <xf numFmtId="0" fontId="45" fillId="0" borderId="104" xfId="0" applyFont="1" applyFill="1" applyBorder="1" applyAlignment="1" applyProtection="1">
      <alignment horizontal="center" vertical="center" wrapText="1"/>
    </xf>
    <xf numFmtId="0" fontId="45" fillId="0" borderId="87" xfId="0" applyFont="1" applyFill="1" applyBorder="1" applyAlignment="1" applyProtection="1">
      <alignment horizontal="center" vertical="center" wrapText="1"/>
    </xf>
    <xf numFmtId="0" fontId="2" fillId="0" borderId="106" xfId="0" applyFont="1" applyFill="1" applyBorder="1" applyAlignment="1" applyProtection="1">
      <alignment horizontal="left"/>
    </xf>
    <xf numFmtId="164" fontId="97" fillId="0" borderId="104" xfId="7" applyNumberFormat="1" applyFont="1" applyFill="1" applyBorder="1" applyAlignment="1" applyProtection="1">
      <alignment horizontal="right"/>
    </xf>
    <xf numFmtId="164" fontId="96" fillId="36" borderId="104" xfId="7" applyNumberFormat="1" applyFont="1" applyFill="1" applyBorder="1" applyAlignment="1" applyProtection="1">
      <alignment horizontal="right"/>
    </xf>
    <xf numFmtId="164" fontId="97" fillId="0" borderId="107" xfId="7" applyNumberFormat="1" applyFont="1" applyFill="1" applyBorder="1" applyAlignment="1" applyProtection="1">
      <alignment horizontal="right"/>
    </xf>
    <xf numFmtId="164" fontId="96" fillId="36" borderId="87" xfId="7" applyNumberFormat="1" applyFont="1" applyFill="1" applyBorder="1" applyAlignment="1" applyProtection="1">
      <alignment horizontal="right"/>
    </xf>
    <xf numFmtId="0" fontId="2" fillId="0" borderId="106" xfId="0" applyFont="1" applyFill="1" applyBorder="1" applyAlignment="1" applyProtection="1">
      <alignment horizontal="left" indent="2"/>
    </xf>
    <xf numFmtId="38" fontId="97" fillId="0" borderId="104" xfId="7" applyNumberFormat="1" applyFont="1" applyFill="1" applyBorder="1" applyAlignment="1" applyProtection="1">
      <alignment horizontal="right"/>
    </xf>
    <xf numFmtId="38" fontId="96" fillId="36" borderId="104" xfId="7" applyNumberFormat="1" applyFont="1" applyFill="1" applyBorder="1" applyAlignment="1" applyProtection="1">
      <alignment horizontal="right"/>
    </xf>
    <xf numFmtId="38" fontId="97" fillId="0" borderId="107" xfId="7" applyNumberFormat="1" applyFont="1" applyFill="1" applyBorder="1" applyAlignment="1" applyProtection="1">
      <alignment horizontal="right"/>
    </xf>
    <xf numFmtId="38" fontId="96" fillId="36" borderId="87" xfId="7" applyNumberFormat="1" applyFont="1" applyFill="1" applyBorder="1" applyAlignment="1" applyProtection="1">
      <alignment horizontal="right"/>
    </xf>
    <xf numFmtId="0" fontId="45" fillId="0" borderId="106" xfId="0" applyFont="1" applyFill="1" applyBorder="1" applyAlignment="1" applyProtection="1"/>
    <xf numFmtId="164" fontId="97" fillId="0" borderId="104" xfId="7" applyNumberFormat="1" applyFont="1" applyFill="1" applyBorder="1" applyAlignment="1" applyProtection="1">
      <alignment horizontal="right"/>
      <protection locked="0"/>
    </xf>
    <xf numFmtId="164" fontId="97" fillId="0" borderId="107" xfId="7" applyNumberFormat="1" applyFont="1" applyFill="1" applyBorder="1" applyAlignment="1" applyProtection="1">
      <alignment horizontal="right"/>
      <protection locked="0"/>
    </xf>
    <xf numFmtId="164" fontId="97" fillId="0" borderId="87" xfId="7" applyNumberFormat="1" applyFont="1" applyFill="1" applyBorder="1" applyAlignment="1" applyProtection="1">
      <alignment horizontal="right"/>
    </xf>
    <xf numFmtId="0" fontId="2" fillId="0" borderId="106" xfId="0" applyFont="1" applyFill="1" applyBorder="1" applyAlignment="1" applyProtection="1">
      <alignment horizontal="left" indent="1"/>
    </xf>
    <xf numFmtId="0" fontId="45" fillId="0" borderId="106" xfId="0" applyFont="1" applyFill="1" applyBorder="1" applyAlignment="1" applyProtection="1">
      <alignment horizontal="left"/>
    </xf>
    <xf numFmtId="164" fontId="96" fillId="0" borderId="104" xfId="7" applyNumberFormat="1" applyFont="1" applyFill="1" applyBorder="1" applyAlignment="1" applyProtection="1">
      <alignment horizontal="right"/>
    </xf>
    <xf numFmtId="164" fontId="96" fillId="36" borderId="25" xfId="7" applyNumberFormat="1" applyFont="1" applyFill="1" applyBorder="1" applyAlignment="1" applyProtection="1">
      <alignment horizontal="right"/>
    </xf>
    <xf numFmtId="164" fontId="96" fillId="36" borderId="26" xfId="7" applyNumberFormat="1" applyFont="1" applyFill="1" applyBorder="1" applyAlignment="1" applyProtection="1">
      <alignment horizontal="right"/>
    </xf>
    <xf numFmtId="0" fontId="65" fillId="0" borderId="0" xfId="0" applyFont="1" applyFill="1" applyBorder="1" applyAlignment="1" applyProtection="1">
      <alignment horizontal="right"/>
      <protection locked="0"/>
    </xf>
    <xf numFmtId="0" fontId="2" fillId="0" borderId="104" xfId="0" applyFont="1" applyFill="1" applyBorder="1" applyAlignment="1">
      <alignment horizontal="left" vertical="center"/>
    </xf>
    <xf numFmtId="0" fontId="45" fillId="0" borderId="104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104" xfId="0" applyNumberFormat="1" applyFont="1" applyFill="1" applyBorder="1" applyAlignment="1" applyProtection="1">
      <alignment horizontal="right"/>
      <protection locked="0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0" fontId="2" fillId="0" borderId="104" xfId="0" applyFont="1" applyFill="1" applyBorder="1" applyAlignment="1">
      <alignment horizontal="left" wrapText="1" indent="1"/>
    </xf>
    <xf numFmtId="38" fontId="97" fillId="0" borderId="50" xfId="0" applyNumberFormat="1" applyFont="1" applyFill="1" applyBorder="1" applyAlignment="1" applyProtection="1">
      <alignment horizontal="right"/>
      <protection locked="0"/>
    </xf>
    <xf numFmtId="38" fontId="97" fillId="0" borderId="104" xfId="0" applyNumberFormat="1" applyFont="1" applyFill="1" applyBorder="1" applyAlignment="1" applyProtection="1">
      <alignment horizontal="right"/>
      <protection locked="0"/>
    </xf>
    <xf numFmtId="38" fontId="96" fillId="36" borderId="104" xfId="0" applyNumberFormat="1" applyFont="1" applyFill="1" applyBorder="1" applyAlignment="1">
      <alignment horizontal="right"/>
    </xf>
    <xf numFmtId="0" fontId="2" fillId="0" borderId="104" xfId="0" applyFont="1" applyFill="1" applyBorder="1" applyAlignment="1">
      <alignment horizontal="left" wrapText="1" indent="2"/>
    </xf>
    <xf numFmtId="0" fontId="45" fillId="0" borderId="104" xfId="0" applyFont="1" applyFill="1" applyBorder="1" applyAlignment="1"/>
    <xf numFmtId="38" fontId="97" fillId="0" borderId="87" xfId="7" applyNumberFormat="1" applyFont="1" applyFill="1" applyBorder="1" applyAlignment="1" applyProtection="1">
      <alignment horizontal="right"/>
    </xf>
    <xf numFmtId="0" fontId="45" fillId="0" borderId="104" xfId="0" applyFont="1" applyFill="1" applyBorder="1" applyAlignment="1">
      <alignment horizontal="left"/>
    </xf>
    <xf numFmtId="0" fontId="45" fillId="0" borderId="104" xfId="0" applyFont="1" applyFill="1" applyBorder="1" applyAlignment="1">
      <alignment horizontal="center"/>
    </xf>
    <xf numFmtId="38" fontId="96" fillId="0" borderId="104" xfId="0" applyNumberFormat="1" applyFont="1" applyFill="1" applyBorder="1" applyAlignment="1">
      <alignment horizontal="center"/>
    </xf>
    <xf numFmtId="38" fontId="96" fillId="0" borderId="87" xfId="0" applyNumberFormat="1" applyFont="1" applyFill="1" applyBorder="1" applyAlignment="1">
      <alignment horizontal="center"/>
    </xf>
    <xf numFmtId="0" fontId="2" fillId="0" borderId="104" xfId="0" applyFont="1" applyFill="1" applyBorder="1" applyAlignment="1">
      <alignment horizontal="left" indent="1"/>
    </xf>
    <xf numFmtId="38" fontId="96" fillId="36" borderId="104" xfId="0" applyNumberFormat="1" applyFont="1" applyFill="1" applyBorder="1" applyAlignment="1" applyProtection="1">
      <alignment horizontal="right"/>
    </xf>
    <xf numFmtId="38" fontId="97" fillId="0" borderId="87" xfId="0" applyNumberFormat="1" applyFont="1" applyFill="1" applyBorder="1" applyAlignment="1" applyProtection="1">
      <alignment horizontal="right"/>
      <protection locked="0"/>
    </xf>
    <xf numFmtId="38" fontId="96" fillId="36" borderId="104" xfId="7" applyNumberFormat="1" applyFont="1" applyFill="1" applyBorder="1" applyAlignment="1" applyProtection="1"/>
    <xf numFmtId="38" fontId="97" fillId="0" borderId="104" xfId="0" applyNumberFormat="1" applyFont="1" applyFill="1" applyBorder="1" applyAlignment="1" applyProtection="1">
      <protection locked="0"/>
    </xf>
    <xf numFmtId="38" fontId="96" fillId="36" borderId="87" xfId="7" applyNumberFormat="1" applyFont="1" applyFill="1" applyBorder="1" applyAlignment="1" applyProtection="1"/>
    <xf numFmtId="0" fontId="45" fillId="0" borderId="104" xfId="0" applyFont="1" applyFill="1" applyBorder="1" applyAlignment="1">
      <alignment horizontal="left" indent="1"/>
    </xf>
    <xf numFmtId="0" fontId="45" fillId="0" borderId="104" xfId="0" applyFont="1" applyFill="1" applyBorder="1" applyAlignment="1">
      <alignment horizontal="left" vertical="center" wrapText="1"/>
    </xf>
    <xf numFmtId="38" fontId="97" fillId="0" borderId="104" xfId="0" applyNumberFormat="1" applyFont="1" applyFill="1" applyBorder="1" applyAlignment="1" applyProtection="1">
      <alignment horizontal="right" vertical="center"/>
      <protection locked="0"/>
    </xf>
    <xf numFmtId="38" fontId="96" fillId="36" borderId="25" xfId="0" applyNumberFormat="1" applyFont="1" applyFill="1" applyBorder="1" applyAlignment="1">
      <alignment horizontal="right"/>
    </xf>
    <xf numFmtId="38" fontId="96" fillId="36" borderId="25" xfId="7" applyNumberFormat="1" applyFont="1" applyFill="1" applyBorder="1" applyAlignment="1" applyProtection="1">
      <alignment horizontal="right"/>
    </xf>
    <xf numFmtId="38" fontId="96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104" xfId="0" applyFont="1" applyFill="1" applyBorder="1" applyAlignment="1" applyProtection="1">
      <alignment horizontal="left"/>
      <protection locked="0"/>
    </xf>
    <xf numFmtId="0" fontId="2" fillId="0" borderId="104" xfId="0" applyFont="1" applyFill="1" applyBorder="1" applyAlignment="1" applyProtection="1">
      <alignment horizontal="left" indent="4"/>
      <protection locked="0"/>
    </xf>
    <xf numFmtId="38" fontId="97" fillId="0" borderId="104" xfId="0" applyNumberFormat="1" applyFont="1" applyFill="1" applyBorder="1" applyAlignment="1" applyProtection="1">
      <alignment horizontal="right"/>
    </xf>
    <xf numFmtId="0" fontId="45" fillId="0" borderId="107" xfId="0" applyNumberFormat="1" applyFont="1" applyFill="1" applyBorder="1" applyAlignment="1">
      <alignment vertical="center" wrapText="1"/>
    </xf>
    <xf numFmtId="0" fontId="2" fillId="0" borderId="107" xfId="0" applyNumberFormat="1" applyFont="1" applyFill="1" applyBorder="1" applyAlignment="1">
      <alignment horizontal="left" vertical="center" wrapText="1" indent="4"/>
    </xf>
    <xf numFmtId="0" fontId="96" fillId="0" borderId="107" xfId="0" applyNumberFormat="1" applyFont="1" applyFill="1" applyBorder="1" applyAlignment="1">
      <alignment vertical="center" wrapText="1"/>
    </xf>
    <xf numFmtId="0" fontId="2" fillId="0" borderId="104" xfId="0" applyFont="1" applyFill="1" applyBorder="1" applyAlignment="1" applyProtection="1">
      <alignment horizontal="left" vertical="center" indent="11"/>
      <protection locked="0"/>
    </xf>
    <xf numFmtId="38" fontId="96" fillId="78" borderId="104" xfId="0" applyNumberFormat="1" applyFont="1" applyFill="1" applyBorder="1" applyAlignment="1" applyProtection="1">
      <alignment horizontal="right"/>
    </xf>
    <xf numFmtId="0" fontId="46" fillId="0" borderId="104" xfId="0" applyFont="1" applyFill="1" applyBorder="1" applyAlignment="1" applyProtection="1">
      <alignment horizontal="left" vertical="center" indent="17"/>
      <protection locked="0"/>
    </xf>
    <xf numFmtId="0" fontId="97" fillId="0" borderId="107" xfId="0" applyNumberFormat="1" applyFont="1" applyFill="1" applyBorder="1" applyAlignment="1">
      <alignment horizontal="left" vertical="center" wrapText="1"/>
    </xf>
    <xf numFmtId="0" fontId="2" fillId="0" borderId="107" xfId="0" applyNumberFormat="1" applyFont="1" applyFill="1" applyBorder="1" applyAlignment="1">
      <alignment horizontal="left" vertical="center" wrapText="1"/>
    </xf>
    <xf numFmtId="38" fontId="96" fillId="36" borderId="25" xfId="0" applyNumberFormat="1" applyFont="1" applyFill="1" applyBorder="1" applyAlignment="1" applyProtection="1">
      <alignment horizontal="right"/>
    </xf>
    <xf numFmtId="38" fontId="4" fillId="36" borderId="104" xfId="7" applyNumberFormat="1" applyFont="1" applyFill="1" applyBorder="1" applyAlignment="1">
      <alignment vertical="center" wrapText="1"/>
    </xf>
    <xf numFmtId="38" fontId="4" fillId="0" borderId="104" xfId="7" applyNumberFormat="1" applyFont="1" applyBorder="1" applyAlignment="1">
      <alignment vertical="center" wrapText="1"/>
    </xf>
    <xf numFmtId="38" fontId="4" fillId="0" borderId="104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0" fontId="113" fillId="0" borderId="19" xfId="0" applyFont="1" applyBorder="1" applyAlignment="1">
      <alignment horizontal="center" vertical="center" wrapText="1"/>
    </xf>
    <xf numFmtId="0" fontId="113" fillId="0" borderId="20" xfId="0" applyFont="1" applyBorder="1" applyAlignment="1">
      <alignment horizontal="center" vertical="center" wrapText="1"/>
    </xf>
    <xf numFmtId="0" fontId="84" fillId="0" borderId="104" xfId="0" applyFont="1" applyBorder="1" applyAlignment="1">
      <alignment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14" fontId="2" fillId="3" borderId="104" xfId="8" quotePrefix="1" applyNumberFormat="1" applyFont="1" applyFill="1" applyBorder="1" applyAlignment="1" applyProtection="1">
      <alignment horizontal="left"/>
      <protection locked="0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114" fillId="0" borderId="0" xfId="0" applyFont="1" applyFill="1" applyAlignment="1">
      <alignment horizontal="center"/>
    </xf>
    <xf numFmtId="9" fontId="84" fillId="0" borderId="23" xfId="0" applyNumberFormat="1" applyFont="1" applyBorder="1" applyAlignment="1"/>
    <xf numFmtId="10" fontId="84" fillId="0" borderId="23" xfId="0" applyNumberFormat="1" applyFont="1" applyBorder="1" applyAlignment="1"/>
    <xf numFmtId="10" fontId="84" fillId="0" borderId="42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0" fontId="84" fillId="0" borderId="104" xfId="0" applyFont="1" applyFill="1" applyBorder="1" applyAlignment="1"/>
    <xf numFmtId="193" fontId="84" fillId="0" borderId="87" xfId="0" applyNumberFormat="1" applyFont="1" applyBorder="1" applyAlignment="1"/>
    <xf numFmtId="0" fontId="84" fillId="0" borderId="104" xfId="0" applyFont="1" applyFill="1" applyBorder="1" applyAlignment="1">
      <alignment vertical="center" wrapText="1"/>
    </xf>
    <xf numFmtId="193" fontId="84" fillId="0" borderId="87" xfId="0" applyNumberFormat="1" applyFont="1" applyBorder="1" applyAlignment="1">
      <alignment wrapText="1"/>
    </xf>
    <xf numFmtId="0" fontId="86" fillId="36" borderId="104" xfId="0" applyFont="1" applyFill="1" applyBorder="1" applyAlignment="1">
      <alignment wrapText="1"/>
    </xf>
    <xf numFmtId="193" fontId="86" fillId="36" borderId="87" xfId="0" applyNumberFormat="1" applyFont="1" applyFill="1" applyBorder="1" applyAlignment="1">
      <alignment horizontal="center" vertical="center" wrapText="1"/>
    </xf>
    <xf numFmtId="193" fontId="86" fillId="0" borderId="87" xfId="0" applyNumberFormat="1" applyFont="1" applyBorder="1" applyAlignment="1">
      <alignment wrapText="1"/>
    </xf>
    <xf numFmtId="0" fontId="84" fillId="0" borderId="104" xfId="0" applyFont="1" applyBorder="1" applyAlignment="1">
      <alignment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0" fontId="86" fillId="36" borderId="104" xfId="0" applyFont="1" applyFill="1" applyBorder="1" applyAlignment="1">
      <alignment horizontal="left" vertical="top" wrapText="1"/>
    </xf>
    <xf numFmtId="38" fontId="96" fillId="36" borderId="87" xfId="2" applyNumberFormat="1" applyFont="1" applyFill="1" applyBorder="1" applyAlignment="1" applyProtection="1">
      <alignment vertical="top"/>
    </xf>
    <xf numFmtId="38" fontId="97" fillId="3" borderId="87" xfId="2" applyNumberFormat="1" applyFont="1" applyFill="1" applyBorder="1" applyAlignment="1" applyProtection="1">
      <alignment vertical="top"/>
      <protection locked="0"/>
    </xf>
    <xf numFmtId="0" fontId="2" fillId="3" borderId="104" xfId="13" applyFont="1" applyFill="1" applyBorder="1" applyAlignment="1" applyProtection="1">
      <alignment vertical="center" wrapText="1"/>
      <protection locked="0"/>
    </xf>
    <xf numFmtId="0" fontId="2" fillId="3" borderId="105" xfId="13" applyFont="1" applyFill="1" applyBorder="1" applyAlignment="1" applyProtection="1">
      <alignment vertical="center" wrapText="1"/>
      <protection locked="0"/>
    </xf>
    <xf numFmtId="38" fontId="96" fillId="36" borderId="87" xfId="2" applyNumberFormat="1" applyFont="1" applyFill="1" applyBorder="1" applyAlignment="1" applyProtection="1">
      <alignment vertical="top" wrapText="1"/>
    </xf>
    <xf numFmtId="38" fontId="97" fillId="3" borderId="87" xfId="2" applyNumberFormat="1" applyFont="1" applyFill="1" applyBorder="1" applyAlignment="1" applyProtection="1">
      <alignment vertical="top" wrapText="1"/>
      <protection locked="0"/>
    </xf>
    <xf numFmtId="0" fontId="2" fillId="3" borderId="104" xfId="13" applyFont="1" applyFill="1" applyBorder="1" applyAlignment="1" applyProtection="1">
      <alignment horizontal="left" vertical="center" wrapText="1"/>
      <protection locked="0"/>
    </xf>
    <xf numFmtId="0" fontId="2" fillId="3" borderId="104" xfId="9" applyFont="1" applyFill="1" applyBorder="1" applyAlignment="1" applyProtection="1">
      <alignment horizontal="left" vertical="center" wrapText="1"/>
      <protection locked="0"/>
    </xf>
    <xf numFmtId="0" fontId="2" fillId="0" borderId="104" xfId="13" applyFont="1" applyBorder="1" applyAlignment="1" applyProtection="1">
      <alignment horizontal="left" vertical="center" wrapText="1"/>
      <protection locked="0"/>
    </xf>
    <xf numFmtId="0" fontId="2" fillId="0" borderId="104" xfId="13" applyFont="1" applyFill="1" applyBorder="1" applyAlignment="1" applyProtection="1">
      <alignment horizontal="left" vertical="center" wrapText="1"/>
      <protection locked="0"/>
    </xf>
    <xf numFmtId="1" fontId="45" fillId="36" borderId="104" xfId="2" applyNumberFormat="1" applyFont="1" applyFill="1" applyBorder="1" applyAlignment="1" applyProtection="1">
      <alignment horizontal="left" vertical="top" wrapText="1"/>
    </xf>
    <xf numFmtId="0" fontId="45" fillId="3" borderId="104" xfId="13" applyFont="1" applyFill="1" applyBorder="1" applyAlignment="1" applyProtection="1">
      <alignment vertical="center" wrapText="1"/>
      <protection locked="0"/>
    </xf>
    <xf numFmtId="38" fontId="96" fillId="36" borderId="87" xfId="2" applyNumberFormat="1" applyFont="1" applyFill="1" applyBorder="1" applyAlignment="1" applyProtection="1">
      <alignment vertical="top" wrapText="1"/>
      <protection locked="0"/>
    </xf>
    <xf numFmtId="0" fontId="2" fillId="3" borderId="104" xfId="13" applyFont="1" applyFill="1" applyBorder="1" applyAlignment="1" applyProtection="1">
      <alignment horizontal="left" vertical="center" wrapText="1" indent="2"/>
      <protection locked="0"/>
    </xf>
    <xf numFmtId="0" fontId="45" fillId="36" borderId="104" xfId="13" applyFont="1" applyFill="1" applyBorder="1" applyAlignment="1" applyProtection="1">
      <alignment vertical="center" wrapText="1"/>
      <protection locked="0"/>
    </xf>
    <xf numFmtId="38" fontId="96" fillId="36" borderId="26" xfId="2" applyNumberFormat="1" applyFont="1" applyFill="1" applyBorder="1" applyAlignment="1" applyProtection="1">
      <alignment vertical="top" wrapText="1"/>
    </xf>
    <xf numFmtId="38" fontId="84" fillId="0" borderId="0" xfId="0" applyNumberFormat="1" applyFont="1" applyAlignment="1">
      <alignment wrapText="1"/>
    </xf>
    <xf numFmtId="0" fontId="115" fillId="0" borderId="0" xfId="0" applyFont="1" applyFill="1"/>
    <xf numFmtId="0" fontId="4" fillId="36" borderId="104" xfId="0" applyFont="1" applyFill="1" applyBorder="1" applyAlignment="1">
      <alignment horizontal="left" vertical="center" wrapText="1"/>
    </xf>
    <xf numFmtId="0" fontId="3" fillId="0" borderId="104" xfId="0" applyFont="1" applyFill="1" applyBorder="1" applyAlignment="1">
      <alignment horizontal="left" vertical="center" wrapText="1"/>
    </xf>
    <xf numFmtId="10" fontId="3" fillId="0" borderId="104" xfId="0" applyNumberFormat="1" applyFont="1" applyFill="1" applyBorder="1" applyAlignment="1">
      <alignment horizontal="left" vertical="center" wrapText="1"/>
    </xf>
    <xf numFmtId="164" fontId="3" fillId="0" borderId="87" xfId="7" applyNumberFormat="1" applyFont="1" applyFill="1" applyBorder="1" applyAlignment="1">
      <alignment horizontal="left" vertical="center" wrapText="1"/>
    </xf>
    <xf numFmtId="10" fontId="3" fillId="0" borderId="104" xfId="20962" applyNumberFormat="1" applyFont="1" applyFill="1" applyBorder="1" applyAlignment="1">
      <alignment horizontal="left" vertical="center" wrapText="1"/>
    </xf>
    <xf numFmtId="0" fontId="101" fillId="0" borderId="104" xfId="0" applyFont="1" applyFill="1" applyBorder="1" applyAlignment="1">
      <alignment horizontal="left" vertical="center" wrapText="1"/>
    </xf>
    <xf numFmtId="10" fontId="101" fillId="0" borderId="104" xfId="20962" applyNumberFormat="1" applyFont="1" applyFill="1" applyBorder="1" applyAlignment="1">
      <alignment horizontal="left" vertical="center" wrapText="1"/>
    </xf>
    <xf numFmtId="164" fontId="101" fillId="0" borderId="87" xfId="7" applyNumberFormat="1" applyFont="1" applyFill="1" applyBorder="1" applyAlignment="1">
      <alignment horizontal="left" vertical="center" wrapText="1"/>
    </xf>
    <xf numFmtId="9" fontId="4" fillId="36" borderId="104" xfId="20962" applyFont="1" applyFill="1" applyBorder="1" applyAlignment="1">
      <alignment horizontal="left" vertical="center" wrapText="1"/>
    </xf>
    <xf numFmtId="164" fontId="4" fillId="36" borderId="87" xfId="7" applyNumberFormat="1" applyFont="1" applyFill="1" applyBorder="1" applyAlignment="1">
      <alignment horizontal="left" vertical="center" wrapText="1"/>
    </xf>
    <xf numFmtId="10" fontId="101" fillId="0" borderId="105" xfId="20962" applyNumberFormat="1" applyFont="1" applyFill="1" applyBorder="1" applyAlignment="1">
      <alignment horizontal="left" vertical="center" wrapText="1"/>
    </xf>
    <xf numFmtId="164" fontId="101" fillId="0" borderId="93" xfId="7" applyNumberFormat="1" applyFont="1" applyFill="1" applyBorder="1" applyAlignment="1">
      <alignment horizontal="left" vertical="center" wrapText="1"/>
    </xf>
    <xf numFmtId="0" fontId="4" fillId="36" borderId="104" xfId="0" applyFont="1" applyFill="1" applyBorder="1" applyAlignment="1">
      <alignment horizontal="center" vertical="center" wrapText="1"/>
    </xf>
    <xf numFmtId="164" fontId="116" fillId="0" borderId="87" xfId="7" applyNumberFormat="1" applyFont="1" applyFill="1" applyBorder="1" applyAlignment="1">
      <alignment horizontal="left" vertical="center" wrapText="1"/>
    </xf>
    <xf numFmtId="164" fontId="117" fillId="0" borderId="26" xfId="7" applyNumberFormat="1" applyFont="1" applyFill="1" applyBorder="1" applyAlignment="1" applyProtection="1">
      <alignment horizontal="left" vertical="center"/>
    </xf>
    <xf numFmtId="167" fontId="86" fillId="36" borderId="104" xfId="0" applyNumberFormat="1" applyFont="1" applyFill="1" applyBorder="1"/>
    <xf numFmtId="167" fontId="86" fillId="36" borderId="25" xfId="0" applyNumberFormat="1" applyFont="1" applyFill="1" applyBorder="1"/>
    <xf numFmtId="193" fontId="118" fillId="36" borderId="25" xfId="0" applyNumberFormat="1" applyFont="1" applyFill="1" applyBorder="1"/>
    <xf numFmtId="193" fontId="84" fillId="0" borderId="104" xfId="0" applyNumberFormat="1" applyFont="1" applyBorder="1" applyAlignment="1"/>
    <xf numFmtId="193" fontId="86" fillId="0" borderId="89" xfId="0" applyNumberFormat="1" applyFont="1" applyBorder="1" applyAlignment="1"/>
    <xf numFmtId="193" fontId="86" fillId="36" borderId="56" xfId="0" applyNumberFormat="1" applyFont="1" applyFill="1" applyBorder="1" applyAlignment="1"/>
    <xf numFmtId="193" fontId="86" fillId="36" borderId="24" xfId="0" applyNumberFormat="1" applyFont="1" applyFill="1" applyBorder="1"/>
    <xf numFmtId="193" fontId="86" fillId="36" borderId="25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115" fillId="36" borderId="25" xfId="0" applyNumberFormat="1" applyFont="1" applyFill="1" applyBorder="1"/>
    <xf numFmtId="9" fontId="115" fillId="36" borderId="26" xfId="20962" applyFont="1" applyFill="1" applyBorder="1"/>
    <xf numFmtId="9" fontId="115" fillId="0" borderId="22" xfId="20962" applyFont="1" applyBorder="1"/>
    <xf numFmtId="0" fontId="100" fillId="3" borderId="108" xfId="0" applyFont="1" applyFill="1" applyBorder="1" applyAlignment="1">
      <alignment horizontal="left"/>
    </xf>
    <xf numFmtId="0" fontId="45" fillId="0" borderId="109" xfId="0" applyFont="1" applyFill="1" applyBorder="1" applyAlignment="1">
      <alignment horizontal="center" vertical="center" wrapText="1"/>
    </xf>
    <xf numFmtId="0" fontId="45" fillId="0" borderId="110" xfId="0" applyFont="1" applyFill="1" applyBorder="1" applyAlignment="1">
      <alignment horizontal="center" vertical="center" wrapText="1"/>
    </xf>
    <xf numFmtId="0" fontId="45" fillId="0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vertical="center"/>
    </xf>
    <xf numFmtId="0" fontId="3" fillId="3" borderId="113" xfId="0" applyFont="1" applyFill="1" applyBorder="1" applyAlignment="1">
      <alignment vertical="center"/>
    </xf>
    <xf numFmtId="0" fontId="3" fillId="3" borderId="112" xfId="0" applyFont="1" applyFill="1" applyBorder="1" applyAlignment="1">
      <alignment vertical="center"/>
    </xf>
    <xf numFmtId="0" fontId="3" fillId="3" borderId="114" xfId="0" applyFont="1" applyFill="1" applyBorder="1" applyAlignment="1">
      <alignment vertical="center"/>
    </xf>
    <xf numFmtId="169" fontId="9" fillId="37" borderId="69" xfId="20" applyBorder="1"/>
    <xf numFmtId="169" fontId="9" fillId="37" borderId="98" xfId="20" applyBorder="1"/>
    <xf numFmtId="194" fontId="3" fillId="0" borderId="112" xfId="7" applyNumberFormat="1" applyFont="1" applyFill="1" applyBorder="1" applyAlignment="1">
      <alignment vertical="center"/>
    </xf>
    <xf numFmtId="194" fontId="3" fillId="0" borderId="90" xfId="7" applyNumberFormat="1" applyFont="1" applyFill="1" applyBorder="1" applyAlignment="1">
      <alignment vertical="center"/>
    </xf>
    <xf numFmtId="194" fontId="4" fillId="0" borderId="110" xfId="7" applyNumberFormat="1" applyFont="1" applyFill="1" applyBorder="1" applyAlignment="1">
      <alignment vertical="center"/>
    </xf>
    <xf numFmtId="194" fontId="3" fillId="0" borderId="113" xfId="7" applyNumberFormat="1" applyFont="1" applyFill="1" applyBorder="1" applyAlignment="1">
      <alignment vertical="center"/>
    </xf>
    <xf numFmtId="0" fontId="3" fillId="0" borderId="115" xfId="0" applyFont="1" applyFill="1" applyBorder="1" applyAlignment="1">
      <alignment vertical="center"/>
    </xf>
    <xf numFmtId="194" fontId="3" fillId="0" borderId="109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11" xfId="0" applyFont="1" applyFill="1" applyBorder="1" applyAlignment="1">
      <alignment vertical="center"/>
    </xf>
    <xf numFmtId="0" fontId="4" fillId="0" borderId="115" xfId="0" applyFont="1" applyFill="1" applyBorder="1" applyAlignment="1">
      <alignment vertical="center"/>
    </xf>
    <xf numFmtId="194" fontId="4" fillId="0" borderId="112" xfId="0" applyNumberFormat="1" applyFont="1" applyFill="1" applyBorder="1" applyAlignment="1">
      <alignment vertical="center"/>
    </xf>
    <xf numFmtId="194" fontId="4" fillId="0" borderId="109" xfId="0" applyNumberFormat="1" applyFont="1" applyFill="1" applyBorder="1" applyAlignment="1">
      <alignment vertical="center"/>
    </xf>
    <xf numFmtId="194" fontId="4" fillId="0" borderId="113" xfId="0" applyNumberFormat="1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115" xfId="7" applyNumberFormat="1" applyFont="1" applyFill="1" applyBorder="1" applyAlignment="1">
      <alignment vertical="center"/>
    </xf>
    <xf numFmtId="194" fontId="3" fillId="0" borderId="111" xfId="7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94" fontId="4" fillId="0" borderId="116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4" fillId="0" borderId="92" xfId="0" applyNumberFormat="1" applyFont="1" applyFill="1" applyBorder="1" applyAlignment="1">
      <alignment vertical="center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0" fontId="3" fillId="0" borderId="117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vertical="center"/>
    </xf>
    <xf numFmtId="194" fontId="3" fillId="0" borderId="119" xfId="0" applyNumberFormat="1" applyFont="1" applyFill="1" applyBorder="1" applyAlignment="1">
      <alignment vertical="center"/>
    </xf>
    <xf numFmtId="194" fontId="3" fillId="0" borderId="120" xfId="7" applyNumberFormat="1" applyFont="1" applyFill="1" applyBorder="1" applyAlignment="1">
      <alignment vertical="center"/>
    </xf>
    <xf numFmtId="194" fontId="4" fillId="0" borderId="121" xfId="7" applyNumberFormat="1" applyFont="1" applyFill="1" applyBorder="1" applyAlignment="1">
      <alignment vertical="center"/>
    </xf>
    <xf numFmtId="43" fontId="3" fillId="0" borderId="119" xfId="0" applyNumberFormat="1" applyFont="1" applyFill="1" applyBorder="1" applyAlignment="1">
      <alignment vertical="center"/>
    </xf>
    <xf numFmtId="10" fontId="4" fillId="0" borderId="122" xfId="20962" applyNumberFormat="1" applyFont="1" applyFill="1" applyBorder="1" applyAlignment="1">
      <alignment vertical="center"/>
    </xf>
    <xf numFmtId="10" fontId="4" fillId="0" borderId="96" xfId="20962" applyNumberFormat="1" applyFont="1" applyFill="1" applyBorder="1" applyAlignment="1">
      <alignment vertical="center"/>
    </xf>
    <xf numFmtId="10" fontId="4" fillId="0" borderId="97" xfId="20962" applyNumberFormat="1" applyFont="1" applyFill="1" applyBorder="1" applyAlignment="1">
      <alignment vertical="center"/>
    </xf>
    <xf numFmtId="194" fontId="4" fillId="0" borderId="21" xfId="0" applyNumberFormat="1" applyFont="1" applyFill="1" applyBorder="1" applyAlignment="1">
      <alignment vertical="center"/>
    </xf>
    <xf numFmtId="194" fontId="4" fillId="0" borderId="24" xfId="0" applyNumberFormat="1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vertical="center"/>
    </xf>
    <xf numFmtId="10" fontId="119" fillId="0" borderId="101" xfId="20962" applyNumberFormat="1" applyFont="1" applyFill="1" applyBorder="1" applyAlignment="1" applyProtection="1">
      <alignment horizontal="right" vertical="center"/>
      <protection locked="0"/>
    </xf>
    <xf numFmtId="0" fontId="94" fillId="0" borderId="72" xfId="0" applyFont="1" applyBorder="1" applyAlignment="1">
      <alignment horizontal="left" wrapText="1"/>
    </xf>
    <xf numFmtId="0" fontId="94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6" xfId="0" applyFont="1" applyFill="1" applyBorder="1" applyAlignment="1">
      <alignment horizontal="center" vertical="center" wrapText="1"/>
    </xf>
    <xf numFmtId="0" fontId="84" fillId="0" borderId="86" xfId="0" applyFont="1" applyFill="1" applyBorder="1" applyAlignment="1">
      <alignment horizontal="center" vertical="center" wrapText="1"/>
    </xf>
    <xf numFmtId="0" fontId="45" fillId="0" borderId="86" xfId="11" applyFont="1" applyFill="1" applyBorder="1" applyAlignment="1" applyProtection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8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9" fillId="3" borderId="78" xfId="13" applyFont="1" applyFill="1" applyBorder="1" applyAlignment="1" applyProtection="1">
      <alignment horizontal="center" vertical="center" wrapText="1"/>
      <protection locked="0"/>
    </xf>
    <xf numFmtId="0" fontId="99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00" fillId="0" borderId="58" xfId="0" applyFont="1" applyFill="1" applyBorder="1" applyAlignment="1">
      <alignment horizontal="left" vertical="center"/>
    </xf>
    <xf numFmtId="0" fontId="100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6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11" xfId="20965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zoomScaleNormal="100" workbookViewId="0">
      <selection activeCell="B1" sqref="B1"/>
    </sheetView>
  </sheetViews>
  <sheetFormatPr defaultColWidth="9.28515625" defaultRowHeight="14.25"/>
  <cols>
    <col min="1" max="1" width="10.28515625" style="4" customWidth="1"/>
    <col min="2" max="2" width="138.28515625" style="5" bestFit="1" customWidth="1"/>
    <col min="3" max="3" width="39.42578125" style="5" customWidth="1"/>
    <col min="4" max="6" width="9.28515625" style="5"/>
    <col min="7" max="7" width="25" style="5" customWidth="1"/>
    <col min="8" max="16384" width="9.28515625" style="5"/>
  </cols>
  <sheetData>
    <row r="1" spans="1:3" ht="15">
      <c r="A1" s="136"/>
      <c r="B1" s="174" t="s">
        <v>344</v>
      </c>
      <c r="C1" s="136"/>
    </row>
    <row r="2" spans="1:3">
      <c r="A2" s="175">
        <v>1</v>
      </c>
      <c r="B2" s="289" t="s">
        <v>345</v>
      </c>
      <c r="C2" s="352" t="s">
        <v>501</v>
      </c>
    </row>
    <row r="3" spans="1:3">
      <c r="A3" s="175">
        <v>2</v>
      </c>
      <c r="B3" s="290" t="s">
        <v>341</v>
      </c>
      <c r="C3" s="352" t="s">
        <v>502</v>
      </c>
    </row>
    <row r="4" spans="1:3">
      <c r="A4" s="175">
        <v>3</v>
      </c>
      <c r="B4" s="291" t="s">
        <v>346</v>
      </c>
      <c r="C4" s="352" t="s">
        <v>503</v>
      </c>
    </row>
    <row r="5" spans="1:3">
      <c r="A5" s="176">
        <v>4</v>
      </c>
      <c r="B5" s="292" t="s">
        <v>342</v>
      </c>
      <c r="C5" s="351" t="s">
        <v>504</v>
      </c>
    </row>
    <row r="6" spans="1:3" s="177" customFormat="1" ht="45.75" customHeight="1">
      <c r="A6" s="559" t="s">
        <v>420</v>
      </c>
      <c r="B6" s="560"/>
      <c r="C6" s="560"/>
    </row>
    <row r="7" spans="1:3" ht="15">
      <c r="A7" s="178" t="s">
        <v>29</v>
      </c>
      <c r="B7" s="174" t="s">
        <v>343</v>
      </c>
    </row>
    <row r="8" spans="1:3">
      <c r="A8" s="136">
        <v>1</v>
      </c>
      <c r="B8" s="211" t="s">
        <v>20</v>
      </c>
    </row>
    <row r="9" spans="1:3">
      <c r="A9" s="136">
        <v>2</v>
      </c>
      <c r="B9" s="212" t="s">
        <v>21</v>
      </c>
    </row>
    <row r="10" spans="1:3">
      <c r="A10" s="136">
        <v>3</v>
      </c>
      <c r="B10" s="212" t="s">
        <v>22</v>
      </c>
    </row>
    <row r="11" spans="1:3">
      <c r="A11" s="136">
        <v>4</v>
      </c>
      <c r="B11" s="212" t="s">
        <v>23</v>
      </c>
      <c r="C11" s="71"/>
    </row>
    <row r="12" spans="1:3">
      <c r="A12" s="136">
        <v>5</v>
      </c>
      <c r="B12" s="212" t="s">
        <v>24</v>
      </c>
    </row>
    <row r="13" spans="1:3">
      <c r="A13" s="136">
        <v>6</v>
      </c>
      <c r="B13" s="213" t="s">
        <v>353</v>
      </c>
    </row>
    <row r="14" spans="1:3">
      <c r="A14" s="136">
        <v>7</v>
      </c>
      <c r="B14" s="212" t="s">
        <v>347</v>
      </c>
    </row>
    <row r="15" spans="1:3">
      <c r="A15" s="136">
        <v>8</v>
      </c>
      <c r="B15" s="212" t="s">
        <v>348</v>
      </c>
    </row>
    <row r="16" spans="1:3">
      <c r="A16" s="136">
        <v>9</v>
      </c>
      <c r="B16" s="212" t="s">
        <v>25</v>
      </c>
    </row>
    <row r="17" spans="1:2">
      <c r="A17" s="288" t="s">
        <v>419</v>
      </c>
      <c r="B17" s="287" t="s">
        <v>406</v>
      </c>
    </row>
    <row r="18" spans="1:2">
      <c r="A18" s="136">
        <v>10</v>
      </c>
      <c r="B18" s="212" t="s">
        <v>26</v>
      </c>
    </row>
    <row r="19" spans="1:2">
      <c r="A19" s="136">
        <v>11</v>
      </c>
      <c r="B19" s="213" t="s">
        <v>349</v>
      </c>
    </row>
    <row r="20" spans="1:2">
      <c r="A20" s="136">
        <v>12</v>
      </c>
      <c r="B20" s="213" t="s">
        <v>27</v>
      </c>
    </row>
    <row r="21" spans="1:2">
      <c r="A21" s="327">
        <v>13</v>
      </c>
      <c r="B21" s="328" t="s">
        <v>350</v>
      </c>
    </row>
    <row r="22" spans="1:2">
      <c r="A22" s="327">
        <v>14</v>
      </c>
      <c r="B22" s="329" t="s">
        <v>377</v>
      </c>
    </row>
    <row r="23" spans="1:2">
      <c r="A23" s="330">
        <v>15</v>
      </c>
      <c r="B23" s="331" t="s">
        <v>28</v>
      </c>
    </row>
    <row r="24" spans="1:2">
      <c r="A24" s="330">
        <v>15.1</v>
      </c>
      <c r="B24" s="332" t="s">
        <v>433</v>
      </c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B24" location="'15.1 LR'!A1" display="Leverage Ratio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9.5703125" style="74" bestFit="1" customWidth="1"/>
    <col min="2" max="2" width="132.42578125" style="4" customWidth="1"/>
    <col min="3" max="3" width="18.42578125" style="4" customWidth="1"/>
    <col min="4" max="4" width="9.28515625" style="4"/>
    <col min="5" max="5" width="10.7109375" style="4" bestFit="1" customWidth="1"/>
    <col min="6" max="16384" width="9.28515625" style="4"/>
  </cols>
  <sheetData>
    <row r="1" spans="1:5">
      <c r="A1" s="353" t="s">
        <v>30</v>
      </c>
      <c r="B1" s="354" t="str">
        <f>'Info '!C2</f>
        <v>JSC Isbank Georgia</v>
      </c>
    </row>
    <row r="2" spans="1:5" s="62" customFormat="1" ht="15.75" customHeight="1">
      <c r="A2" s="353" t="s">
        <v>31</v>
      </c>
      <c r="B2" s="355">
        <f>'1. key ratios '!B2</f>
        <v>44286</v>
      </c>
    </row>
    <row r="3" spans="1:5" s="62" customFormat="1" ht="15.75" customHeight="1"/>
    <row r="4" spans="1:5" ht="13.5" thickBot="1">
      <c r="A4" s="74" t="s">
        <v>246</v>
      </c>
      <c r="B4" s="122" t="s">
        <v>245</v>
      </c>
    </row>
    <row r="5" spans="1:5">
      <c r="A5" s="75" t="s">
        <v>6</v>
      </c>
      <c r="B5" s="76"/>
      <c r="C5" s="77" t="s">
        <v>73</v>
      </c>
    </row>
    <row r="6" spans="1:5">
      <c r="A6" s="78">
        <v>1</v>
      </c>
      <c r="B6" s="466" t="s">
        <v>244</v>
      </c>
      <c r="C6" s="467">
        <f>SUM(C7:C11)</f>
        <v>85781554.179593861</v>
      </c>
    </row>
    <row r="7" spans="1:5">
      <c r="A7" s="78">
        <v>2</v>
      </c>
      <c r="B7" s="79" t="s">
        <v>243</v>
      </c>
      <c r="C7" s="468">
        <f>'2.RC'!E33</f>
        <v>69161600</v>
      </c>
    </row>
    <row r="8" spans="1:5">
      <c r="A8" s="78">
        <v>3</v>
      </c>
      <c r="B8" s="469" t="s">
        <v>242</v>
      </c>
      <c r="C8" s="468"/>
    </row>
    <row r="9" spans="1:5">
      <c r="A9" s="78">
        <v>4</v>
      </c>
      <c r="B9" s="469" t="s">
        <v>241</v>
      </c>
      <c r="C9" s="468"/>
    </row>
    <row r="10" spans="1:5">
      <c r="A10" s="78">
        <v>5</v>
      </c>
      <c r="B10" s="469" t="s">
        <v>240</v>
      </c>
      <c r="C10" s="468"/>
    </row>
    <row r="11" spans="1:5">
      <c r="A11" s="78">
        <v>6</v>
      </c>
      <c r="B11" s="470" t="s">
        <v>239</v>
      </c>
      <c r="C11" s="468">
        <f>'2.RC'!E38</f>
        <v>16619954.179593861</v>
      </c>
    </row>
    <row r="12" spans="1:5" s="48" customFormat="1">
      <c r="A12" s="78">
        <v>7</v>
      </c>
      <c r="B12" s="466" t="s">
        <v>238</v>
      </c>
      <c r="C12" s="471">
        <f>SUM(C13:C27)</f>
        <v>291059.17999999993</v>
      </c>
      <c r="E12" s="483"/>
    </row>
    <row r="13" spans="1:5" s="48" customFormat="1">
      <c r="A13" s="78">
        <v>8</v>
      </c>
      <c r="B13" s="80" t="s">
        <v>237</v>
      </c>
      <c r="C13" s="472"/>
    </row>
    <row r="14" spans="1:5" s="48" customFormat="1" ht="25.5">
      <c r="A14" s="78">
        <v>9</v>
      </c>
      <c r="B14" s="473" t="s">
        <v>236</v>
      </c>
      <c r="C14" s="472"/>
    </row>
    <row r="15" spans="1:5" s="48" customFormat="1">
      <c r="A15" s="78">
        <v>10</v>
      </c>
      <c r="B15" s="474" t="s">
        <v>235</v>
      </c>
      <c r="C15" s="472">
        <f>'7. LI1 '!D19</f>
        <v>291059.17999999993</v>
      </c>
    </row>
    <row r="16" spans="1:5" s="48" customFormat="1">
      <c r="A16" s="78">
        <v>11</v>
      </c>
      <c r="B16" s="475" t="s">
        <v>234</v>
      </c>
      <c r="C16" s="472"/>
    </row>
    <row r="17" spans="1:3" s="48" customFormat="1">
      <c r="A17" s="78">
        <v>12</v>
      </c>
      <c r="B17" s="474" t="s">
        <v>233</v>
      </c>
      <c r="C17" s="472"/>
    </row>
    <row r="18" spans="1:3" s="48" customFormat="1">
      <c r="A18" s="78">
        <v>13</v>
      </c>
      <c r="B18" s="474" t="s">
        <v>232</v>
      </c>
      <c r="C18" s="472"/>
    </row>
    <row r="19" spans="1:3" s="48" customFormat="1">
      <c r="A19" s="78">
        <v>14</v>
      </c>
      <c r="B19" s="474" t="s">
        <v>231</v>
      </c>
      <c r="C19" s="472"/>
    </row>
    <row r="20" spans="1:3" s="48" customFormat="1">
      <c r="A20" s="78">
        <v>15</v>
      </c>
      <c r="B20" s="474" t="s">
        <v>230</v>
      </c>
      <c r="C20" s="472"/>
    </row>
    <row r="21" spans="1:3" s="48" customFormat="1" ht="25.5">
      <c r="A21" s="78">
        <v>16</v>
      </c>
      <c r="B21" s="473" t="s">
        <v>229</v>
      </c>
      <c r="C21" s="472"/>
    </row>
    <row r="22" spans="1:3" s="48" customFormat="1">
      <c r="A22" s="78">
        <v>17</v>
      </c>
      <c r="B22" s="81" t="s">
        <v>228</v>
      </c>
      <c r="C22" s="472"/>
    </row>
    <row r="23" spans="1:3" s="48" customFormat="1">
      <c r="A23" s="78">
        <v>18</v>
      </c>
      <c r="B23" s="473" t="s">
        <v>227</v>
      </c>
      <c r="C23" s="472"/>
    </row>
    <row r="24" spans="1:3" s="48" customFormat="1" ht="25.5">
      <c r="A24" s="78">
        <v>19</v>
      </c>
      <c r="B24" s="473" t="s">
        <v>204</v>
      </c>
      <c r="C24" s="472"/>
    </row>
    <row r="25" spans="1:3" s="48" customFormat="1">
      <c r="A25" s="78">
        <v>20</v>
      </c>
      <c r="B25" s="476" t="s">
        <v>226</v>
      </c>
      <c r="C25" s="472"/>
    </row>
    <row r="26" spans="1:3" s="48" customFormat="1">
      <c r="A26" s="78">
        <v>21</v>
      </c>
      <c r="B26" s="476" t="s">
        <v>225</v>
      </c>
      <c r="C26" s="472"/>
    </row>
    <row r="27" spans="1:3" s="48" customFormat="1">
      <c r="A27" s="78">
        <v>22</v>
      </c>
      <c r="B27" s="476" t="s">
        <v>224</v>
      </c>
      <c r="C27" s="472"/>
    </row>
    <row r="28" spans="1:3" s="48" customFormat="1">
      <c r="A28" s="78">
        <v>23</v>
      </c>
      <c r="B28" s="477" t="s">
        <v>223</v>
      </c>
      <c r="C28" s="471">
        <f>C6-C12</f>
        <v>85490494.999593854</v>
      </c>
    </row>
    <row r="29" spans="1:3" s="48" customFormat="1">
      <c r="A29" s="82"/>
      <c r="B29" s="478"/>
      <c r="C29" s="472"/>
    </row>
    <row r="30" spans="1:3" s="48" customFormat="1">
      <c r="A30" s="82">
        <v>24</v>
      </c>
      <c r="B30" s="477" t="s">
        <v>222</v>
      </c>
      <c r="C30" s="471">
        <f>C31+C34</f>
        <v>0</v>
      </c>
    </row>
    <row r="31" spans="1:3" s="48" customFormat="1">
      <c r="A31" s="82">
        <v>25</v>
      </c>
      <c r="B31" s="469" t="s">
        <v>221</v>
      </c>
      <c r="C31" s="479">
        <f>C32+C33</f>
        <v>0</v>
      </c>
    </row>
    <row r="32" spans="1:3" s="48" customFormat="1">
      <c r="A32" s="82">
        <v>26</v>
      </c>
      <c r="B32" s="480" t="s">
        <v>302</v>
      </c>
      <c r="C32" s="472"/>
    </row>
    <row r="33" spans="1:3" s="48" customFormat="1">
      <c r="A33" s="82">
        <v>27</v>
      </c>
      <c r="B33" s="480" t="s">
        <v>220</v>
      </c>
      <c r="C33" s="472"/>
    </row>
    <row r="34" spans="1:3" s="48" customFormat="1">
      <c r="A34" s="82">
        <v>28</v>
      </c>
      <c r="B34" s="469" t="s">
        <v>219</v>
      </c>
      <c r="C34" s="472"/>
    </row>
    <row r="35" spans="1:3" s="48" customFormat="1">
      <c r="A35" s="82">
        <v>29</v>
      </c>
      <c r="B35" s="477" t="s">
        <v>218</v>
      </c>
      <c r="C35" s="471">
        <f>SUM(C36:C40)</f>
        <v>0</v>
      </c>
    </row>
    <row r="36" spans="1:3" s="48" customFormat="1">
      <c r="A36" s="82">
        <v>30</v>
      </c>
      <c r="B36" s="473" t="s">
        <v>217</v>
      </c>
      <c r="C36" s="472"/>
    </row>
    <row r="37" spans="1:3" s="48" customFormat="1">
      <c r="A37" s="82">
        <v>31</v>
      </c>
      <c r="B37" s="474" t="s">
        <v>216</v>
      </c>
      <c r="C37" s="472"/>
    </row>
    <row r="38" spans="1:3" s="48" customFormat="1" ht="25.5">
      <c r="A38" s="82">
        <v>32</v>
      </c>
      <c r="B38" s="473" t="s">
        <v>215</v>
      </c>
      <c r="C38" s="472"/>
    </row>
    <row r="39" spans="1:3" s="48" customFormat="1" ht="25.5">
      <c r="A39" s="82">
        <v>33</v>
      </c>
      <c r="B39" s="473" t="s">
        <v>204</v>
      </c>
      <c r="C39" s="472"/>
    </row>
    <row r="40" spans="1:3" s="48" customFormat="1">
      <c r="A40" s="82">
        <v>34</v>
      </c>
      <c r="B40" s="476" t="s">
        <v>214</v>
      </c>
      <c r="C40" s="472"/>
    </row>
    <row r="41" spans="1:3" s="48" customFormat="1">
      <c r="A41" s="82">
        <v>35</v>
      </c>
      <c r="B41" s="477" t="s">
        <v>213</v>
      </c>
      <c r="C41" s="471">
        <f>C30-C35</f>
        <v>0</v>
      </c>
    </row>
    <row r="42" spans="1:3" s="48" customFormat="1">
      <c r="A42" s="82"/>
      <c r="B42" s="478"/>
      <c r="C42" s="472"/>
    </row>
    <row r="43" spans="1:3" s="48" customFormat="1">
      <c r="A43" s="82">
        <v>36</v>
      </c>
      <c r="B43" s="481" t="s">
        <v>212</v>
      </c>
      <c r="C43" s="471">
        <f>SUM(C44:C46)</f>
        <v>4459422.0004124716</v>
      </c>
    </row>
    <row r="44" spans="1:3" s="48" customFormat="1">
      <c r="A44" s="82">
        <v>37</v>
      </c>
      <c r="B44" s="469" t="s">
        <v>211</v>
      </c>
      <c r="C44" s="472"/>
    </row>
    <row r="45" spans="1:3" s="48" customFormat="1">
      <c r="A45" s="82">
        <v>38</v>
      </c>
      <c r="B45" s="469" t="s">
        <v>210</v>
      </c>
      <c r="C45" s="472"/>
    </row>
    <row r="46" spans="1:3" s="48" customFormat="1">
      <c r="A46" s="82">
        <v>39</v>
      </c>
      <c r="B46" s="469" t="s">
        <v>209</v>
      </c>
      <c r="C46" s="472">
        <f>'8. LI2'!C9</f>
        <v>4459422.0004124716</v>
      </c>
    </row>
    <row r="47" spans="1:3" s="48" customFormat="1">
      <c r="A47" s="82">
        <v>40</v>
      </c>
      <c r="B47" s="481" t="s">
        <v>208</v>
      </c>
      <c r="C47" s="471">
        <f>SUM(C48:C51)</f>
        <v>0</v>
      </c>
    </row>
    <row r="48" spans="1:3" s="48" customFormat="1">
      <c r="A48" s="82">
        <v>41</v>
      </c>
      <c r="B48" s="473" t="s">
        <v>207</v>
      </c>
      <c r="C48" s="472"/>
    </row>
    <row r="49" spans="1:3" s="48" customFormat="1">
      <c r="A49" s="82">
        <v>42</v>
      </c>
      <c r="B49" s="474" t="s">
        <v>206</v>
      </c>
      <c r="C49" s="472"/>
    </row>
    <row r="50" spans="1:3" s="48" customFormat="1">
      <c r="A50" s="82">
        <v>43</v>
      </c>
      <c r="B50" s="473" t="s">
        <v>205</v>
      </c>
      <c r="C50" s="472"/>
    </row>
    <row r="51" spans="1:3" s="48" customFormat="1" ht="25.5">
      <c r="A51" s="82">
        <v>44</v>
      </c>
      <c r="B51" s="473" t="s">
        <v>204</v>
      </c>
      <c r="C51" s="472"/>
    </row>
    <row r="52" spans="1:3" s="48" customFormat="1" ht="13.5" thickBot="1">
      <c r="A52" s="83">
        <v>45</v>
      </c>
      <c r="B52" s="84" t="s">
        <v>203</v>
      </c>
      <c r="C52" s="482">
        <f>C43-C47</f>
        <v>4459422.0004124716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4" sqref="B4"/>
    </sheetView>
  </sheetViews>
  <sheetFormatPr defaultColWidth="9.28515625" defaultRowHeight="12.75"/>
  <cols>
    <col min="1" max="1" width="9.42578125" style="225" bestFit="1" customWidth="1"/>
    <col min="2" max="2" width="59" style="225" customWidth="1"/>
    <col min="3" max="3" width="16.7109375" style="225" bestFit="1" customWidth="1"/>
    <col min="4" max="4" width="13.28515625" style="225" bestFit="1" customWidth="1"/>
    <col min="5" max="16384" width="9.28515625" style="225"/>
  </cols>
  <sheetData>
    <row r="1" spans="1:4">
      <c r="A1" s="353" t="s">
        <v>30</v>
      </c>
      <c r="B1" s="354" t="str">
        <f>'Info '!C2</f>
        <v>JSC Isbank Georgia</v>
      </c>
    </row>
    <row r="2" spans="1:4" s="199" customFormat="1" ht="15.75" customHeight="1">
      <c r="A2" s="353" t="s">
        <v>31</v>
      </c>
      <c r="B2" s="355">
        <f>'1. key ratios '!B2</f>
        <v>44286</v>
      </c>
    </row>
    <row r="3" spans="1:4" s="199" customFormat="1" ht="15.75" customHeight="1"/>
    <row r="4" spans="1:4" ht="13.5" thickBot="1">
      <c r="A4" s="484" t="s">
        <v>405</v>
      </c>
      <c r="B4" s="281" t="s">
        <v>406</v>
      </c>
    </row>
    <row r="5" spans="1:4" s="282" customFormat="1" ht="12.75" customHeight="1">
      <c r="A5" s="577"/>
      <c r="B5" s="578" t="s">
        <v>409</v>
      </c>
      <c r="C5" s="274" t="s">
        <v>407</v>
      </c>
      <c r="D5" s="275" t="s">
        <v>408</v>
      </c>
    </row>
    <row r="6" spans="1:4" s="283" customFormat="1">
      <c r="A6" s="276">
        <v>1</v>
      </c>
      <c r="B6" s="485" t="s">
        <v>410</v>
      </c>
      <c r="C6" s="485"/>
      <c r="D6" s="277"/>
    </row>
    <row r="7" spans="1:4" s="283" customFormat="1">
      <c r="A7" s="278" t="s">
        <v>396</v>
      </c>
      <c r="B7" s="486" t="s">
        <v>411</v>
      </c>
      <c r="C7" s="487">
        <v>4.4999999999999998E-2</v>
      </c>
      <c r="D7" s="488">
        <f>C7*'5. RWA '!$C$13</f>
        <v>17436337.15966662</v>
      </c>
    </row>
    <row r="8" spans="1:4" s="283" customFormat="1">
      <c r="A8" s="278" t="s">
        <v>397</v>
      </c>
      <c r="B8" s="486" t="s">
        <v>412</v>
      </c>
      <c r="C8" s="489">
        <v>0.06</v>
      </c>
      <c r="D8" s="488">
        <f>C8*'5. RWA '!$C$13</f>
        <v>23248449.546222158</v>
      </c>
    </row>
    <row r="9" spans="1:4" s="283" customFormat="1">
      <c r="A9" s="278" t="s">
        <v>398</v>
      </c>
      <c r="B9" s="486" t="s">
        <v>413</v>
      </c>
      <c r="C9" s="489">
        <v>0.08</v>
      </c>
      <c r="D9" s="488">
        <f>C9*'5. RWA '!$C$13</f>
        <v>30997932.728296213</v>
      </c>
    </row>
    <row r="10" spans="1:4" s="283" customFormat="1">
      <c r="A10" s="276" t="s">
        <v>399</v>
      </c>
      <c r="B10" s="485" t="s">
        <v>414</v>
      </c>
      <c r="C10" s="485"/>
      <c r="D10" s="277"/>
    </row>
    <row r="11" spans="1:4" s="284" customFormat="1">
      <c r="A11" s="279" t="s">
        <v>400</v>
      </c>
      <c r="B11" s="490" t="s">
        <v>480</v>
      </c>
      <c r="C11" s="491">
        <v>0</v>
      </c>
      <c r="D11" s="492">
        <f>C11*'5. RWA '!$C$13</f>
        <v>0</v>
      </c>
    </row>
    <row r="12" spans="1:4" s="284" customFormat="1">
      <c r="A12" s="279" t="s">
        <v>401</v>
      </c>
      <c r="B12" s="490" t="s">
        <v>415</v>
      </c>
      <c r="C12" s="491">
        <v>0</v>
      </c>
      <c r="D12" s="492">
        <f>C12*'5. RWA '!$C$13</f>
        <v>0</v>
      </c>
    </row>
    <row r="13" spans="1:4" s="284" customFormat="1">
      <c r="A13" s="279" t="s">
        <v>402</v>
      </c>
      <c r="B13" s="490" t="s">
        <v>416</v>
      </c>
      <c r="C13" s="490"/>
      <c r="D13" s="492">
        <f>C13*'5. RWA '!$C$13</f>
        <v>0</v>
      </c>
    </row>
    <row r="14" spans="1:4" s="284" customFormat="1">
      <c r="A14" s="276" t="s">
        <v>403</v>
      </c>
      <c r="B14" s="485" t="s">
        <v>477</v>
      </c>
      <c r="C14" s="493"/>
      <c r="D14" s="494"/>
    </row>
    <row r="15" spans="1:4" s="284" customFormat="1">
      <c r="A15" s="279">
        <v>3.1</v>
      </c>
      <c r="B15" s="490" t="s">
        <v>421</v>
      </c>
      <c r="C15" s="491">
        <v>2.781418021998951E-2</v>
      </c>
      <c r="D15" s="492">
        <f>C15*'5. RWA '!$C$13</f>
        <v>10777276.091899276</v>
      </c>
    </row>
    <row r="16" spans="1:4" s="284" customFormat="1">
      <c r="A16" s="279">
        <v>3.2</v>
      </c>
      <c r="B16" s="490" t="s">
        <v>422</v>
      </c>
      <c r="C16" s="491">
        <v>3.7108257957110168E-2</v>
      </c>
      <c r="D16" s="492">
        <f>C16*'5. RWA '!$C$13</f>
        <v>14378491.047734546</v>
      </c>
    </row>
    <row r="17" spans="1:6" s="283" customFormat="1">
      <c r="A17" s="279">
        <v>3.3</v>
      </c>
      <c r="B17" s="490" t="s">
        <v>423</v>
      </c>
      <c r="C17" s="495">
        <v>8.6816008147685475E-2</v>
      </c>
      <c r="D17" s="496">
        <f>C17*'5. RWA '!$C$13</f>
        <v>33638959.753764629</v>
      </c>
    </row>
    <row r="18" spans="1:6" s="282" customFormat="1" ht="12.75" customHeight="1">
      <c r="A18" s="579"/>
      <c r="B18" s="580" t="s">
        <v>476</v>
      </c>
      <c r="C18" s="497" t="s">
        <v>407</v>
      </c>
      <c r="D18" s="326" t="s">
        <v>408</v>
      </c>
    </row>
    <row r="19" spans="1:6" s="283" customFormat="1">
      <c r="A19" s="280">
        <v>4</v>
      </c>
      <c r="B19" s="490" t="s">
        <v>417</v>
      </c>
      <c r="C19" s="491">
        <f>C7+C11+C12+C13+C15</f>
        <v>7.2814180219989505E-2</v>
      </c>
      <c r="D19" s="498">
        <f>C19*'5. RWA '!$C$13</f>
        <v>28213613.251565892</v>
      </c>
    </row>
    <row r="20" spans="1:6" s="283" customFormat="1">
      <c r="A20" s="280">
        <v>5</v>
      </c>
      <c r="B20" s="490" t="s">
        <v>137</v>
      </c>
      <c r="C20" s="491">
        <f>C8+C11+C12+C13+C16</f>
        <v>9.7108257957110172E-2</v>
      </c>
      <c r="D20" s="498">
        <f>C20*'5. RWA '!$C$13</f>
        <v>37626940.593956709</v>
      </c>
    </row>
    <row r="21" spans="1:6" s="283" customFormat="1" ht="13.5" thickBot="1">
      <c r="A21" s="285" t="s">
        <v>404</v>
      </c>
      <c r="B21" s="286" t="s">
        <v>418</v>
      </c>
      <c r="C21" s="325">
        <f>C9+C11+C12+C13+C17</f>
        <v>0.16681600814768549</v>
      </c>
      <c r="D21" s="499">
        <f>C21*'5. RWA '!$C$13</f>
        <v>64636892.48206085</v>
      </c>
    </row>
    <row r="22" spans="1:6">
      <c r="F22" s="246"/>
    </row>
    <row r="23" spans="1:6" ht="51">
      <c r="B23" s="245" t="s">
        <v>479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A2" sqref="A2"/>
    </sheetView>
  </sheetViews>
  <sheetFormatPr defaultColWidth="9.28515625" defaultRowHeight="14.25"/>
  <cols>
    <col min="1" max="1" width="10.7109375" style="4" customWidth="1"/>
    <col min="2" max="2" width="91.7109375" style="4" customWidth="1"/>
    <col min="3" max="3" width="53.28515625" style="4" customWidth="1"/>
    <col min="4" max="4" width="32.28515625" style="4" customWidth="1"/>
    <col min="5" max="5" width="9.42578125" style="5" customWidth="1"/>
    <col min="6" max="16384" width="9.28515625" style="5"/>
  </cols>
  <sheetData>
    <row r="1" spans="1:6">
      <c r="A1" s="353" t="s">
        <v>30</v>
      </c>
      <c r="B1" s="354" t="str">
        <f>'Info '!C2</f>
        <v>JSC Isbank Georgia</v>
      </c>
      <c r="E1" s="4"/>
      <c r="F1" s="4"/>
    </row>
    <row r="2" spans="1:6" s="62" customFormat="1" ht="15.75" customHeight="1">
      <c r="A2" s="353" t="s">
        <v>31</v>
      </c>
      <c r="B2" s="355">
        <f>'1. key ratios '!B2</f>
        <v>44286</v>
      </c>
    </row>
    <row r="3" spans="1:6" s="62" customFormat="1" ht="15.75" customHeight="1">
      <c r="A3" s="85"/>
    </row>
    <row r="4" spans="1:6" s="62" customFormat="1" ht="15.75" customHeight="1" thickBot="1">
      <c r="A4" s="62" t="s">
        <v>86</v>
      </c>
      <c r="B4" s="190" t="s">
        <v>286</v>
      </c>
      <c r="D4" s="35" t="s">
        <v>73</v>
      </c>
    </row>
    <row r="5" spans="1:6" ht="25.5">
      <c r="A5" s="86" t="s">
        <v>6</v>
      </c>
      <c r="B5" s="216" t="s">
        <v>340</v>
      </c>
      <c r="C5" s="87" t="s">
        <v>93</v>
      </c>
      <c r="D5" s="88" t="s">
        <v>94</v>
      </c>
    </row>
    <row r="6" spans="1:6">
      <c r="A6" s="67">
        <v>1</v>
      </c>
      <c r="B6" s="89" t="s">
        <v>35</v>
      </c>
      <c r="C6" s="90">
        <f>'2.RC'!E7</f>
        <v>4814456.16</v>
      </c>
      <c r="D6" s="91"/>
      <c r="E6" s="92"/>
    </row>
    <row r="7" spans="1:6">
      <c r="A7" s="67">
        <v>2</v>
      </c>
      <c r="B7" s="93" t="s">
        <v>36</v>
      </c>
      <c r="C7" s="90">
        <f>'2.RC'!E8</f>
        <v>36030884.700000003</v>
      </c>
      <c r="D7" s="95"/>
      <c r="E7" s="92"/>
    </row>
    <row r="8" spans="1:6">
      <c r="A8" s="67">
        <v>3</v>
      </c>
      <c r="B8" s="93" t="s">
        <v>37</v>
      </c>
      <c r="C8" s="90">
        <f>'2.RC'!E9</f>
        <v>37257536.366474003</v>
      </c>
      <c r="D8" s="95"/>
      <c r="E8" s="92"/>
    </row>
    <row r="9" spans="1:6">
      <c r="A9" s="67">
        <v>4</v>
      </c>
      <c r="B9" s="93" t="s">
        <v>38</v>
      </c>
      <c r="C9" s="90">
        <f>'2.RC'!E10</f>
        <v>0</v>
      </c>
      <c r="D9" s="95"/>
      <c r="E9" s="92"/>
    </row>
    <row r="10" spans="1:6">
      <c r="A10" s="67">
        <v>5</v>
      </c>
      <c r="B10" s="93" t="s">
        <v>39</v>
      </c>
      <c r="C10" s="90">
        <f>'2.RC'!E11</f>
        <v>33218131.294661298</v>
      </c>
      <c r="D10" s="95"/>
      <c r="E10" s="92"/>
    </row>
    <row r="11" spans="1:6">
      <c r="A11" s="67">
        <v>6.1</v>
      </c>
      <c r="B11" s="191" t="s">
        <v>40</v>
      </c>
      <c r="C11" s="90">
        <f>'2.RC'!E12</f>
        <v>237068895.44999999</v>
      </c>
      <c r="D11" s="97"/>
      <c r="E11" s="98"/>
    </row>
    <row r="12" spans="1:6">
      <c r="A12" s="67">
        <v>6.2</v>
      </c>
      <c r="B12" s="192" t="s">
        <v>41</v>
      </c>
      <c r="C12" s="90">
        <f>'2.RC'!E13</f>
        <v>-11644666.5962</v>
      </c>
      <c r="D12" s="97"/>
      <c r="E12" s="98"/>
    </row>
    <row r="13" spans="1:6">
      <c r="A13" s="67">
        <v>6</v>
      </c>
      <c r="B13" s="93" t="s">
        <v>42</v>
      </c>
      <c r="C13" s="99">
        <f>C11+C12</f>
        <v>225424228.8538</v>
      </c>
      <c r="D13" s="97"/>
      <c r="E13" s="92"/>
    </row>
    <row r="14" spans="1:6">
      <c r="A14" s="67">
        <v>7</v>
      </c>
      <c r="B14" s="93" t="s">
        <v>43</v>
      </c>
      <c r="C14" s="90">
        <f>'2.RC'!E15</f>
        <v>2713949.0102560003</v>
      </c>
      <c r="D14" s="95"/>
      <c r="E14" s="92"/>
    </row>
    <row r="15" spans="1:6">
      <c r="A15" s="67">
        <v>8</v>
      </c>
      <c r="B15" s="214" t="s">
        <v>199</v>
      </c>
      <c r="C15" s="90">
        <f>'2.RC'!E16</f>
        <v>1102532.9100000001</v>
      </c>
      <c r="D15" s="95"/>
      <c r="E15" s="92"/>
    </row>
    <row r="16" spans="1:6">
      <c r="A16" s="67">
        <v>9</v>
      </c>
      <c r="B16" s="93" t="s">
        <v>44</v>
      </c>
      <c r="C16" s="90">
        <f>'2.RC'!E17</f>
        <v>0</v>
      </c>
      <c r="D16" s="95"/>
      <c r="E16" s="92"/>
    </row>
    <row r="17" spans="1:5">
      <c r="A17" s="67">
        <v>9.1</v>
      </c>
      <c r="B17" s="100" t="s">
        <v>88</v>
      </c>
      <c r="C17" s="96"/>
      <c r="D17" s="95"/>
      <c r="E17" s="92"/>
    </row>
    <row r="18" spans="1:5">
      <c r="A18" s="67">
        <v>9.1999999999999993</v>
      </c>
      <c r="B18" s="100" t="s">
        <v>89</v>
      </c>
      <c r="C18" s="96"/>
      <c r="D18" s="95"/>
      <c r="E18" s="92"/>
    </row>
    <row r="19" spans="1:5">
      <c r="A19" s="67">
        <v>9.3000000000000007</v>
      </c>
      <c r="B19" s="193" t="s">
        <v>268</v>
      </c>
      <c r="C19" s="96"/>
      <c r="D19" s="95"/>
      <c r="E19" s="92"/>
    </row>
    <row r="20" spans="1:5">
      <c r="A20" s="67">
        <v>10</v>
      </c>
      <c r="B20" s="93" t="s">
        <v>45</v>
      </c>
      <c r="C20" s="90">
        <f>'2.RC'!E18</f>
        <v>1325682.7200000007</v>
      </c>
      <c r="D20" s="95"/>
      <c r="E20" s="92"/>
    </row>
    <row r="21" spans="1:5">
      <c r="A21" s="67">
        <v>10.1</v>
      </c>
      <c r="B21" s="100" t="s">
        <v>90</v>
      </c>
      <c r="C21" s="94">
        <f>'9.Capital'!C15</f>
        <v>291059.17999999993</v>
      </c>
      <c r="D21" s="101" t="s">
        <v>92</v>
      </c>
      <c r="E21" s="92"/>
    </row>
    <row r="22" spans="1:5">
      <c r="A22" s="67">
        <v>11</v>
      </c>
      <c r="B22" s="102" t="s">
        <v>46</v>
      </c>
      <c r="C22" s="103">
        <f>'2.RC'!E19</f>
        <v>3249484.9864666904</v>
      </c>
      <c r="D22" s="104"/>
      <c r="E22" s="92"/>
    </row>
    <row r="23" spans="1:5" ht="15">
      <c r="A23" s="67">
        <v>12</v>
      </c>
      <c r="B23" s="105" t="s">
        <v>47</v>
      </c>
      <c r="C23" s="106">
        <f>SUM(C6:C10,C13:C16,C20,C22)</f>
        <v>345136887.00165802</v>
      </c>
      <c r="D23" s="107"/>
      <c r="E23" s="108"/>
    </row>
    <row r="24" spans="1:5">
      <c r="A24" s="67">
        <v>13</v>
      </c>
      <c r="B24" s="93" t="s">
        <v>49</v>
      </c>
      <c r="C24" s="109">
        <f>'2.RC'!E22</f>
        <v>123634608.40000001</v>
      </c>
      <c r="D24" s="110"/>
      <c r="E24" s="92"/>
    </row>
    <row r="25" spans="1:5">
      <c r="A25" s="67">
        <v>14</v>
      </c>
      <c r="B25" s="93" t="s">
        <v>50</v>
      </c>
      <c r="C25" s="109">
        <f>'2.RC'!E23</f>
        <v>38218440.839999989</v>
      </c>
      <c r="D25" s="95"/>
      <c r="E25" s="92"/>
    </row>
    <row r="26" spans="1:5">
      <c r="A26" s="67">
        <v>15</v>
      </c>
      <c r="B26" s="93" t="s">
        <v>51</v>
      </c>
      <c r="C26" s="109">
        <f>'2.RC'!E24</f>
        <v>0</v>
      </c>
      <c r="D26" s="95"/>
      <c r="E26" s="92"/>
    </row>
    <row r="27" spans="1:5">
      <c r="A27" s="67">
        <v>16</v>
      </c>
      <c r="B27" s="93" t="s">
        <v>52</v>
      </c>
      <c r="C27" s="109">
        <f>'2.RC'!E25</f>
        <v>42622251.339999996</v>
      </c>
      <c r="D27" s="95"/>
      <c r="E27" s="92"/>
    </row>
    <row r="28" spans="1:5">
      <c r="A28" s="67">
        <v>17</v>
      </c>
      <c r="B28" s="93" t="s">
        <v>53</v>
      </c>
      <c r="C28" s="109">
        <f>'2.RC'!E26</f>
        <v>0</v>
      </c>
      <c r="D28" s="95"/>
      <c r="E28" s="92"/>
    </row>
    <row r="29" spans="1:5">
      <c r="A29" s="67">
        <v>18</v>
      </c>
      <c r="B29" s="93" t="s">
        <v>54</v>
      </c>
      <c r="C29" s="109">
        <f>'2.RC'!E27</f>
        <v>49886111.080784</v>
      </c>
      <c r="D29" s="95"/>
      <c r="E29" s="92"/>
    </row>
    <row r="30" spans="1:5">
      <c r="A30" s="67">
        <v>19</v>
      </c>
      <c r="B30" s="93" t="s">
        <v>55</v>
      </c>
      <c r="C30" s="109">
        <f>'2.RC'!E28</f>
        <v>1557543.7364871458</v>
      </c>
      <c r="D30" s="95"/>
      <c r="E30" s="92"/>
    </row>
    <row r="31" spans="1:5">
      <c r="A31" s="67">
        <v>20</v>
      </c>
      <c r="B31" s="93" t="s">
        <v>56</v>
      </c>
      <c r="C31" s="109">
        <f>'2.RC'!E29</f>
        <v>3436377.3772</v>
      </c>
      <c r="D31" s="95"/>
      <c r="E31" s="92"/>
    </row>
    <row r="32" spans="1:5">
      <c r="A32" s="67">
        <v>21</v>
      </c>
      <c r="B32" s="102" t="s">
        <v>57</v>
      </c>
      <c r="C32" s="109">
        <f>'2.RC'!E30</f>
        <v>0</v>
      </c>
      <c r="D32" s="104"/>
      <c r="E32" s="92"/>
    </row>
    <row r="33" spans="1:5">
      <c r="A33" s="67">
        <v>21.1</v>
      </c>
      <c r="B33" s="111" t="s">
        <v>91</v>
      </c>
      <c r="C33" s="112">
        <f>'9.Capital'!C44</f>
        <v>0</v>
      </c>
      <c r="D33" s="101" t="s">
        <v>521</v>
      </c>
      <c r="E33" s="92"/>
    </row>
    <row r="34" spans="1:5" ht="15">
      <c r="A34" s="67">
        <v>22</v>
      </c>
      <c r="B34" s="105" t="s">
        <v>58</v>
      </c>
      <c r="C34" s="106">
        <f>SUM(C24:C32)</f>
        <v>259355332.77447116</v>
      </c>
      <c r="D34" s="107"/>
      <c r="E34" s="108"/>
    </row>
    <row r="35" spans="1:5">
      <c r="A35" s="67">
        <v>23</v>
      </c>
      <c r="B35" s="102" t="s">
        <v>60</v>
      </c>
      <c r="C35" s="94">
        <f>'9.Capital'!C7</f>
        <v>69161600</v>
      </c>
      <c r="D35" s="101" t="s">
        <v>522</v>
      </c>
      <c r="E35" s="92"/>
    </row>
    <row r="36" spans="1:5">
      <c r="A36" s="67">
        <v>24</v>
      </c>
      <c r="B36" s="102" t="s">
        <v>61</v>
      </c>
      <c r="C36" s="94"/>
      <c r="D36" s="95"/>
      <c r="E36" s="92"/>
    </row>
    <row r="37" spans="1:5">
      <c r="A37" s="67">
        <v>25</v>
      </c>
      <c r="B37" s="102" t="s">
        <v>62</v>
      </c>
      <c r="C37" s="94"/>
      <c r="D37" s="95"/>
      <c r="E37" s="92"/>
    </row>
    <row r="38" spans="1:5">
      <c r="A38" s="67">
        <v>26</v>
      </c>
      <c r="B38" s="102" t="s">
        <v>63</v>
      </c>
      <c r="C38" s="94"/>
      <c r="D38" s="95"/>
      <c r="E38" s="92"/>
    </row>
    <row r="39" spans="1:5">
      <c r="A39" s="67">
        <v>27</v>
      </c>
      <c r="B39" s="102" t="s">
        <v>64</v>
      </c>
      <c r="C39" s="94"/>
      <c r="D39" s="95"/>
      <c r="E39" s="92"/>
    </row>
    <row r="40" spans="1:5">
      <c r="A40" s="67">
        <v>28</v>
      </c>
      <c r="B40" s="102" t="s">
        <v>65</v>
      </c>
      <c r="C40" s="94">
        <f>'9.Capital'!C11</f>
        <v>16619954.179593861</v>
      </c>
      <c r="D40" s="101" t="s">
        <v>523</v>
      </c>
      <c r="E40" s="92"/>
    </row>
    <row r="41" spans="1:5">
      <c r="A41" s="67">
        <v>29</v>
      </c>
      <c r="B41" s="102" t="s">
        <v>66</v>
      </c>
      <c r="C41" s="94"/>
      <c r="D41" s="95"/>
      <c r="E41" s="92"/>
    </row>
    <row r="42" spans="1:5" ht="15.75" thickBot="1">
      <c r="A42" s="113">
        <v>30</v>
      </c>
      <c r="B42" s="114" t="s">
        <v>266</v>
      </c>
      <c r="C42" s="115">
        <f>SUM(C35:C41)</f>
        <v>85781554.179593861</v>
      </c>
      <c r="D42" s="116"/>
      <c r="E42" s="10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6" width="13" style="33" bestFit="1" customWidth="1"/>
    <col min="17" max="17" width="14.7109375" style="33" customWidth="1"/>
    <col min="18" max="18" width="13" style="33" bestFit="1" customWidth="1"/>
    <col min="19" max="19" width="34.7109375" style="33" customWidth="1"/>
    <col min="20" max="16384" width="9.28515625" style="33"/>
  </cols>
  <sheetData>
    <row r="1" spans="1:19">
      <c r="A1" s="353" t="s">
        <v>30</v>
      </c>
      <c r="B1" s="354" t="str">
        <f>'Info '!C2</f>
        <v>JSC Isbank Georgia</v>
      </c>
    </row>
    <row r="2" spans="1:19">
      <c r="A2" s="353" t="s">
        <v>31</v>
      </c>
      <c r="B2" s="355">
        <f>'1. key ratios '!B2</f>
        <v>44286</v>
      </c>
    </row>
    <row r="4" spans="1:19" ht="26.25" thickBot="1">
      <c r="A4" s="4" t="s">
        <v>249</v>
      </c>
      <c r="B4" s="233" t="s">
        <v>375</v>
      </c>
    </row>
    <row r="5" spans="1:19" s="223" customFormat="1">
      <c r="A5" s="218"/>
      <c r="B5" s="219"/>
      <c r="C5" s="220" t="s">
        <v>0</v>
      </c>
      <c r="D5" s="220" t="s">
        <v>1</v>
      </c>
      <c r="E5" s="220" t="s">
        <v>2</v>
      </c>
      <c r="F5" s="220" t="s">
        <v>3</v>
      </c>
      <c r="G5" s="220" t="s">
        <v>4</v>
      </c>
      <c r="H5" s="220" t="s">
        <v>5</v>
      </c>
      <c r="I5" s="220" t="s">
        <v>8</v>
      </c>
      <c r="J5" s="220" t="s">
        <v>9</v>
      </c>
      <c r="K5" s="220" t="s">
        <v>10</v>
      </c>
      <c r="L5" s="220" t="s">
        <v>11</v>
      </c>
      <c r="M5" s="220" t="s">
        <v>12</v>
      </c>
      <c r="N5" s="220" t="s">
        <v>13</v>
      </c>
      <c r="O5" s="220" t="s">
        <v>358</v>
      </c>
      <c r="P5" s="220" t="s">
        <v>359</v>
      </c>
      <c r="Q5" s="220" t="s">
        <v>360</v>
      </c>
      <c r="R5" s="221" t="s">
        <v>361</v>
      </c>
      <c r="S5" s="222" t="s">
        <v>362</v>
      </c>
    </row>
    <row r="6" spans="1:19" s="223" customFormat="1" ht="99" customHeight="1">
      <c r="A6" s="224"/>
      <c r="B6" s="585" t="s">
        <v>363</v>
      </c>
      <c r="C6" s="581">
        <v>0</v>
      </c>
      <c r="D6" s="582"/>
      <c r="E6" s="581">
        <v>0.2</v>
      </c>
      <c r="F6" s="582"/>
      <c r="G6" s="581">
        <v>0.35</v>
      </c>
      <c r="H6" s="582"/>
      <c r="I6" s="581">
        <v>0.5</v>
      </c>
      <c r="J6" s="582"/>
      <c r="K6" s="581">
        <v>0.75</v>
      </c>
      <c r="L6" s="582"/>
      <c r="M6" s="581">
        <v>1</v>
      </c>
      <c r="N6" s="582"/>
      <c r="O6" s="581">
        <v>1.5</v>
      </c>
      <c r="P6" s="582"/>
      <c r="Q6" s="581">
        <v>2.5</v>
      </c>
      <c r="R6" s="582"/>
      <c r="S6" s="583" t="s">
        <v>248</v>
      </c>
    </row>
    <row r="7" spans="1:19" s="223" customFormat="1" ht="30.75" customHeight="1">
      <c r="A7" s="224"/>
      <c r="B7" s="586"/>
      <c r="C7" s="215" t="s">
        <v>251</v>
      </c>
      <c r="D7" s="215" t="s">
        <v>250</v>
      </c>
      <c r="E7" s="215" t="s">
        <v>251</v>
      </c>
      <c r="F7" s="215" t="s">
        <v>250</v>
      </c>
      <c r="G7" s="215" t="s">
        <v>251</v>
      </c>
      <c r="H7" s="215" t="s">
        <v>250</v>
      </c>
      <c r="I7" s="215" t="s">
        <v>251</v>
      </c>
      <c r="J7" s="215" t="s">
        <v>250</v>
      </c>
      <c r="K7" s="215" t="s">
        <v>251</v>
      </c>
      <c r="L7" s="215" t="s">
        <v>250</v>
      </c>
      <c r="M7" s="215" t="s">
        <v>251</v>
      </c>
      <c r="N7" s="215" t="s">
        <v>250</v>
      </c>
      <c r="O7" s="215" t="s">
        <v>251</v>
      </c>
      <c r="P7" s="215" t="s">
        <v>250</v>
      </c>
      <c r="Q7" s="215" t="s">
        <v>251</v>
      </c>
      <c r="R7" s="215" t="s">
        <v>250</v>
      </c>
      <c r="S7" s="584"/>
    </row>
    <row r="8" spans="1:19" s="119" customFormat="1">
      <c r="A8" s="117">
        <v>1</v>
      </c>
      <c r="B8" s="1" t="s">
        <v>96</v>
      </c>
      <c r="C8" s="118">
        <v>8539560.1549132448</v>
      </c>
      <c r="D8" s="118"/>
      <c r="E8" s="118"/>
      <c r="F8" s="118"/>
      <c r="G8" s="118"/>
      <c r="H8" s="118"/>
      <c r="I8" s="118"/>
      <c r="J8" s="118"/>
      <c r="K8" s="118"/>
      <c r="L8" s="118"/>
      <c r="M8" s="118">
        <v>46368603.810834125</v>
      </c>
      <c r="N8" s="118"/>
      <c r="O8" s="118"/>
      <c r="P8" s="118"/>
      <c r="Q8" s="118"/>
      <c r="R8" s="118"/>
      <c r="S8" s="500">
        <f>$C$6*SUM(C8:D8)+$E$6*SUM(E8:F8)+$G$6*SUM(G8:H8)+$I$6*SUM(I8:J8)+$K$6*SUM(K8:L8)+$M$6*SUM(M8:N8)+$O$6*SUM(O8:P8)+$Q$6*SUM(Q8:R8)</f>
        <v>46368603.810834125</v>
      </c>
    </row>
    <row r="9" spans="1:19" s="119" customFormat="1">
      <c r="A9" s="117">
        <v>2</v>
      </c>
      <c r="B9" s="1" t="s">
        <v>97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500">
        <f t="shared" ref="S9:S21" si="0">$C$6*SUM(C9:D9)+$E$6*SUM(E9:F9)+$G$6*SUM(G9:H9)+$I$6*SUM(I9:J9)+$K$6*SUM(K9:L9)+$M$6*SUM(M9:N9)+$O$6*SUM(O9:P9)+$Q$6*SUM(Q9:R9)</f>
        <v>0</v>
      </c>
    </row>
    <row r="10" spans="1:19" s="119" customFormat="1">
      <c r="A10" s="117">
        <v>3</v>
      </c>
      <c r="B10" s="1" t="s">
        <v>269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500">
        <f t="shared" si="0"/>
        <v>0</v>
      </c>
    </row>
    <row r="11" spans="1:19" s="119" customFormat="1">
      <c r="A11" s="117">
        <v>4</v>
      </c>
      <c r="B11" s="1" t="s">
        <v>98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500">
        <f t="shared" si="0"/>
        <v>0</v>
      </c>
    </row>
    <row r="12" spans="1:19" s="119" customFormat="1">
      <c r="A12" s="117">
        <v>5</v>
      </c>
      <c r="B12" s="1" t="s">
        <v>99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500">
        <f t="shared" si="0"/>
        <v>0</v>
      </c>
    </row>
    <row r="13" spans="1:19" s="119" customFormat="1">
      <c r="A13" s="117">
        <v>6</v>
      </c>
      <c r="B13" s="1" t="s">
        <v>100</v>
      </c>
      <c r="C13" s="118"/>
      <c r="D13" s="118"/>
      <c r="E13" s="118">
        <v>2093635.7</v>
      </c>
      <c r="F13" s="118"/>
      <c r="G13" s="118"/>
      <c r="H13" s="118"/>
      <c r="I13" s="118">
        <v>43009884.478454009</v>
      </c>
      <c r="J13" s="118">
        <v>400440</v>
      </c>
      <c r="K13" s="118"/>
      <c r="L13" s="118"/>
      <c r="M13" s="118">
        <v>2941568.6180199999</v>
      </c>
      <c r="N13" s="118">
        <v>24844835.470000003</v>
      </c>
      <c r="O13" s="118"/>
      <c r="P13" s="118"/>
      <c r="Q13" s="118"/>
      <c r="R13" s="118"/>
      <c r="S13" s="500">
        <f t="shared" si="0"/>
        <v>49910293.467247009</v>
      </c>
    </row>
    <row r="14" spans="1:19" s="119" customFormat="1">
      <c r="A14" s="117">
        <v>7</v>
      </c>
      <c r="B14" s="1" t="s">
        <v>101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>
        <v>232246701.31189907</v>
      </c>
      <c r="N14" s="118">
        <v>20180480.589999996</v>
      </c>
      <c r="O14" s="118"/>
      <c r="P14" s="118"/>
      <c r="Q14" s="118"/>
      <c r="R14" s="118"/>
      <c r="S14" s="500">
        <f t="shared" si="0"/>
        <v>252427181.90189907</v>
      </c>
    </row>
    <row r="15" spans="1:19" s="119" customFormat="1">
      <c r="A15" s="117">
        <v>8</v>
      </c>
      <c r="B15" s="1" t="s">
        <v>102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>
        <v>31838.214999999997</v>
      </c>
      <c r="O15" s="118"/>
      <c r="P15" s="118"/>
      <c r="Q15" s="118"/>
      <c r="R15" s="118"/>
      <c r="S15" s="500">
        <f t="shared" si="0"/>
        <v>31838.214999999997</v>
      </c>
    </row>
    <row r="16" spans="1:19" s="119" customFormat="1">
      <c r="A16" s="117">
        <v>9</v>
      </c>
      <c r="B16" s="1" t="s">
        <v>103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500">
        <f t="shared" si="0"/>
        <v>0</v>
      </c>
    </row>
    <row r="17" spans="1:19" s="119" customFormat="1">
      <c r="A17" s="117">
        <v>10</v>
      </c>
      <c r="B17" s="1" t="s">
        <v>104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>
        <v>1491590.3239999998</v>
      </c>
      <c r="N17" s="118"/>
      <c r="O17" s="118"/>
      <c r="P17" s="118"/>
      <c r="Q17" s="118"/>
      <c r="R17" s="118"/>
      <c r="S17" s="500">
        <f t="shared" si="0"/>
        <v>1491590.3239999998</v>
      </c>
    </row>
    <row r="18" spans="1:19" s="119" customFormat="1">
      <c r="A18" s="117">
        <v>11</v>
      </c>
      <c r="B18" s="1" t="s">
        <v>105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>
        <v>1024.6950000000006</v>
      </c>
      <c r="P18" s="118"/>
      <c r="Q18" s="118"/>
      <c r="R18" s="118"/>
      <c r="S18" s="500">
        <f t="shared" si="0"/>
        <v>1537.0425000000009</v>
      </c>
    </row>
    <row r="19" spans="1:19" s="119" customFormat="1">
      <c r="A19" s="117">
        <v>12</v>
      </c>
      <c r="B19" s="1" t="s">
        <v>106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500">
        <f t="shared" si="0"/>
        <v>0</v>
      </c>
    </row>
    <row r="20" spans="1:19" s="119" customFormat="1">
      <c r="A20" s="117">
        <v>13</v>
      </c>
      <c r="B20" s="1" t="s">
        <v>247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500">
        <f t="shared" si="0"/>
        <v>0</v>
      </c>
    </row>
    <row r="21" spans="1:19" s="119" customFormat="1">
      <c r="A21" s="117">
        <v>14</v>
      </c>
      <c r="B21" s="1" t="s">
        <v>108</v>
      </c>
      <c r="C21" s="118">
        <v>4814456.16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>
        <v>11336180.135517543</v>
      </c>
      <c r="N21" s="118"/>
      <c r="O21" s="118"/>
      <c r="P21" s="118"/>
      <c r="Q21" s="118"/>
      <c r="R21" s="118"/>
      <c r="S21" s="500">
        <f t="shared" si="0"/>
        <v>11336180.135517543</v>
      </c>
    </row>
    <row r="22" spans="1:19" ht="13.5" thickBot="1">
      <c r="A22" s="120"/>
      <c r="B22" s="121" t="s">
        <v>109</v>
      </c>
      <c r="C22" s="502">
        <f>SUM(C8:C21)</f>
        <v>13354016.314913245</v>
      </c>
      <c r="D22" s="502">
        <f t="shared" ref="D22:J22" si="1">SUM(D8:D21)</f>
        <v>0</v>
      </c>
      <c r="E22" s="502">
        <f t="shared" si="1"/>
        <v>2093635.7</v>
      </c>
      <c r="F22" s="502">
        <f t="shared" si="1"/>
        <v>0</v>
      </c>
      <c r="G22" s="502">
        <f t="shared" si="1"/>
        <v>0</v>
      </c>
      <c r="H22" s="502">
        <f t="shared" si="1"/>
        <v>0</v>
      </c>
      <c r="I22" s="502">
        <f t="shared" si="1"/>
        <v>43009884.478454009</v>
      </c>
      <c r="J22" s="502">
        <f t="shared" si="1"/>
        <v>400440</v>
      </c>
      <c r="K22" s="502">
        <f t="shared" ref="K22:S22" si="2">SUM(K8:K21)</f>
        <v>0</v>
      </c>
      <c r="L22" s="502">
        <f t="shared" si="2"/>
        <v>0</v>
      </c>
      <c r="M22" s="502">
        <f t="shared" si="2"/>
        <v>294384644.20027071</v>
      </c>
      <c r="N22" s="502">
        <f t="shared" si="2"/>
        <v>45057154.275000006</v>
      </c>
      <c r="O22" s="502">
        <f t="shared" si="2"/>
        <v>1024.6950000000006</v>
      </c>
      <c r="P22" s="502">
        <f t="shared" si="2"/>
        <v>0</v>
      </c>
      <c r="Q22" s="502">
        <f t="shared" si="2"/>
        <v>0</v>
      </c>
      <c r="R22" s="502">
        <f t="shared" si="2"/>
        <v>0</v>
      </c>
      <c r="S22" s="501">
        <f t="shared" si="2"/>
        <v>361567224.89699775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28515625" style="4" customWidth="1"/>
    <col min="6" max="6" width="29.28515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71093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28515625" style="4" customWidth="1"/>
    <col min="21" max="21" width="24.7109375" style="4" customWidth="1"/>
    <col min="22" max="22" width="20" style="4" customWidth="1"/>
    <col min="23" max="16384" width="9.28515625" style="33"/>
  </cols>
  <sheetData>
    <row r="1" spans="1:22">
      <c r="A1" s="353" t="s">
        <v>30</v>
      </c>
      <c r="B1" s="354" t="str">
        <f>'Info '!C2</f>
        <v>JSC Isbank Georgia</v>
      </c>
    </row>
    <row r="2" spans="1:22">
      <c r="A2" s="353" t="s">
        <v>31</v>
      </c>
      <c r="B2" s="355">
        <f>'1. key ratios '!B2</f>
        <v>44286</v>
      </c>
    </row>
    <row r="4" spans="1:22" ht="13.5" thickBot="1">
      <c r="A4" s="4" t="s">
        <v>366</v>
      </c>
      <c r="B4" s="122" t="s">
        <v>95</v>
      </c>
      <c r="V4" s="35" t="s">
        <v>73</v>
      </c>
    </row>
    <row r="5" spans="1:22" ht="12.75" customHeight="1">
      <c r="A5" s="123"/>
      <c r="B5" s="124"/>
      <c r="C5" s="587" t="s">
        <v>277</v>
      </c>
      <c r="D5" s="588"/>
      <c r="E5" s="588"/>
      <c r="F5" s="588"/>
      <c r="G5" s="588"/>
      <c r="H5" s="588"/>
      <c r="I5" s="588"/>
      <c r="J5" s="588"/>
      <c r="K5" s="588"/>
      <c r="L5" s="589"/>
      <c r="M5" s="590" t="s">
        <v>278</v>
      </c>
      <c r="N5" s="591"/>
      <c r="O5" s="591"/>
      <c r="P5" s="591"/>
      <c r="Q5" s="591"/>
      <c r="R5" s="591"/>
      <c r="S5" s="592"/>
      <c r="T5" s="595" t="s">
        <v>364</v>
      </c>
      <c r="U5" s="595" t="s">
        <v>365</v>
      </c>
      <c r="V5" s="593" t="s">
        <v>121</v>
      </c>
    </row>
    <row r="6" spans="1:22" s="73" customFormat="1" ht="102">
      <c r="A6" s="70"/>
      <c r="B6" s="125"/>
      <c r="C6" s="126" t="s">
        <v>110</v>
      </c>
      <c r="D6" s="196" t="s">
        <v>111</v>
      </c>
      <c r="E6" s="148" t="s">
        <v>280</v>
      </c>
      <c r="F6" s="148" t="s">
        <v>281</v>
      </c>
      <c r="G6" s="196" t="s">
        <v>284</v>
      </c>
      <c r="H6" s="196" t="s">
        <v>279</v>
      </c>
      <c r="I6" s="196" t="s">
        <v>112</v>
      </c>
      <c r="J6" s="196" t="s">
        <v>113</v>
      </c>
      <c r="K6" s="127" t="s">
        <v>114</v>
      </c>
      <c r="L6" s="128" t="s">
        <v>115</v>
      </c>
      <c r="M6" s="126" t="s">
        <v>282</v>
      </c>
      <c r="N6" s="127" t="s">
        <v>116</v>
      </c>
      <c r="O6" s="127" t="s">
        <v>117</v>
      </c>
      <c r="P6" s="127" t="s">
        <v>118</v>
      </c>
      <c r="Q6" s="127" t="s">
        <v>119</v>
      </c>
      <c r="R6" s="127" t="s">
        <v>120</v>
      </c>
      <c r="S6" s="217" t="s">
        <v>283</v>
      </c>
      <c r="T6" s="596"/>
      <c r="U6" s="596"/>
      <c r="V6" s="594"/>
    </row>
    <row r="7" spans="1:22" s="119" customFormat="1">
      <c r="A7" s="129">
        <v>1</v>
      </c>
      <c r="B7" s="1" t="s">
        <v>96</v>
      </c>
      <c r="C7" s="130"/>
      <c r="D7" s="503"/>
      <c r="E7" s="503"/>
      <c r="F7" s="503"/>
      <c r="G7" s="503"/>
      <c r="H7" s="503"/>
      <c r="I7" s="503"/>
      <c r="J7" s="503"/>
      <c r="K7" s="503"/>
      <c r="L7" s="458"/>
      <c r="M7" s="130"/>
      <c r="N7" s="503"/>
      <c r="O7" s="503"/>
      <c r="P7" s="503"/>
      <c r="Q7" s="503"/>
      <c r="R7" s="503"/>
      <c r="S7" s="458"/>
      <c r="T7" s="504"/>
      <c r="U7" s="504"/>
      <c r="V7" s="505">
        <f>SUM(C7:S7)</f>
        <v>0</v>
      </c>
    </row>
    <row r="8" spans="1:22" s="119" customFormat="1">
      <c r="A8" s="129">
        <v>2</v>
      </c>
      <c r="B8" s="1" t="s">
        <v>97</v>
      </c>
      <c r="C8" s="130"/>
      <c r="D8" s="503"/>
      <c r="E8" s="503"/>
      <c r="F8" s="503"/>
      <c r="G8" s="503"/>
      <c r="H8" s="503"/>
      <c r="I8" s="503"/>
      <c r="J8" s="503"/>
      <c r="K8" s="503"/>
      <c r="L8" s="458"/>
      <c r="M8" s="130"/>
      <c r="N8" s="503"/>
      <c r="O8" s="503"/>
      <c r="P8" s="503"/>
      <c r="Q8" s="503"/>
      <c r="R8" s="503"/>
      <c r="S8" s="458"/>
      <c r="T8" s="504"/>
      <c r="U8" s="504"/>
      <c r="V8" s="505">
        <f t="shared" ref="V8:V20" si="0">SUM(C8:S8)</f>
        <v>0</v>
      </c>
    </row>
    <row r="9" spans="1:22" s="119" customFormat="1">
      <c r="A9" s="129">
        <v>3</v>
      </c>
      <c r="B9" s="1" t="s">
        <v>270</v>
      </c>
      <c r="C9" s="130"/>
      <c r="D9" s="503"/>
      <c r="E9" s="503"/>
      <c r="F9" s="503"/>
      <c r="G9" s="503"/>
      <c r="H9" s="503"/>
      <c r="I9" s="503"/>
      <c r="J9" s="503"/>
      <c r="K9" s="503"/>
      <c r="L9" s="458"/>
      <c r="M9" s="130"/>
      <c r="N9" s="503"/>
      <c r="O9" s="503"/>
      <c r="P9" s="503"/>
      <c r="Q9" s="503"/>
      <c r="R9" s="503"/>
      <c r="S9" s="458"/>
      <c r="T9" s="504"/>
      <c r="U9" s="504"/>
      <c r="V9" s="505">
        <f t="shared" si="0"/>
        <v>0</v>
      </c>
    </row>
    <row r="10" spans="1:22" s="119" customFormat="1">
      <c r="A10" s="129">
        <v>4</v>
      </c>
      <c r="B10" s="1" t="s">
        <v>98</v>
      </c>
      <c r="C10" s="130"/>
      <c r="D10" s="503"/>
      <c r="E10" s="503"/>
      <c r="F10" s="503"/>
      <c r="G10" s="503"/>
      <c r="H10" s="503"/>
      <c r="I10" s="503"/>
      <c r="J10" s="503"/>
      <c r="K10" s="503"/>
      <c r="L10" s="458"/>
      <c r="M10" s="130"/>
      <c r="N10" s="503"/>
      <c r="O10" s="503"/>
      <c r="P10" s="503"/>
      <c r="Q10" s="503"/>
      <c r="R10" s="503"/>
      <c r="S10" s="458"/>
      <c r="T10" s="504"/>
      <c r="U10" s="504"/>
      <c r="V10" s="505">
        <f t="shared" si="0"/>
        <v>0</v>
      </c>
    </row>
    <row r="11" spans="1:22" s="119" customFormat="1">
      <c r="A11" s="129">
        <v>5</v>
      </c>
      <c r="B11" s="1" t="s">
        <v>99</v>
      </c>
      <c r="C11" s="130"/>
      <c r="D11" s="503"/>
      <c r="E11" s="503"/>
      <c r="F11" s="503"/>
      <c r="G11" s="503"/>
      <c r="H11" s="503"/>
      <c r="I11" s="503"/>
      <c r="J11" s="503"/>
      <c r="K11" s="503"/>
      <c r="L11" s="458"/>
      <c r="M11" s="130"/>
      <c r="N11" s="503"/>
      <c r="O11" s="503"/>
      <c r="P11" s="503"/>
      <c r="Q11" s="503"/>
      <c r="R11" s="503"/>
      <c r="S11" s="458"/>
      <c r="T11" s="504"/>
      <c r="U11" s="504"/>
      <c r="V11" s="505">
        <f t="shared" si="0"/>
        <v>0</v>
      </c>
    </row>
    <row r="12" spans="1:22" s="119" customFormat="1">
      <c r="A12" s="129">
        <v>6</v>
      </c>
      <c r="B12" s="1" t="s">
        <v>100</v>
      </c>
      <c r="C12" s="130"/>
      <c r="D12" s="503"/>
      <c r="E12" s="503"/>
      <c r="F12" s="503"/>
      <c r="G12" s="503"/>
      <c r="H12" s="503"/>
      <c r="I12" s="503"/>
      <c r="J12" s="503"/>
      <c r="K12" s="503"/>
      <c r="L12" s="458"/>
      <c r="M12" s="130"/>
      <c r="N12" s="503"/>
      <c r="O12" s="503"/>
      <c r="P12" s="503"/>
      <c r="Q12" s="503"/>
      <c r="R12" s="503"/>
      <c r="S12" s="458"/>
      <c r="T12" s="504"/>
      <c r="U12" s="504"/>
      <c r="V12" s="505">
        <f t="shared" si="0"/>
        <v>0</v>
      </c>
    </row>
    <row r="13" spans="1:22" s="119" customFormat="1">
      <c r="A13" s="129">
        <v>7</v>
      </c>
      <c r="B13" s="1" t="s">
        <v>101</v>
      </c>
      <c r="C13" s="130"/>
      <c r="D13" s="503">
        <v>1296572.0160000001</v>
      </c>
      <c r="E13" s="503"/>
      <c r="F13" s="503"/>
      <c r="G13" s="503"/>
      <c r="H13" s="503"/>
      <c r="I13" s="503"/>
      <c r="J13" s="503"/>
      <c r="K13" s="503"/>
      <c r="L13" s="458"/>
      <c r="M13" s="130"/>
      <c r="N13" s="503"/>
      <c r="O13" s="503"/>
      <c r="P13" s="503"/>
      <c r="Q13" s="503"/>
      <c r="R13" s="503"/>
      <c r="S13" s="458"/>
      <c r="T13" s="504">
        <v>711138.01600000006</v>
      </c>
      <c r="U13" s="504">
        <v>585434</v>
      </c>
      <c r="V13" s="505">
        <f t="shared" si="0"/>
        <v>1296572.0160000001</v>
      </c>
    </row>
    <row r="14" spans="1:22" s="119" customFormat="1">
      <c r="A14" s="129">
        <v>8</v>
      </c>
      <c r="B14" s="1" t="s">
        <v>102</v>
      </c>
      <c r="C14" s="130"/>
      <c r="D14" s="503"/>
      <c r="E14" s="503"/>
      <c r="F14" s="503"/>
      <c r="G14" s="503"/>
      <c r="H14" s="503"/>
      <c r="I14" s="503"/>
      <c r="J14" s="503"/>
      <c r="K14" s="503"/>
      <c r="L14" s="458"/>
      <c r="M14" s="130"/>
      <c r="N14" s="503"/>
      <c r="O14" s="503"/>
      <c r="P14" s="503"/>
      <c r="Q14" s="503"/>
      <c r="R14" s="503"/>
      <c r="S14" s="458"/>
      <c r="T14" s="504"/>
      <c r="U14" s="504"/>
      <c r="V14" s="505">
        <f t="shared" si="0"/>
        <v>0</v>
      </c>
    </row>
    <row r="15" spans="1:22" s="119" customFormat="1">
      <c r="A15" s="129">
        <v>9</v>
      </c>
      <c r="B15" s="1" t="s">
        <v>103</v>
      </c>
      <c r="C15" s="130"/>
      <c r="D15" s="503"/>
      <c r="E15" s="503"/>
      <c r="F15" s="503"/>
      <c r="G15" s="503"/>
      <c r="H15" s="503"/>
      <c r="I15" s="503"/>
      <c r="J15" s="503"/>
      <c r="K15" s="503"/>
      <c r="L15" s="458"/>
      <c r="M15" s="130"/>
      <c r="N15" s="503"/>
      <c r="O15" s="503"/>
      <c r="P15" s="503"/>
      <c r="Q15" s="503"/>
      <c r="R15" s="503"/>
      <c r="S15" s="458"/>
      <c r="T15" s="504"/>
      <c r="U15" s="504"/>
      <c r="V15" s="505">
        <f t="shared" si="0"/>
        <v>0</v>
      </c>
    </row>
    <row r="16" spans="1:22" s="119" customFormat="1">
      <c r="A16" s="129">
        <v>10</v>
      </c>
      <c r="B16" s="1" t="s">
        <v>104</v>
      </c>
      <c r="C16" s="130"/>
      <c r="D16" s="503"/>
      <c r="E16" s="503"/>
      <c r="F16" s="503"/>
      <c r="G16" s="503"/>
      <c r="H16" s="503"/>
      <c r="I16" s="503"/>
      <c r="J16" s="503"/>
      <c r="K16" s="503"/>
      <c r="L16" s="458"/>
      <c r="M16" s="130"/>
      <c r="N16" s="503"/>
      <c r="O16" s="503"/>
      <c r="P16" s="503"/>
      <c r="Q16" s="503"/>
      <c r="R16" s="503"/>
      <c r="S16" s="458"/>
      <c r="T16" s="504"/>
      <c r="U16" s="504"/>
      <c r="V16" s="505">
        <f t="shared" si="0"/>
        <v>0</v>
      </c>
    </row>
    <row r="17" spans="1:22" s="119" customFormat="1">
      <c r="A17" s="129">
        <v>11</v>
      </c>
      <c r="B17" s="1" t="s">
        <v>105</v>
      </c>
      <c r="C17" s="130"/>
      <c r="D17" s="503"/>
      <c r="E17" s="503"/>
      <c r="F17" s="503"/>
      <c r="G17" s="503"/>
      <c r="H17" s="503"/>
      <c r="I17" s="503"/>
      <c r="J17" s="503"/>
      <c r="K17" s="503"/>
      <c r="L17" s="458"/>
      <c r="M17" s="130"/>
      <c r="N17" s="503"/>
      <c r="O17" s="503"/>
      <c r="P17" s="503"/>
      <c r="Q17" s="503"/>
      <c r="R17" s="503"/>
      <c r="S17" s="458"/>
      <c r="T17" s="504"/>
      <c r="U17" s="504"/>
      <c r="V17" s="505">
        <f t="shared" si="0"/>
        <v>0</v>
      </c>
    </row>
    <row r="18" spans="1:22" s="119" customFormat="1">
      <c r="A18" s="129">
        <v>12</v>
      </c>
      <c r="B18" s="1" t="s">
        <v>106</v>
      </c>
      <c r="C18" s="130"/>
      <c r="D18" s="503"/>
      <c r="E18" s="503"/>
      <c r="F18" s="503"/>
      <c r="G18" s="503"/>
      <c r="H18" s="503"/>
      <c r="I18" s="503"/>
      <c r="J18" s="503"/>
      <c r="K18" s="503"/>
      <c r="L18" s="458"/>
      <c r="M18" s="130"/>
      <c r="N18" s="503"/>
      <c r="O18" s="503"/>
      <c r="P18" s="503"/>
      <c r="Q18" s="503"/>
      <c r="R18" s="503"/>
      <c r="S18" s="458"/>
      <c r="T18" s="504"/>
      <c r="U18" s="504"/>
      <c r="V18" s="505">
        <f t="shared" si="0"/>
        <v>0</v>
      </c>
    </row>
    <row r="19" spans="1:22" s="119" customFormat="1">
      <c r="A19" s="129">
        <v>13</v>
      </c>
      <c r="B19" s="1" t="s">
        <v>107</v>
      </c>
      <c r="C19" s="130"/>
      <c r="D19" s="503"/>
      <c r="E19" s="503"/>
      <c r="F19" s="503"/>
      <c r="G19" s="503"/>
      <c r="H19" s="503"/>
      <c r="I19" s="503"/>
      <c r="J19" s="503"/>
      <c r="K19" s="503"/>
      <c r="L19" s="458"/>
      <c r="M19" s="130"/>
      <c r="N19" s="503"/>
      <c r="O19" s="503"/>
      <c r="P19" s="503"/>
      <c r="Q19" s="503"/>
      <c r="R19" s="503"/>
      <c r="S19" s="458"/>
      <c r="T19" s="504"/>
      <c r="U19" s="504"/>
      <c r="V19" s="505">
        <f t="shared" si="0"/>
        <v>0</v>
      </c>
    </row>
    <row r="20" spans="1:22" s="119" customFormat="1">
      <c r="A20" s="129">
        <v>14</v>
      </c>
      <c r="B20" s="1" t="s">
        <v>108</v>
      </c>
      <c r="C20" s="130"/>
      <c r="D20" s="503">
        <v>114535.848</v>
      </c>
      <c r="E20" s="503"/>
      <c r="F20" s="503"/>
      <c r="G20" s="503"/>
      <c r="H20" s="503"/>
      <c r="I20" s="503"/>
      <c r="J20" s="503"/>
      <c r="K20" s="503"/>
      <c r="L20" s="458"/>
      <c r="M20" s="130"/>
      <c r="N20" s="503"/>
      <c r="O20" s="503"/>
      <c r="P20" s="503"/>
      <c r="Q20" s="503"/>
      <c r="R20" s="503"/>
      <c r="S20" s="458"/>
      <c r="T20" s="504">
        <v>114535.848</v>
      </c>
      <c r="U20" s="504"/>
      <c r="V20" s="505">
        <f t="shared" si="0"/>
        <v>114535.848</v>
      </c>
    </row>
    <row r="21" spans="1:22" ht="13.5" thickBot="1">
      <c r="A21" s="120"/>
      <c r="B21" s="131" t="s">
        <v>109</v>
      </c>
      <c r="C21" s="506">
        <f>SUM(C7:C20)</f>
        <v>0</v>
      </c>
      <c r="D21" s="507">
        <f t="shared" ref="D21:V21" si="1">SUM(D7:D20)</f>
        <v>1411107.8640000001</v>
      </c>
      <c r="E21" s="507">
        <f t="shared" si="1"/>
        <v>0</v>
      </c>
      <c r="F21" s="507">
        <f t="shared" si="1"/>
        <v>0</v>
      </c>
      <c r="G21" s="507">
        <f t="shared" si="1"/>
        <v>0</v>
      </c>
      <c r="H21" s="507">
        <f t="shared" si="1"/>
        <v>0</v>
      </c>
      <c r="I21" s="507">
        <f t="shared" si="1"/>
        <v>0</v>
      </c>
      <c r="J21" s="507">
        <f t="shared" si="1"/>
        <v>0</v>
      </c>
      <c r="K21" s="507">
        <f t="shared" si="1"/>
        <v>0</v>
      </c>
      <c r="L21" s="508">
        <f t="shared" si="1"/>
        <v>0</v>
      </c>
      <c r="M21" s="506">
        <f t="shared" si="1"/>
        <v>0</v>
      </c>
      <c r="N21" s="507">
        <f t="shared" si="1"/>
        <v>0</v>
      </c>
      <c r="O21" s="507">
        <f t="shared" si="1"/>
        <v>0</v>
      </c>
      <c r="P21" s="507">
        <f t="shared" si="1"/>
        <v>0</v>
      </c>
      <c r="Q21" s="507">
        <f t="shared" si="1"/>
        <v>0</v>
      </c>
      <c r="R21" s="507">
        <f t="shared" si="1"/>
        <v>0</v>
      </c>
      <c r="S21" s="508">
        <f>SUM(S7:S20)</f>
        <v>0</v>
      </c>
      <c r="T21" s="508">
        <f>SUM(T7:T20)</f>
        <v>825673.86400000006</v>
      </c>
      <c r="U21" s="508">
        <f t="shared" ref="U21" si="2">SUM(U7:U20)</f>
        <v>585434</v>
      </c>
      <c r="V21" s="509">
        <f t="shared" si="1"/>
        <v>1411107.8640000001</v>
      </c>
    </row>
    <row r="24" spans="1:22">
      <c r="A24" s="7"/>
      <c r="B24" s="7"/>
      <c r="C24" s="46"/>
      <c r="D24" s="46"/>
      <c r="E24" s="46"/>
    </row>
    <row r="25" spans="1:22">
      <c r="A25" s="132"/>
      <c r="B25" s="132"/>
      <c r="C25" s="7"/>
      <c r="D25" s="46"/>
      <c r="E25" s="46"/>
    </row>
    <row r="26" spans="1:22">
      <c r="A26" s="132"/>
      <c r="B26" s="47"/>
      <c r="C26" s="7"/>
      <c r="D26" s="46"/>
      <c r="E26" s="46"/>
    </row>
    <row r="27" spans="1:22">
      <c r="A27" s="132"/>
      <c r="B27" s="132"/>
      <c r="C27" s="7"/>
      <c r="D27" s="46"/>
      <c r="E27" s="46"/>
    </row>
    <row r="28" spans="1:22">
      <c r="A28" s="132"/>
      <c r="B28" s="47"/>
      <c r="C28" s="7"/>
      <c r="D28" s="46"/>
      <c r="E28" s="46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10.5703125" style="4" bestFit="1" customWidth="1"/>
    <col min="2" max="2" width="101.7109375" style="4" customWidth="1"/>
    <col min="3" max="3" width="13.7109375" style="225" customWidth="1"/>
    <col min="4" max="4" width="14.7109375" style="225" bestFit="1" customWidth="1"/>
    <col min="5" max="5" width="17.7109375" style="225" customWidth="1"/>
    <col min="6" max="6" width="15.7109375" style="225" customWidth="1"/>
    <col min="7" max="7" width="17.42578125" style="225" customWidth="1"/>
    <col min="8" max="8" width="15.28515625" style="225" customWidth="1"/>
    <col min="9" max="16384" width="9.28515625" style="33"/>
  </cols>
  <sheetData>
    <row r="1" spans="1:9">
      <c r="A1" s="353" t="s">
        <v>30</v>
      </c>
      <c r="B1" s="354" t="str">
        <f>'Info '!C2</f>
        <v>JSC Isbank Georgia</v>
      </c>
      <c r="C1" s="3"/>
    </row>
    <row r="2" spans="1:9">
      <c r="A2" s="353" t="s">
        <v>31</v>
      </c>
      <c r="B2" s="355">
        <f>'1. key ratios '!B2</f>
        <v>44286</v>
      </c>
      <c r="C2" s="339"/>
    </row>
    <row r="4" spans="1:9" ht="13.5" thickBot="1">
      <c r="A4" s="2" t="s">
        <v>253</v>
      </c>
      <c r="B4" s="122" t="s">
        <v>376</v>
      </c>
    </row>
    <row r="5" spans="1:9">
      <c r="A5" s="123"/>
      <c r="B5" s="133"/>
      <c r="C5" s="226" t="s">
        <v>0</v>
      </c>
      <c r="D5" s="226" t="s">
        <v>1</v>
      </c>
      <c r="E5" s="226" t="s">
        <v>2</v>
      </c>
      <c r="F5" s="226" t="s">
        <v>3</v>
      </c>
      <c r="G5" s="227" t="s">
        <v>4</v>
      </c>
      <c r="H5" s="228" t="s">
        <v>5</v>
      </c>
      <c r="I5" s="134"/>
    </row>
    <row r="6" spans="1:9" s="134" customFormat="1" ht="12.75" customHeight="1">
      <c r="A6" s="135"/>
      <c r="B6" s="599" t="s">
        <v>252</v>
      </c>
      <c r="C6" s="601" t="s">
        <v>368</v>
      </c>
      <c r="D6" s="603" t="s">
        <v>367</v>
      </c>
      <c r="E6" s="604"/>
      <c r="F6" s="601" t="s">
        <v>372</v>
      </c>
      <c r="G6" s="601" t="s">
        <v>373</v>
      </c>
      <c r="H6" s="597" t="s">
        <v>371</v>
      </c>
    </row>
    <row r="7" spans="1:9" ht="38.25">
      <c r="A7" s="137"/>
      <c r="B7" s="600"/>
      <c r="C7" s="602"/>
      <c r="D7" s="229" t="s">
        <v>370</v>
      </c>
      <c r="E7" s="229" t="s">
        <v>369</v>
      </c>
      <c r="F7" s="602"/>
      <c r="G7" s="602"/>
      <c r="H7" s="598"/>
      <c r="I7" s="134"/>
    </row>
    <row r="8" spans="1:9">
      <c r="A8" s="135">
        <v>1</v>
      </c>
      <c r="B8" s="1" t="s">
        <v>96</v>
      </c>
      <c r="C8" s="230">
        <f>'11. CRWA '!C8+'11. CRWA '!E8+'11. CRWA '!G8+'11. CRWA '!I8+'11. CRWA '!K8+'11. CRWA '!M8+'11. CRWA '!O8+'11. CRWA '!Q8</f>
        <v>54908163.965747371</v>
      </c>
      <c r="D8" s="231"/>
      <c r="E8" s="230">
        <f>'11. CRWA '!D8+'11. CRWA '!F8+'11. CRWA '!H8+'11. CRWA '!J8+'11. CRWA '!L8+'11. CRWA '!N8+'11. CRWA '!P8+'11. CRWA '!R8</f>
        <v>0</v>
      </c>
      <c r="F8" s="230">
        <f>'11. CRWA '!S8</f>
        <v>46368603.810834125</v>
      </c>
      <c r="G8" s="232">
        <f>F8-'12. CRM'!V7</f>
        <v>46368603.810834125</v>
      </c>
      <c r="H8" s="512">
        <f>IFERROR(G8/(C8+E8),0)</f>
        <v>0.84447558362650099</v>
      </c>
    </row>
    <row r="9" spans="1:9" ht="15" customHeight="1">
      <c r="A9" s="135">
        <v>2</v>
      </c>
      <c r="B9" s="1" t="s">
        <v>97</v>
      </c>
      <c r="C9" s="230">
        <f>'11. CRWA '!C9+'11. CRWA '!E9+'11. CRWA '!G9+'11. CRWA '!I9+'11. CRWA '!K9+'11. CRWA '!M9+'11. CRWA '!O9+'11. CRWA '!Q9</f>
        <v>0</v>
      </c>
      <c r="D9" s="231"/>
      <c r="E9" s="230">
        <f>'11. CRWA '!D9+'11. CRWA '!F9+'11. CRWA '!H9+'11. CRWA '!J9+'11. CRWA '!L9+'11. CRWA '!N9+'11. CRWA '!P9+'11. CRWA '!R9</f>
        <v>0</v>
      </c>
      <c r="F9" s="230">
        <f>'11. CRWA '!S9</f>
        <v>0</v>
      </c>
      <c r="G9" s="232">
        <f>F9-'12. CRM'!V8</f>
        <v>0</v>
      </c>
      <c r="H9" s="512">
        <f t="shared" ref="H9:H21" si="0">IFERROR(G9/(C9+E9),0)</f>
        <v>0</v>
      </c>
    </row>
    <row r="10" spans="1:9">
      <c r="A10" s="135">
        <v>3</v>
      </c>
      <c r="B10" s="1" t="s">
        <v>270</v>
      </c>
      <c r="C10" s="230">
        <f>'11. CRWA '!C10+'11. CRWA '!E10+'11. CRWA '!G10+'11. CRWA '!I10+'11. CRWA '!K10+'11. CRWA '!M10+'11. CRWA '!O10+'11. CRWA '!Q10</f>
        <v>0</v>
      </c>
      <c r="D10" s="231"/>
      <c r="E10" s="230">
        <f>'11. CRWA '!D10+'11. CRWA '!F10+'11. CRWA '!H10+'11. CRWA '!J10+'11. CRWA '!L10+'11. CRWA '!N10+'11. CRWA '!P10+'11. CRWA '!R10</f>
        <v>0</v>
      </c>
      <c r="F10" s="230">
        <f>'11. CRWA '!S10</f>
        <v>0</v>
      </c>
      <c r="G10" s="232">
        <f>F10-'12. CRM'!V9</f>
        <v>0</v>
      </c>
      <c r="H10" s="512">
        <f t="shared" si="0"/>
        <v>0</v>
      </c>
    </row>
    <row r="11" spans="1:9">
      <c r="A11" s="135">
        <v>4</v>
      </c>
      <c r="B11" s="1" t="s">
        <v>98</v>
      </c>
      <c r="C11" s="230">
        <f>'11. CRWA '!C11+'11. CRWA '!E11+'11. CRWA '!G11+'11. CRWA '!I11+'11. CRWA '!K11+'11. CRWA '!M11+'11. CRWA '!O11+'11. CRWA '!Q11</f>
        <v>0</v>
      </c>
      <c r="D11" s="231"/>
      <c r="E11" s="230">
        <f>'11. CRWA '!D11+'11. CRWA '!F11+'11. CRWA '!H11+'11. CRWA '!J11+'11. CRWA '!L11+'11. CRWA '!N11+'11. CRWA '!P11+'11. CRWA '!R11</f>
        <v>0</v>
      </c>
      <c r="F11" s="230">
        <f>'11. CRWA '!S11</f>
        <v>0</v>
      </c>
      <c r="G11" s="232">
        <f>F11-'12. CRM'!V10</f>
        <v>0</v>
      </c>
      <c r="H11" s="512">
        <f t="shared" si="0"/>
        <v>0</v>
      </c>
    </row>
    <row r="12" spans="1:9">
      <c r="A12" s="135">
        <v>5</v>
      </c>
      <c r="B12" s="1" t="s">
        <v>99</v>
      </c>
      <c r="C12" s="230">
        <f>'11. CRWA '!C12+'11. CRWA '!E12+'11. CRWA '!G12+'11. CRWA '!I12+'11. CRWA '!K12+'11. CRWA '!M12+'11. CRWA '!O12+'11. CRWA '!Q12</f>
        <v>0</v>
      </c>
      <c r="D12" s="231"/>
      <c r="E12" s="230">
        <f>'11. CRWA '!D12+'11. CRWA '!F12+'11. CRWA '!H12+'11. CRWA '!J12+'11. CRWA '!L12+'11. CRWA '!N12+'11. CRWA '!P12+'11. CRWA '!R12</f>
        <v>0</v>
      </c>
      <c r="F12" s="230">
        <f>'11. CRWA '!S12</f>
        <v>0</v>
      </c>
      <c r="G12" s="232">
        <f>F12-'12. CRM'!V11</f>
        <v>0</v>
      </c>
      <c r="H12" s="512">
        <f t="shared" si="0"/>
        <v>0</v>
      </c>
    </row>
    <row r="13" spans="1:9">
      <c r="A13" s="135">
        <v>6</v>
      </c>
      <c r="B13" s="1" t="s">
        <v>100</v>
      </c>
      <c r="C13" s="230">
        <f>'11. CRWA '!C13+'11. CRWA '!E13+'11. CRWA '!G13+'11. CRWA '!I13+'11. CRWA '!K13+'11. CRWA '!M13+'11. CRWA '!O13+'11. CRWA '!Q13</f>
        <v>48045088.79647401</v>
      </c>
      <c r="D13" s="231">
        <f>'11. CRWA '!D13+'11. CRWA '!F13+'11. CRWA '!H13+'11. CRWA '!J13+'11. CRWA '!L13+'11. CRWA '!N13+'11. CRWA '!P13+'11. CRWA '!R13</f>
        <v>25245275.470000003</v>
      </c>
      <c r="E13" s="230">
        <f>'11. CRWA '!D13+'11. CRWA '!F13+'11. CRWA '!H13+'11. CRWA '!J13+'11. CRWA '!L13+'11. CRWA '!N13+'11. CRWA '!P13+'11. CRWA '!R13</f>
        <v>25245275.470000003</v>
      </c>
      <c r="F13" s="230">
        <f>'11. CRWA '!S13</f>
        <v>49910293.467247009</v>
      </c>
      <c r="G13" s="232">
        <f>F13-'12. CRM'!V12</f>
        <v>49910293.467247009</v>
      </c>
      <c r="H13" s="512">
        <f t="shared" si="0"/>
        <v>0.68099393374250161</v>
      </c>
    </row>
    <row r="14" spans="1:9">
      <c r="A14" s="135">
        <v>7</v>
      </c>
      <c r="B14" s="1" t="s">
        <v>101</v>
      </c>
      <c r="C14" s="230">
        <f>'11. CRWA '!C14+'11. CRWA '!E14+'11. CRWA '!G14+'11. CRWA '!I14+'11. CRWA '!K14+'11. CRWA '!M14+'11. CRWA '!O14+'11. CRWA '!Q14</f>
        <v>232246701.31189907</v>
      </c>
      <c r="D14" s="231">
        <f>'4. Off-Balance'!E7-D13</f>
        <v>45489432.49000001</v>
      </c>
      <c r="E14" s="230">
        <f>'11. CRWA '!D14+'11. CRWA '!F14+'11. CRWA '!H14+'11. CRWA '!J14+'11. CRWA '!L14+'11. CRWA '!N14+'11. CRWA '!P14+'11. CRWA '!R14</f>
        <v>20180480.589999996</v>
      </c>
      <c r="F14" s="230">
        <f>'11. CRWA '!S14</f>
        <v>252427181.90189907</v>
      </c>
      <c r="G14" s="232">
        <f>F14-'12. CRM'!V13</f>
        <v>251130609.88589907</v>
      </c>
      <c r="H14" s="512">
        <f t="shared" si="0"/>
        <v>0.99486358003828645</v>
      </c>
    </row>
    <row r="15" spans="1:9">
      <c r="A15" s="135">
        <v>8</v>
      </c>
      <c r="B15" s="1" t="s">
        <v>102</v>
      </c>
      <c r="C15" s="230">
        <f>'11. CRWA '!C15+'11. CRWA '!E15+'11. CRWA '!G15+'11. CRWA '!I15+'11. CRWA '!K15+'11. CRWA '!M15+'11. CRWA '!O15+'11. CRWA '!Q15</f>
        <v>0</v>
      </c>
      <c r="D15" s="231"/>
      <c r="E15" s="230">
        <f>'11. CRWA '!D15+'11. CRWA '!F15+'11. CRWA '!H15+'11. CRWA '!J15+'11. CRWA '!L15+'11. CRWA '!N15+'11. CRWA '!P15+'11. CRWA '!R15</f>
        <v>31838.214999999997</v>
      </c>
      <c r="F15" s="230">
        <f>'11. CRWA '!S15</f>
        <v>31838.214999999997</v>
      </c>
      <c r="G15" s="232">
        <f>F15-'12. CRM'!V14</f>
        <v>31838.214999999997</v>
      </c>
      <c r="H15" s="512">
        <f t="shared" si="0"/>
        <v>1</v>
      </c>
    </row>
    <row r="16" spans="1:9">
      <c r="A16" s="135">
        <v>9</v>
      </c>
      <c r="B16" s="1" t="s">
        <v>103</v>
      </c>
      <c r="C16" s="230">
        <f>'11. CRWA '!C16+'11. CRWA '!E16+'11. CRWA '!G16+'11. CRWA '!I16+'11. CRWA '!K16+'11. CRWA '!M16+'11. CRWA '!O16+'11. CRWA '!Q16</f>
        <v>0</v>
      </c>
      <c r="D16" s="231"/>
      <c r="E16" s="230">
        <f>'11. CRWA '!D16+'11. CRWA '!F16+'11. CRWA '!H16+'11. CRWA '!J16+'11. CRWA '!L16+'11. CRWA '!N16+'11. CRWA '!P16+'11. CRWA '!R16</f>
        <v>0</v>
      </c>
      <c r="F16" s="230">
        <f>'11. CRWA '!S16</f>
        <v>0</v>
      </c>
      <c r="G16" s="232">
        <f>F16-'12. CRM'!V15</f>
        <v>0</v>
      </c>
      <c r="H16" s="512">
        <f t="shared" si="0"/>
        <v>0</v>
      </c>
    </row>
    <row r="17" spans="1:8">
      <c r="A17" s="135">
        <v>10</v>
      </c>
      <c r="B17" s="1" t="s">
        <v>104</v>
      </c>
      <c r="C17" s="230">
        <f>'11. CRWA '!C17+'11. CRWA '!E17+'11. CRWA '!G17+'11. CRWA '!I17+'11. CRWA '!K17+'11. CRWA '!M17+'11. CRWA '!O17+'11. CRWA '!Q17</f>
        <v>1491590.3239999998</v>
      </c>
      <c r="D17" s="231"/>
      <c r="E17" s="230">
        <f>'11. CRWA '!D17+'11. CRWA '!F17+'11. CRWA '!H17+'11. CRWA '!J17+'11. CRWA '!L17+'11. CRWA '!N17+'11. CRWA '!P17+'11. CRWA '!R17</f>
        <v>0</v>
      </c>
      <c r="F17" s="230">
        <f>'11. CRWA '!S17</f>
        <v>1491590.3239999998</v>
      </c>
      <c r="G17" s="232">
        <f>F17-'12. CRM'!V16</f>
        <v>1491590.3239999998</v>
      </c>
      <c r="H17" s="512">
        <f t="shared" si="0"/>
        <v>1</v>
      </c>
    </row>
    <row r="18" spans="1:8">
      <c r="A18" s="135">
        <v>11</v>
      </c>
      <c r="B18" s="1" t="s">
        <v>105</v>
      </c>
      <c r="C18" s="230">
        <f>'11. CRWA '!C18+'11. CRWA '!E18+'11. CRWA '!G18+'11. CRWA '!I18+'11. CRWA '!K18+'11. CRWA '!M18+'11. CRWA '!O18+'11. CRWA '!Q18</f>
        <v>1024.6950000000006</v>
      </c>
      <c r="D18" s="231"/>
      <c r="E18" s="230">
        <f>'11. CRWA '!D18+'11. CRWA '!F18+'11. CRWA '!H18+'11. CRWA '!J18+'11. CRWA '!L18+'11. CRWA '!N18+'11. CRWA '!P18+'11. CRWA '!R18</f>
        <v>0</v>
      </c>
      <c r="F18" s="230">
        <f>'11. CRWA '!S18</f>
        <v>1537.0425000000009</v>
      </c>
      <c r="G18" s="232">
        <f>F18-'12. CRM'!V17</f>
        <v>1537.0425000000009</v>
      </c>
      <c r="H18" s="512">
        <f t="shared" si="0"/>
        <v>1.5</v>
      </c>
    </row>
    <row r="19" spans="1:8">
      <c r="A19" s="135">
        <v>12</v>
      </c>
      <c r="B19" s="1" t="s">
        <v>106</v>
      </c>
      <c r="C19" s="230">
        <f>'11. CRWA '!C19+'11. CRWA '!E19+'11. CRWA '!G19+'11. CRWA '!I19+'11. CRWA '!K19+'11. CRWA '!M19+'11. CRWA '!O19+'11. CRWA '!Q19</f>
        <v>0</v>
      </c>
      <c r="D19" s="231"/>
      <c r="E19" s="230">
        <f>'11. CRWA '!D19+'11. CRWA '!F19+'11. CRWA '!H19+'11. CRWA '!J19+'11. CRWA '!L19+'11. CRWA '!N19+'11. CRWA '!P19+'11. CRWA '!R19</f>
        <v>0</v>
      </c>
      <c r="F19" s="230">
        <f>'11. CRWA '!S19</f>
        <v>0</v>
      </c>
      <c r="G19" s="232">
        <f>F19-'12. CRM'!V18</f>
        <v>0</v>
      </c>
      <c r="H19" s="512">
        <f t="shared" si="0"/>
        <v>0</v>
      </c>
    </row>
    <row r="20" spans="1:8">
      <c r="A20" s="135">
        <v>13</v>
      </c>
      <c r="B20" s="1" t="s">
        <v>247</v>
      </c>
      <c r="C20" s="230">
        <f>'11. CRWA '!C20+'11. CRWA '!E20+'11. CRWA '!G20+'11. CRWA '!I20+'11. CRWA '!K20+'11. CRWA '!M20+'11. CRWA '!O20+'11. CRWA '!Q20</f>
        <v>0</v>
      </c>
      <c r="D20" s="231"/>
      <c r="E20" s="230">
        <f>'11. CRWA '!D20+'11. CRWA '!F20+'11. CRWA '!H20+'11. CRWA '!J20+'11. CRWA '!L20+'11. CRWA '!N20+'11. CRWA '!P20+'11. CRWA '!R20</f>
        <v>0</v>
      </c>
      <c r="F20" s="230">
        <f>'11. CRWA '!S20</f>
        <v>0</v>
      </c>
      <c r="G20" s="232">
        <f>F20-'12. CRM'!V19</f>
        <v>0</v>
      </c>
      <c r="H20" s="512">
        <f t="shared" si="0"/>
        <v>0</v>
      </c>
    </row>
    <row r="21" spans="1:8">
      <c r="A21" s="135">
        <v>14</v>
      </c>
      <c r="B21" s="1" t="s">
        <v>108</v>
      </c>
      <c r="C21" s="230">
        <f>'11. CRWA '!C21+'11. CRWA '!E21+'11. CRWA '!G21+'11. CRWA '!I21+'11. CRWA '!K21+'11. CRWA '!M21+'11. CRWA '!O21+'11. CRWA '!Q21</f>
        <v>16150636.295517543</v>
      </c>
      <c r="D21" s="231"/>
      <c r="E21" s="230">
        <f>'11. CRWA '!D21+'11. CRWA '!F21+'11. CRWA '!H21+'11. CRWA '!J21+'11. CRWA '!L21+'11. CRWA '!N21+'11. CRWA '!P21+'11. CRWA '!R21</f>
        <v>0</v>
      </c>
      <c r="F21" s="230">
        <f>'11. CRWA '!S21</f>
        <v>11336180.135517543</v>
      </c>
      <c r="G21" s="232">
        <f>F21-'12. CRM'!V20</f>
        <v>11221644.287517544</v>
      </c>
      <c r="H21" s="512">
        <f t="shared" si="0"/>
        <v>0.69481128063245445</v>
      </c>
    </row>
    <row r="22" spans="1:8" ht="13.5" thickBot="1">
      <c r="A22" s="138"/>
      <c r="B22" s="139" t="s">
        <v>109</v>
      </c>
      <c r="C22" s="510">
        <f>SUM(C8:C21)</f>
        <v>352843205.38863802</v>
      </c>
      <c r="D22" s="510">
        <f>SUM(D8:D21)</f>
        <v>70734707.960000008</v>
      </c>
      <c r="E22" s="510">
        <f>SUM(E8:E21)</f>
        <v>45457594.275000006</v>
      </c>
      <c r="F22" s="510">
        <f>SUM(F8:F21)</f>
        <v>361567224.89699775</v>
      </c>
      <c r="G22" s="510">
        <f>SUM(G8:G21)</f>
        <v>360156117.03299773</v>
      </c>
      <c r="H22" s="511">
        <f>G22/(C22+E22)</f>
        <v>0.90423146862157155</v>
      </c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28515625" defaultRowHeight="12.75"/>
  <cols>
    <col min="1" max="1" width="10.5703125" style="225" bestFit="1" customWidth="1"/>
    <col min="2" max="2" width="104.28515625" style="225" customWidth="1"/>
    <col min="3" max="11" width="12.7109375" style="225" customWidth="1"/>
    <col min="12" max="16384" width="9.28515625" style="225"/>
  </cols>
  <sheetData>
    <row r="1" spans="1:11">
      <c r="A1" s="353" t="s">
        <v>30</v>
      </c>
      <c r="B1" s="354" t="str">
        <f>'Info '!C2</f>
        <v>JSC Isbank Georgia</v>
      </c>
    </row>
    <row r="2" spans="1:11">
      <c r="A2" s="353" t="s">
        <v>31</v>
      </c>
      <c r="B2" s="355">
        <f>'1. key ratios '!B2</f>
        <v>44286</v>
      </c>
      <c r="C2" s="246"/>
      <c r="D2" s="246"/>
    </row>
    <row r="3" spans="1:11">
      <c r="B3" s="246"/>
      <c r="C3" s="246"/>
      <c r="D3" s="246"/>
    </row>
    <row r="4" spans="1:11" ht="13.5" thickBot="1">
      <c r="A4" s="225" t="s">
        <v>249</v>
      </c>
      <c r="B4" s="264" t="s">
        <v>377</v>
      </c>
      <c r="C4" s="246"/>
      <c r="D4" s="246"/>
    </row>
    <row r="5" spans="1:11" ht="30" customHeight="1">
      <c r="A5" s="605"/>
      <c r="B5" s="606"/>
      <c r="C5" s="607" t="s">
        <v>429</v>
      </c>
      <c r="D5" s="608"/>
      <c r="E5" s="609"/>
      <c r="F5" s="607" t="s">
        <v>430</v>
      </c>
      <c r="G5" s="608"/>
      <c r="H5" s="609"/>
      <c r="I5" s="608" t="s">
        <v>431</v>
      </c>
      <c r="J5" s="608"/>
      <c r="K5" s="609"/>
    </row>
    <row r="6" spans="1:11">
      <c r="A6" s="247"/>
      <c r="B6" s="513"/>
      <c r="C6" s="344" t="s">
        <v>69</v>
      </c>
      <c r="D6" s="514" t="s">
        <v>70</v>
      </c>
      <c r="E6" s="515" t="s">
        <v>71</v>
      </c>
      <c r="F6" s="344" t="s">
        <v>69</v>
      </c>
      <c r="G6" s="514" t="s">
        <v>70</v>
      </c>
      <c r="H6" s="515" t="s">
        <v>71</v>
      </c>
      <c r="I6" s="516" t="s">
        <v>69</v>
      </c>
      <c r="J6" s="514" t="s">
        <v>70</v>
      </c>
      <c r="K6" s="514" t="s">
        <v>71</v>
      </c>
    </row>
    <row r="7" spans="1:11">
      <c r="A7" s="517" t="s">
        <v>380</v>
      </c>
      <c r="B7" s="518"/>
      <c r="C7" s="519"/>
      <c r="D7" s="518"/>
      <c r="E7" s="520"/>
      <c r="F7" s="519"/>
      <c r="G7" s="518"/>
      <c r="H7" s="520"/>
      <c r="I7" s="518"/>
      <c r="J7" s="518"/>
      <c r="K7" s="520"/>
    </row>
    <row r="8" spans="1:11">
      <c r="A8" s="248">
        <v>1</v>
      </c>
      <c r="B8" s="250" t="s">
        <v>378</v>
      </c>
      <c r="C8" s="521"/>
      <c r="D8" s="249"/>
      <c r="E8" s="522"/>
      <c r="F8" s="523">
        <v>25398542.372555569</v>
      </c>
      <c r="G8" s="524">
        <v>64915491.790444419</v>
      </c>
      <c r="H8" s="525">
        <f>G8+F8</f>
        <v>90314034.162999988</v>
      </c>
      <c r="I8" s="526">
        <v>22572186.91911111</v>
      </c>
      <c r="J8" s="524">
        <v>39139253.706555575</v>
      </c>
      <c r="K8" s="525">
        <f>I8+J8</f>
        <v>61711440.625666685</v>
      </c>
    </row>
    <row r="9" spans="1:11">
      <c r="A9" s="517" t="s">
        <v>381</v>
      </c>
      <c r="B9" s="518"/>
      <c r="C9" s="519"/>
      <c r="D9" s="518"/>
      <c r="E9" s="520"/>
      <c r="F9" s="519"/>
      <c r="G9" s="518"/>
      <c r="H9" s="520"/>
      <c r="I9" s="518"/>
      <c r="J9" s="518"/>
      <c r="K9" s="520"/>
    </row>
    <row r="10" spans="1:11">
      <c r="A10" s="251">
        <v>2</v>
      </c>
      <c r="B10" s="527" t="s">
        <v>389</v>
      </c>
      <c r="C10" s="523">
        <v>1596719.7024444435</v>
      </c>
      <c r="D10" s="528">
        <v>24535049.115777791</v>
      </c>
      <c r="E10" s="525">
        <f>C10+D10</f>
        <v>26131768.818222232</v>
      </c>
      <c r="F10" s="523">
        <v>552556.10309888888</v>
      </c>
      <c r="G10" s="528">
        <v>6155179.8127977755</v>
      </c>
      <c r="H10" s="525">
        <f>G10+F10</f>
        <v>6707735.9158966644</v>
      </c>
      <c r="I10" s="526">
        <v>127096.98450000005</v>
      </c>
      <c r="J10" s="528">
        <v>1526171.3388277779</v>
      </c>
      <c r="K10" s="525">
        <f>I10+J10</f>
        <v>1653268.3233277779</v>
      </c>
    </row>
    <row r="11" spans="1:11">
      <c r="A11" s="251">
        <v>3</v>
      </c>
      <c r="B11" s="527" t="s">
        <v>383</v>
      </c>
      <c r="C11" s="523">
        <v>13065202.792111112</v>
      </c>
      <c r="D11" s="528">
        <v>197209085.51644456</v>
      </c>
      <c r="E11" s="525">
        <f t="shared" ref="E11:E16" si="0">C11+D11</f>
        <v>210274288.30855566</v>
      </c>
      <c r="F11" s="535">
        <v>8346177.816461117</v>
      </c>
      <c r="G11" s="526">
        <v>50073226.483586133</v>
      </c>
      <c r="H11" s="525">
        <f t="shared" ref="H11:H16" si="1">G11+F11</f>
        <v>58419404.300047249</v>
      </c>
      <c r="I11" s="535">
        <v>6773039.0469611092</v>
      </c>
      <c r="J11" s="526">
        <v>56022417.935105562</v>
      </c>
      <c r="K11" s="525">
        <f t="shared" ref="K11:K16" si="2">I11+J11</f>
        <v>62795456.982066669</v>
      </c>
    </row>
    <row r="12" spans="1:11">
      <c r="A12" s="251">
        <v>4</v>
      </c>
      <c r="B12" s="527" t="s">
        <v>384</v>
      </c>
      <c r="C12" s="529"/>
      <c r="D12" s="527"/>
      <c r="E12" s="525">
        <f t="shared" si="0"/>
        <v>0</v>
      </c>
      <c r="F12" s="529"/>
      <c r="G12" s="527"/>
      <c r="H12" s="525">
        <f t="shared" si="1"/>
        <v>0</v>
      </c>
      <c r="I12" s="530"/>
      <c r="J12" s="527"/>
      <c r="K12" s="525">
        <f t="shared" si="2"/>
        <v>0</v>
      </c>
    </row>
    <row r="13" spans="1:11">
      <c r="A13" s="251">
        <v>5</v>
      </c>
      <c r="B13" s="527" t="s">
        <v>392</v>
      </c>
      <c r="C13" s="523">
        <v>27286507.673064444</v>
      </c>
      <c r="D13" s="528">
        <v>47754621.574006684</v>
      </c>
      <c r="E13" s="525">
        <f t="shared" si="0"/>
        <v>75041129.247071132</v>
      </c>
      <c r="F13" s="523">
        <v>2740575.6495897784</v>
      </c>
      <c r="G13" s="528">
        <v>4955649.3604938891</v>
      </c>
      <c r="H13" s="525">
        <f t="shared" si="1"/>
        <v>7696225.0100836679</v>
      </c>
      <c r="I13" s="526">
        <v>1364325.3836532221</v>
      </c>
      <c r="J13" s="528">
        <v>2387731.0787003324</v>
      </c>
      <c r="K13" s="525">
        <f t="shared" si="2"/>
        <v>3752056.4623535546</v>
      </c>
    </row>
    <row r="14" spans="1:11">
      <c r="A14" s="251">
        <v>6</v>
      </c>
      <c r="B14" s="527" t="s">
        <v>424</v>
      </c>
      <c r="C14" s="529"/>
      <c r="D14" s="527"/>
      <c r="E14" s="525">
        <f t="shared" si="0"/>
        <v>0</v>
      </c>
      <c r="F14" s="529"/>
      <c r="G14" s="527"/>
      <c r="H14" s="525">
        <f t="shared" si="1"/>
        <v>0</v>
      </c>
      <c r="I14" s="530"/>
      <c r="J14" s="527"/>
      <c r="K14" s="525">
        <f t="shared" si="2"/>
        <v>0</v>
      </c>
    </row>
    <row r="15" spans="1:11">
      <c r="A15" s="251">
        <v>7</v>
      </c>
      <c r="B15" s="527" t="s">
        <v>425</v>
      </c>
      <c r="C15" s="523">
        <v>426364.29966666666</v>
      </c>
      <c r="D15" s="528">
        <v>1306098.9147777779</v>
      </c>
      <c r="E15" s="525">
        <f t="shared" si="0"/>
        <v>1732463.2144444445</v>
      </c>
      <c r="F15" s="523">
        <v>0</v>
      </c>
      <c r="G15" s="528">
        <v>0</v>
      </c>
      <c r="H15" s="525">
        <f t="shared" si="1"/>
        <v>0</v>
      </c>
      <c r="I15" s="526">
        <v>0</v>
      </c>
      <c r="J15" s="528">
        <v>0</v>
      </c>
      <c r="K15" s="525">
        <f t="shared" si="2"/>
        <v>0</v>
      </c>
    </row>
    <row r="16" spans="1:11">
      <c r="A16" s="251">
        <v>8</v>
      </c>
      <c r="B16" s="531" t="s">
        <v>385</v>
      </c>
      <c r="C16" s="555">
        <f>SUM(C10:C15)</f>
        <v>42374794.467286669</v>
      </c>
      <c r="D16" s="534">
        <f>SUM(D10:D15)</f>
        <v>270804855.12100679</v>
      </c>
      <c r="E16" s="525">
        <f t="shared" si="0"/>
        <v>313179649.58829343</v>
      </c>
      <c r="F16" s="532">
        <f>SUM(F10:F15)</f>
        <v>11639309.569149785</v>
      </c>
      <c r="G16" s="533">
        <f>SUM(G10:G15)</f>
        <v>61184055.656877801</v>
      </c>
      <c r="H16" s="525">
        <f t="shared" si="1"/>
        <v>72823365.226027578</v>
      </c>
      <c r="I16" s="534">
        <f>SUM(I10:I15)</f>
        <v>8264461.415114332</v>
      </c>
      <c r="J16" s="533">
        <f>SUM(J10:J15)</f>
        <v>59936320.352633677</v>
      </c>
      <c r="K16" s="525">
        <f t="shared" si="2"/>
        <v>68200781.767748013</v>
      </c>
    </row>
    <row r="17" spans="1:11">
      <c r="A17" s="517" t="s">
        <v>382</v>
      </c>
      <c r="B17" s="518"/>
      <c r="C17" s="519"/>
      <c r="D17" s="518"/>
      <c r="E17" s="520"/>
      <c r="F17" s="519"/>
      <c r="G17" s="518"/>
      <c r="H17" s="520"/>
      <c r="I17" s="518"/>
      <c r="J17" s="518"/>
      <c r="K17" s="520"/>
    </row>
    <row r="18" spans="1:11">
      <c r="A18" s="251">
        <v>9</v>
      </c>
      <c r="B18" s="527" t="s">
        <v>388</v>
      </c>
      <c r="C18" s="529"/>
      <c r="D18" s="527"/>
      <c r="E18" s="525">
        <f>C18+D18</f>
        <v>0</v>
      </c>
      <c r="F18" s="529"/>
      <c r="G18" s="527"/>
      <c r="H18" s="525">
        <f>F18+G18</f>
        <v>0</v>
      </c>
      <c r="I18" s="530"/>
      <c r="J18" s="527"/>
      <c r="K18" s="525">
        <f>I18+J18</f>
        <v>0</v>
      </c>
    </row>
    <row r="19" spans="1:11">
      <c r="A19" s="251">
        <v>10</v>
      </c>
      <c r="B19" s="527" t="s">
        <v>426</v>
      </c>
      <c r="C19" s="523">
        <v>65732393.652757771</v>
      </c>
      <c r="D19" s="528">
        <v>152540270.60537115</v>
      </c>
      <c r="E19" s="525">
        <f t="shared" ref="E19:E21" si="3">C19+D19</f>
        <v>218272664.25812891</v>
      </c>
      <c r="F19" s="523">
        <v>6983482.7798622213</v>
      </c>
      <c r="G19" s="528">
        <v>11149452.033048889</v>
      </c>
      <c r="H19" s="525">
        <f t="shared" ref="H19:H21" si="4">F19+G19</f>
        <v>18132934.812911108</v>
      </c>
      <c r="I19" s="526">
        <v>9809838.2333066631</v>
      </c>
      <c r="J19" s="528">
        <v>40987099.083604433</v>
      </c>
      <c r="K19" s="525">
        <f t="shared" ref="K19:K21" si="5">I19+J19</f>
        <v>50796937.316911094</v>
      </c>
    </row>
    <row r="20" spans="1:11">
      <c r="A20" s="251">
        <v>11</v>
      </c>
      <c r="B20" s="527" t="s">
        <v>387</v>
      </c>
      <c r="C20" s="535">
        <v>3379197.1786118546</v>
      </c>
      <c r="D20" s="536">
        <v>9618739.8267957401</v>
      </c>
      <c r="E20" s="525">
        <f t="shared" si="3"/>
        <v>12997937.005407594</v>
      </c>
      <c r="F20" s="535">
        <v>281838.19002763461</v>
      </c>
      <c r="G20" s="536">
        <v>97101.775544444448</v>
      </c>
      <c r="H20" s="525">
        <f t="shared" si="4"/>
        <v>378939.96557207906</v>
      </c>
      <c r="I20" s="537">
        <v>281838.19002763461</v>
      </c>
      <c r="J20" s="536">
        <v>97101.775544444448</v>
      </c>
      <c r="K20" s="525">
        <f t="shared" si="5"/>
        <v>378939.96557207906</v>
      </c>
    </row>
    <row r="21" spans="1:11" ht="13.5" thickBot="1">
      <c r="A21" s="252">
        <v>12</v>
      </c>
      <c r="B21" s="538" t="s">
        <v>386</v>
      </c>
      <c r="C21" s="556">
        <f>SUM(C18:C20)</f>
        <v>69111590.831369624</v>
      </c>
      <c r="D21" s="542">
        <f>SUM(D18:D20)</f>
        <v>162159010.43216687</v>
      </c>
      <c r="E21" s="541">
        <f t="shared" si="3"/>
        <v>231270601.26353651</v>
      </c>
      <c r="F21" s="539">
        <f>SUM(F18:F20)</f>
        <v>7265320.9698898559</v>
      </c>
      <c r="G21" s="540">
        <f>SUM(G18:G20)</f>
        <v>11246553.808593333</v>
      </c>
      <c r="H21" s="541">
        <f t="shared" si="4"/>
        <v>18511874.77848319</v>
      </c>
      <c r="I21" s="542">
        <f>SUM(I18:I20)</f>
        <v>10091676.423334297</v>
      </c>
      <c r="J21" s="540">
        <f>SUM(J18:J20)</f>
        <v>41084200.859148875</v>
      </c>
      <c r="K21" s="541">
        <f t="shared" si="5"/>
        <v>51175877.282483175</v>
      </c>
    </row>
    <row r="22" spans="1:11" ht="38.25" customHeight="1" thickBot="1">
      <c r="A22" s="253"/>
      <c r="B22" s="254"/>
      <c r="C22" s="254"/>
      <c r="D22" s="254"/>
      <c r="E22" s="254"/>
      <c r="F22" s="610" t="s">
        <v>428</v>
      </c>
      <c r="G22" s="611"/>
      <c r="H22" s="611"/>
      <c r="I22" s="610" t="s">
        <v>393</v>
      </c>
      <c r="J22" s="611"/>
      <c r="K22" s="612"/>
    </row>
    <row r="23" spans="1:11">
      <c r="A23" s="255">
        <v>13</v>
      </c>
      <c r="B23" s="256" t="s">
        <v>378</v>
      </c>
      <c r="C23" s="257"/>
      <c r="D23" s="257"/>
      <c r="E23" s="257"/>
      <c r="F23" s="543">
        <f>F8</f>
        <v>25398542.372555569</v>
      </c>
      <c r="G23" s="544">
        <f>G8</f>
        <v>64915491.790444419</v>
      </c>
      <c r="H23" s="545">
        <f>F23+G23</f>
        <v>90314034.162999988</v>
      </c>
      <c r="I23" s="543">
        <f>I8</f>
        <v>22572186.91911111</v>
      </c>
      <c r="J23" s="544">
        <f>J8</f>
        <v>39139253.706555575</v>
      </c>
      <c r="K23" s="545">
        <f>I23+J23</f>
        <v>61711440.625666685</v>
      </c>
    </row>
    <row r="24" spans="1:11" ht="13.5" thickBot="1">
      <c r="A24" s="546">
        <v>14</v>
      </c>
      <c r="B24" s="547" t="s">
        <v>390</v>
      </c>
      <c r="C24" s="258"/>
      <c r="D24" s="259"/>
      <c r="E24" s="260"/>
      <c r="F24" s="548">
        <f>F16-F21</f>
        <v>4373988.5992599288</v>
      </c>
      <c r="G24" s="549">
        <f>G16-G21</f>
        <v>49937501.848284468</v>
      </c>
      <c r="H24" s="550">
        <f>F24+G24</f>
        <v>54311490.447544396</v>
      </c>
      <c r="I24" s="551">
        <f>I16-MIN(I16*75%,I21)</f>
        <v>2066115.353778583</v>
      </c>
      <c r="J24" s="557">
        <f>J16-MIN(J16*75%,J21)</f>
        <v>18852119.493484803</v>
      </c>
      <c r="K24" s="550">
        <f t="shared" ref="K24" si="6">I24+J24</f>
        <v>20918234.847263385</v>
      </c>
    </row>
    <row r="25" spans="1:11" ht="13.5" thickBot="1">
      <c r="A25" s="261">
        <v>15</v>
      </c>
      <c r="B25" s="262" t="s">
        <v>391</v>
      </c>
      <c r="C25" s="263"/>
      <c r="D25" s="263"/>
      <c r="E25" s="263"/>
      <c r="F25" s="552">
        <f t="shared" ref="F25:G25" si="7">F23/F24</f>
        <v>5.8067234964565193</v>
      </c>
      <c r="G25" s="553">
        <f t="shared" si="7"/>
        <v>1.2999347061385791</v>
      </c>
      <c r="H25" s="554">
        <f>H23/H24</f>
        <v>1.6628899965510593</v>
      </c>
      <c r="I25" s="552">
        <f t="shared" ref="I25:J25" si="8">I23/I24</f>
        <v>10.92494031266469</v>
      </c>
      <c r="J25" s="553">
        <f t="shared" si="8"/>
        <v>2.0761195429554702</v>
      </c>
      <c r="K25" s="554">
        <f>K23/K24</f>
        <v>2.9501265798122565</v>
      </c>
    </row>
    <row r="27" spans="1:11" ht="25.5">
      <c r="B27" s="245" t="s">
        <v>427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28515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28515625" style="33"/>
  </cols>
  <sheetData>
    <row r="1" spans="1:14">
      <c r="A1" s="353" t="s">
        <v>30</v>
      </c>
      <c r="B1" s="354" t="str">
        <f>'Info '!C2</f>
        <v>JSC Isbank Georgia</v>
      </c>
    </row>
    <row r="2" spans="1:14" ht="14.25" customHeight="1">
      <c r="A2" s="353" t="s">
        <v>31</v>
      </c>
      <c r="B2" s="355">
        <f>'1. key ratios '!B2</f>
        <v>44286</v>
      </c>
    </row>
    <row r="3" spans="1:14" ht="14.25" customHeight="1"/>
    <row r="4" spans="1:14" ht="13.5" thickBot="1">
      <c r="A4" s="4" t="s">
        <v>265</v>
      </c>
      <c r="B4" s="195" t="s">
        <v>28</v>
      </c>
    </row>
    <row r="5" spans="1:14" s="145" customFormat="1">
      <c r="A5" s="141"/>
      <c r="B5" s="142"/>
      <c r="C5" s="143" t="s">
        <v>0</v>
      </c>
      <c r="D5" s="143" t="s">
        <v>1</v>
      </c>
      <c r="E5" s="143" t="s">
        <v>2</v>
      </c>
      <c r="F5" s="143" t="s">
        <v>3</v>
      </c>
      <c r="G5" s="143" t="s">
        <v>4</v>
      </c>
      <c r="H5" s="143" t="s">
        <v>5</v>
      </c>
      <c r="I5" s="143" t="s">
        <v>8</v>
      </c>
      <c r="J5" s="143" t="s">
        <v>9</v>
      </c>
      <c r="K5" s="143" t="s">
        <v>10</v>
      </c>
      <c r="L5" s="143" t="s">
        <v>11</v>
      </c>
      <c r="M5" s="143" t="s">
        <v>12</v>
      </c>
      <c r="N5" s="144" t="s">
        <v>13</v>
      </c>
    </row>
    <row r="6" spans="1:14" ht="25.5">
      <c r="A6" s="146"/>
      <c r="B6" s="147"/>
      <c r="C6" s="148" t="s">
        <v>264</v>
      </c>
      <c r="D6" s="149" t="s">
        <v>263</v>
      </c>
      <c r="E6" s="150" t="s">
        <v>262</v>
      </c>
      <c r="F6" s="151">
        <v>0</v>
      </c>
      <c r="G6" s="151">
        <v>0.2</v>
      </c>
      <c r="H6" s="151">
        <v>0.35</v>
      </c>
      <c r="I6" s="151">
        <v>0.5</v>
      </c>
      <c r="J6" s="151">
        <v>0.75</v>
      </c>
      <c r="K6" s="151">
        <v>1</v>
      </c>
      <c r="L6" s="151">
        <v>1.5</v>
      </c>
      <c r="M6" s="151">
        <v>2.5</v>
      </c>
      <c r="N6" s="194" t="s">
        <v>276</v>
      </c>
    </row>
    <row r="7" spans="1:14" ht="15">
      <c r="A7" s="152">
        <v>1</v>
      </c>
      <c r="B7" s="153" t="s">
        <v>261</v>
      </c>
      <c r="C7" s="154">
        <f>SUM(C8:C13)</f>
        <v>0</v>
      </c>
      <c r="D7" s="147"/>
      <c r="E7" s="155">
        <f t="shared" ref="E7:M7" si="0">SUM(E8:E13)</f>
        <v>0</v>
      </c>
      <c r="F7" s="156">
        <f>SUM(F8:F13)</f>
        <v>0</v>
      </c>
      <c r="G7" s="156">
        <f t="shared" si="0"/>
        <v>0</v>
      </c>
      <c r="H7" s="156">
        <f t="shared" si="0"/>
        <v>0</v>
      </c>
      <c r="I7" s="156">
        <f t="shared" si="0"/>
        <v>0</v>
      </c>
      <c r="J7" s="156">
        <f t="shared" si="0"/>
        <v>0</v>
      </c>
      <c r="K7" s="156">
        <f t="shared" si="0"/>
        <v>0</v>
      </c>
      <c r="L7" s="156">
        <f t="shared" si="0"/>
        <v>0</v>
      </c>
      <c r="M7" s="156">
        <f t="shared" si="0"/>
        <v>0</v>
      </c>
      <c r="N7" s="157">
        <f>SUM(N8:N13)</f>
        <v>0</v>
      </c>
    </row>
    <row r="8" spans="1:14" ht="14.25">
      <c r="A8" s="152">
        <v>1.1000000000000001</v>
      </c>
      <c r="B8" s="158" t="s">
        <v>259</v>
      </c>
      <c r="C8" s="156">
        <v>0</v>
      </c>
      <c r="D8" s="159">
        <v>0.02</v>
      </c>
      <c r="E8" s="155">
        <f>C8*D8</f>
        <v>0</v>
      </c>
      <c r="F8" s="156"/>
      <c r="G8" s="156"/>
      <c r="H8" s="156"/>
      <c r="I8" s="156"/>
      <c r="J8" s="156"/>
      <c r="K8" s="156"/>
      <c r="L8" s="156"/>
      <c r="M8" s="156"/>
      <c r="N8" s="157">
        <f>SUMPRODUCT($F$6:$M$6,F8:M8)</f>
        <v>0</v>
      </c>
    </row>
    <row r="9" spans="1:14" ht="14.25">
      <c r="A9" s="152">
        <v>1.2</v>
      </c>
      <c r="B9" s="158" t="s">
        <v>258</v>
      </c>
      <c r="C9" s="156">
        <v>0</v>
      </c>
      <c r="D9" s="159">
        <v>0.05</v>
      </c>
      <c r="E9" s="155">
        <f>C9*D9</f>
        <v>0</v>
      </c>
      <c r="F9" s="156"/>
      <c r="G9" s="156"/>
      <c r="H9" s="156"/>
      <c r="I9" s="156"/>
      <c r="J9" s="156"/>
      <c r="K9" s="156"/>
      <c r="L9" s="156"/>
      <c r="M9" s="156"/>
      <c r="N9" s="157">
        <f t="shared" ref="N9:N12" si="1">SUMPRODUCT($F$6:$M$6,F9:M9)</f>
        <v>0</v>
      </c>
    </row>
    <row r="10" spans="1:14" ht="14.25">
      <c r="A10" s="152">
        <v>1.3</v>
      </c>
      <c r="B10" s="158" t="s">
        <v>257</v>
      </c>
      <c r="C10" s="156">
        <v>0</v>
      </c>
      <c r="D10" s="159">
        <v>0.08</v>
      </c>
      <c r="E10" s="155">
        <f>C10*D10</f>
        <v>0</v>
      </c>
      <c r="F10" s="156"/>
      <c r="G10" s="156"/>
      <c r="H10" s="156"/>
      <c r="I10" s="156"/>
      <c r="J10" s="156"/>
      <c r="K10" s="156"/>
      <c r="L10" s="156"/>
      <c r="M10" s="156"/>
      <c r="N10" s="157">
        <f>SUMPRODUCT($F$6:$M$6,F10:M10)</f>
        <v>0</v>
      </c>
    </row>
    <row r="11" spans="1:14" ht="14.25">
      <c r="A11" s="152">
        <v>1.4</v>
      </c>
      <c r="B11" s="158" t="s">
        <v>256</v>
      </c>
      <c r="C11" s="156">
        <v>0</v>
      </c>
      <c r="D11" s="159">
        <v>0.11</v>
      </c>
      <c r="E11" s="155">
        <f>C11*D11</f>
        <v>0</v>
      </c>
      <c r="F11" s="156"/>
      <c r="G11" s="156"/>
      <c r="H11" s="156"/>
      <c r="I11" s="156"/>
      <c r="J11" s="156"/>
      <c r="K11" s="156"/>
      <c r="L11" s="156"/>
      <c r="M11" s="156"/>
      <c r="N11" s="157">
        <f t="shared" si="1"/>
        <v>0</v>
      </c>
    </row>
    <row r="12" spans="1:14" ht="14.25">
      <c r="A12" s="152">
        <v>1.5</v>
      </c>
      <c r="B12" s="158" t="s">
        <v>255</v>
      </c>
      <c r="C12" s="156">
        <v>0</v>
      </c>
      <c r="D12" s="159">
        <v>0.14000000000000001</v>
      </c>
      <c r="E12" s="155">
        <f>C12*D12</f>
        <v>0</v>
      </c>
      <c r="F12" s="156"/>
      <c r="G12" s="156"/>
      <c r="H12" s="156"/>
      <c r="I12" s="156"/>
      <c r="J12" s="156"/>
      <c r="K12" s="156"/>
      <c r="L12" s="156"/>
      <c r="M12" s="156"/>
      <c r="N12" s="157">
        <f t="shared" si="1"/>
        <v>0</v>
      </c>
    </row>
    <row r="13" spans="1:14" ht="14.25">
      <c r="A13" s="152">
        <v>1.6</v>
      </c>
      <c r="B13" s="160" t="s">
        <v>254</v>
      </c>
      <c r="C13" s="156">
        <v>0</v>
      </c>
      <c r="D13" s="161"/>
      <c r="E13" s="156"/>
      <c r="F13" s="156"/>
      <c r="G13" s="156"/>
      <c r="H13" s="156"/>
      <c r="I13" s="156"/>
      <c r="J13" s="156"/>
      <c r="K13" s="156"/>
      <c r="L13" s="156"/>
      <c r="M13" s="156"/>
      <c r="N13" s="157">
        <f>SUMPRODUCT($F$6:$M$6,F13:M13)</f>
        <v>0</v>
      </c>
    </row>
    <row r="14" spans="1:14" ht="15">
      <c r="A14" s="152">
        <v>2</v>
      </c>
      <c r="B14" s="162" t="s">
        <v>260</v>
      </c>
      <c r="C14" s="154">
        <f>SUM(C15:C20)</f>
        <v>0</v>
      </c>
      <c r="D14" s="147"/>
      <c r="E14" s="155">
        <f t="shared" ref="E14:M14" si="2">SUM(E15:E20)</f>
        <v>0</v>
      </c>
      <c r="F14" s="156">
        <f t="shared" si="2"/>
        <v>0</v>
      </c>
      <c r="G14" s="156">
        <f t="shared" si="2"/>
        <v>0</v>
      </c>
      <c r="H14" s="156">
        <f t="shared" si="2"/>
        <v>0</v>
      </c>
      <c r="I14" s="156">
        <f t="shared" si="2"/>
        <v>0</v>
      </c>
      <c r="J14" s="156">
        <f t="shared" si="2"/>
        <v>0</v>
      </c>
      <c r="K14" s="156">
        <f t="shared" si="2"/>
        <v>0</v>
      </c>
      <c r="L14" s="156">
        <f t="shared" si="2"/>
        <v>0</v>
      </c>
      <c r="M14" s="156">
        <f t="shared" si="2"/>
        <v>0</v>
      </c>
      <c r="N14" s="157">
        <f>SUM(N15:N20)</f>
        <v>0</v>
      </c>
    </row>
    <row r="15" spans="1:14" ht="14.25">
      <c r="A15" s="152">
        <v>2.1</v>
      </c>
      <c r="B15" s="160" t="s">
        <v>259</v>
      </c>
      <c r="C15" s="156"/>
      <c r="D15" s="159">
        <v>5.0000000000000001E-3</v>
      </c>
      <c r="E15" s="155">
        <f>C15*D15</f>
        <v>0</v>
      </c>
      <c r="F15" s="156"/>
      <c r="G15" s="156"/>
      <c r="H15" s="156"/>
      <c r="I15" s="156"/>
      <c r="J15" s="156"/>
      <c r="K15" s="156"/>
      <c r="L15" s="156"/>
      <c r="M15" s="156"/>
      <c r="N15" s="157">
        <f>SUMPRODUCT($F$6:$M$6,F15:M15)</f>
        <v>0</v>
      </c>
    </row>
    <row r="16" spans="1:14" ht="14.25">
      <c r="A16" s="152">
        <v>2.2000000000000002</v>
      </c>
      <c r="B16" s="160" t="s">
        <v>258</v>
      </c>
      <c r="C16" s="156"/>
      <c r="D16" s="159">
        <v>0.01</v>
      </c>
      <c r="E16" s="155">
        <f>C16*D16</f>
        <v>0</v>
      </c>
      <c r="F16" s="156"/>
      <c r="G16" s="156"/>
      <c r="H16" s="156"/>
      <c r="I16" s="156"/>
      <c r="J16" s="156"/>
      <c r="K16" s="156"/>
      <c r="L16" s="156"/>
      <c r="M16" s="156"/>
      <c r="N16" s="157">
        <f t="shared" ref="N16:N20" si="3">SUMPRODUCT($F$6:$M$6,F16:M16)</f>
        <v>0</v>
      </c>
    </row>
    <row r="17" spans="1:14" ht="14.25">
      <c r="A17" s="152">
        <v>2.2999999999999998</v>
      </c>
      <c r="B17" s="160" t="s">
        <v>257</v>
      </c>
      <c r="C17" s="156"/>
      <c r="D17" s="159">
        <v>0.02</v>
      </c>
      <c r="E17" s="155">
        <f>C17*D17</f>
        <v>0</v>
      </c>
      <c r="F17" s="156"/>
      <c r="G17" s="156"/>
      <c r="H17" s="156"/>
      <c r="I17" s="156"/>
      <c r="J17" s="156"/>
      <c r="K17" s="156"/>
      <c r="L17" s="156"/>
      <c r="M17" s="156"/>
      <c r="N17" s="157">
        <f t="shared" si="3"/>
        <v>0</v>
      </c>
    </row>
    <row r="18" spans="1:14" ht="14.25">
      <c r="A18" s="152">
        <v>2.4</v>
      </c>
      <c r="B18" s="160" t="s">
        <v>256</v>
      </c>
      <c r="C18" s="156"/>
      <c r="D18" s="159">
        <v>0.03</v>
      </c>
      <c r="E18" s="155">
        <f>C18*D18</f>
        <v>0</v>
      </c>
      <c r="F18" s="156"/>
      <c r="G18" s="156"/>
      <c r="H18" s="156"/>
      <c r="I18" s="156"/>
      <c r="J18" s="156"/>
      <c r="K18" s="156"/>
      <c r="L18" s="156"/>
      <c r="M18" s="156"/>
      <c r="N18" s="157">
        <f t="shared" si="3"/>
        <v>0</v>
      </c>
    </row>
    <row r="19" spans="1:14" ht="14.25">
      <c r="A19" s="152">
        <v>2.5</v>
      </c>
      <c r="B19" s="160" t="s">
        <v>255</v>
      </c>
      <c r="C19" s="156"/>
      <c r="D19" s="159">
        <v>0.04</v>
      </c>
      <c r="E19" s="155">
        <f>C19*D19</f>
        <v>0</v>
      </c>
      <c r="F19" s="156"/>
      <c r="G19" s="156"/>
      <c r="H19" s="156"/>
      <c r="I19" s="156"/>
      <c r="J19" s="156"/>
      <c r="K19" s="156"/>
      <c r="L19" s="156"/>
      <c r="M19" s="156"/>
      <c r="N19" s="157">
        <f t="shared" si="3"/>
        <v>0</v>
      </c>
    </row>
    <row r="20" spans="1:14" ht="14.25">
      <c r="A20" s="152">
        <v>2.6</v>
      </c>
      <c r="B20" s="160" t="s">
        <v>254</v>
      </c>
      <c r="C20" s="156"/>
      <c r="D20" s="161"/>
      <c r="E20" s="163"/>
      <c r="F20" s="156"/>
      <c r="G20" s="156"/>
      <c r="H20" s="156"/>
      <c r="I20" s="156"/>
      <c r="J20" s="156"/>
      <c r="K20" s="156"/>
      <c r="L20" s="156"/>
      <c r="M20" s="156"/>
      <c r="N20" s="157">
        <f t="shared" si="3"/>
        <v>0</v>
      </c>
    </row>
    <row r="21" spans="1:14" ht="15.75" thickBot="1">
      <c r="A21" s="164"/>
      <c r="B21" s="165" t="s">
        <v>109</v>
      </c>
      <c r="C21" s="140">
        <f>C14+C7</f>
        <v>0</v>
      </c>
      <c r="D21" s="166"/>
      <c r="E21" s="167">
        <f>E14+E7</f>
        <v>0</v>
      </c>
      <c r="F21" s="168">
        <f>F7+F14</f>
        <v>0</v>
      </c>
      <c r="G21" s="168">
        <f t="shared" ref="G21:L21" si="4">G7+G14</f>
        <v>0</v>
      </c>
      <c r="H21" s="168">
        <f t="shared" si="4"/>
        <v>0</v>
      </c>
      <c r="I21" s="168">
        <f t="shared" si="4"/>
        <v>0</v>
      </c>
      <c r="J21" s="168">
        <f t="shared" si="4"/>
        <v>0</v>
      </c>
      <c r="K21" s="168">
        <f t="shared" si="4"/>
        <v>0</v>
      </c>
      <c r="L21" s="168">
        <f t="shared" si="4"/>
        <v>0</v>
      </c>
      <c r="M21" s="168">
        <f>M7+M14</f>
        <v>0</v>
      </c>
      <c r="N21" s="169">
        <f>N14+N7</f>
        <v>0</v>
      </c>
    </row>
    <row r="22" spans="1:14">
      <c r="E22" s="170"/>
      <c r="F22" s="170"/>
      <c r="G22" s="170"/>
      <c r="H22" s="170"/>
      <c r="I22" s="170"/>
      <c r="J22" s="170"/>
      <c r="K22" s="170"/>
      <c r="L22" s="170"/>
      <c r="M22" s="170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="90" zoomScaleNormal="90" workbookViewId="0"/>
  </sheetViews>
  <sheetFormatPr defaultRowHeight="15"/>
  <cols>
    <col min="1" max="1" width="11.42578125" customWidth="1"/>
    <col min="2" max="2" width="76.7109375" style="293" customWidth="1"/>
    <col min="3" max="3" width="22.7109375" customWidth="1"/>
  </cols>
  <sheetData>
    <row r="1" spans="1:3">
      <c r="A1" s="353" t="s">
        <v>30</v>
      </c>
      <c r="B1" s="354" t="str">
        <f>'Info '!C2</f>
        <v>JSC Isbank Georgia</v>
      </c>
    </row>
    <row r="2" spans="1:3">
      <c r="A2" s="353" t="s">
        <v>31</v>
      </c>
      <c r="B2" s="355">
        <f>'1. key ratios '!B2</f>
        <v>44286</v>
      </c>
    </row>
    <row r="3" spans="1:3">
      <c r="A3" s="4"/>
      <c r="B3"/>
    </row>
    <row r="4" spans="1:3">
      <c r="A4" s="4" t="s">
        <v>432</v>
      </c>
      <c r="B4" t="s">
        <v>433</v>
      </c>
    </row>
    <row r="5" spans="1:3">
      <c r="A5" s="294" t="s">
        <v>434</v>
      </c>
      <c r="B5" s="295"/>
      <c r="C5" s="296"/>
    </row>
    <row r="6" spans="1:3" ht="24">
      <c r="A6" s="297">
        <v>1</v>
      </c>
      <c r="B6" s="298" t="s">
        <v>485</v>
      </c>
      <c r="C6" s="299">
        <v>349731907.56863803</v>
      </c>
    </row>
    <row r="7" spans="1:3">
      <c r="A7" s="297">
        <v>2</v>
      </c>
      <c r="B7" s="298" t="s">
        <v>435</v>
      </c>
      <c r="C7" s="299">
        <f>-('9.Capital'!C15)</f>
        <v>-291059.17999999993</v>
      </c>
    </row>
    <row r="8" spans="1:3" ht="24">
      <c r="A8" s="300">
        <v>3</v>
      </c>
      <c r="B8" s="301" t="s">
        <v>436</v>
      </c>
      <c r="C8" s="299">
        <f>C6+C7</f>
        <v>349440848.38863802</v>
      </c>
    </row>
    <row r="9" spans="1:3">
      <c r="A9" s="294" t="s">
        <v>437</v>
      </c>
      <c r="B9" s="295"/>
      <c r="C9" s="302"/>
    </row>
    <row r="10" spans="1:3" ht="24">
      <c r="A10" s="303">
        <v>4</v>
      </c>
      <c r="B10" s="304" t="s">
        <v>438</v>
      </c>
      <c r="C10" s="299"/>
    </row>
    <row r="11" spans="1:3">
      <c r="A11" s="303">
        <v>5</v>
      </c>
      <c r="B11" s="305" t="s">
        <v>439</v>
      </c>
      <c r="C11" s="299"/>
    </row>
    <row r="12" spans="1:3">
      <c r="A12" s="303" t="s">
        <v>440</v>
      </c>
      <c r="B12" s="305" t="s">
        <v>441</v>
      </c>
      <c r="C12" s="299"/>
    </row>
    <row r="13" spans="1:3" ht="24">
      <c r="A13" s="306">
        <v>6</v>
      </c>
      <c r="B13" s="304" t="s">
        <v>442</v>
      </c>
      <c r="C13" s="299"/>
    </row>
    <row r="14" spans="1:3">
      <c r="A14" s="306">
        <v>7</v>
      </c>
      <c r="B14" s="307" t="s">
        <v>443</v>
      </c>
      <c r="C14" s="299"/>
    </row>
    <row r="15" spans="1:3">
      <c r="A15" s="308">
        <v>8</v>
      </c>
      <c r="B15" s="309" t="s">
        <v>444</v>
      </c>
      <c r="C15" s="299"/>
    </row>
    <row r="16" spans="1:3">
      <c r="A16" s="306">
        <v>9</v>
      </c>
      <c r="B16" s="307" t="s">
        <v>445</v>
      </c>
      <c r="C16" s="299"/>
    </row>
    <row r="17" spans="1:3">
      <c r="A17" s="306">
        <v>10</v>
      </c>
      <c r="B17" s="307" t="s">
        <v>446</v>
      </c>
      <c r="C17" s="299"/>
    </row>
    <row r="18" spans="1:3">
      <c r="A18" s="310">
        <v>11</v>
      </c>
      <c r="B18" s="311" t="s">
        <v>447</v>
      </c>
      <c r="C18" s="312">
        <f>SUM(C10:C17)</f>
        <v>0</v>
      </c>
    </row>
    <row r="19" spans="1:3">
      <c r="A19" s="313" t="s">
        <v>448</v>
      </c>
      <c r="B19" s="314"/>
      <c r="C19" s="315"/>
    </row>
    <row r="20" spans="1:3" ht="24">
      <c r="A20" s="316">
        <v>12</v>
      </c>
      <c r="B20" s="304" t="s">
        <v>449</v>
      </c>
      <c r="C20" s="299"/>
    </row>
    <row r="21" spans="1:3">
      <c r="A21" s="316">
        <v>13</v>
      </c>
      <c r="B21" s="304" t="s">
        <v>450</v>
      </c>
      <c r="C21" s="299"/>
    </row>
    <row r="22" spans="1:3">
      <c r="A22" s="316">
        <v>14</v>
      </c>
      <c r="B22" s="304" t="s">
        <v>451</v>
      </c>
      <c r="C22" s="299"/>
    </row>
    <row r="23" spans="1:3" ht="24">
      <c r="A23" s="316" t="s">
        <v>452</v>
      </c>
      <c r="B23" s="304" t="s">
        <v>453</v>
      </c>
      <c r="C23" s="299"/>
    </row>
    <row r="24" spans="1:3">
      <c r="A24" s="316">
        <v>15</v>
      </c>
      <c r="B24" s="304" t="s">
        <v>454</v>
      </c>
      <c r="C24" s="299"/>
    </row>
    <row r="25" spans="1:3">
      <c r="A25" s="316" t="s">
        <v>455</v>
      </c>
      <c r="B25" s="304" t="s">
        <v>456</v>
      </c>
      <c r="C25" s="299"/>
    </row>
    <row r="26" spans="1:3">
      <c r="A26" s="317">
        <v>16</v>
      </c>
      <c r="B26" s="318" t="s">
        <v>457</v>
      </c>
      <c r="C26" s="312">
        <f>SUM(C20:C25)</f>
        <v>0</v>
      </c>
    </row>
    <row r="27" spans="1:3">
      <c r="A27" s="294" t="s">
        <v>458</v>
      </c>
      <c r="B27" s="295"/>
      <c r="C27" s="302"/>
    </row>
    <row r="28" spans="1:3">
      <c r="A28" s="319">
        <v>17</v>
      </c>
      <c r="B28" s="305" t="s">
        <v>459</v>
      </c>
      <c r="C28" s="299">
        <f>'8. LI2'!C6</f>
        <v>70734707.960000008</v>
      </c>
    </row>
    <row r="29" spans="1:3">
      <c r="A29" s="319">
        <v>18</v>
      </c>
      <c r="B29" s="305" t="s">
        <v>460</v>
      </c>
      <c r="C29" s="299">
        <f>'8. LI2'!C10</f>
        <v>-25277113.684999999</v>
      </c>
    </row>
    <row r="30" spans="1:3">
      <c r="A30" s="317">
        <v>19</v>
      </c>
      <c r="B30" s="318" t="s">
        <v>461</v>
      </c>
      <c r="C30" s="312">
        <f>C28+C29</f>
        <v>45457594.275000006</v>
      </c>
    </row>
    <row r="31" spans="1:3">
      <c r="A31" s="294" t="s">
        <v>462</v>
      </c>
      <c r="B31" s="295"/>
      <c r="C31" s="302"/>
    </row>
    <row r="32" spans="1:3" ht="24">
      <c r="A32" s="319" t="s">
        <v>463</v>
      </c>
      <c r="B32" s="304" t="s">
        <v>464</v>
      </c>
      <c r="C32" s="320"/>
    </row>
    <row r="33" spans="1:3">
      <c r="A33" s="319" t="s">
        <v>465</v>
      </c>
      <c r="B33" s="305" t="s">
        <v>466</v>
      </c>
      <c r="C33" s="320"/>
    </row>
    <row r="34" spans="1:3">
      <c r="A34" s="294" t="s">
        <v>467</v>
      </c>
      <c r="B34" s="295"/>
      <c r="C34" s="302"/>
    </row>
    <row r="35" spans="1:3">
      <c r="A35" s="321">
        <v>20</v>
      </c>
      <c r="B35" s="322" t="s">
        <v>468</v>
      </c>
      <c r="C35" s="312">
        <f>'9.Capital'!C28</f>
        <v>85490494.999593854</v>
      </c>
    </row>
    <row r="36" spans="1:3">
      <c r="A36" s="317">
        <v>21</v>
      </c>
      <c r="B36" s="318" t="s">
        <v>469</v>
      </c>
      <c r="C36" s="312">
        <f>C8+C18+C26+C30</f>
        <v>394898442.663638</v>
      </c>
    </row>
    <row r="37" spans="1:3">
      <c r="A37" s="294" t="s">
        <v>470</v>
      </c>
      <c r="B37" s="295"/>
      <c r="C37" s="302"/>
    </row>
    <row r="38" spans="1:3">
      <c r="A38" s="317">
        <v>22</v>
      </c>
      <c r="B38" s="318" t="s">
        <v>470</v>
      </c>
      <c r="C38" s="558">
        <f t="shared" ref="C38" si="0">C35/C36</f>
        <v>0.21648729334800632</v>
      </c>
    </row>
    <row r="39" spans="1:3">
      <c r="A39" s="294" t="s">
        <v>471</v>
      </c>
      <c r="B39" s="295"/>
      <c r="C39" s="302"/>
    </row>
    <row r="40" spans="1:3">
      <c r="A40" s="323" t="s">
        <v>472</v>
      </c>
      <c r="B40" s="304" t="s">
        <v>473</v>
      </c>
      <c r="C40" s="320"/>
    </row>
    <row r="41" spans="1:3" ht="24">
      <c r="A41" s="324" t="s">
        <v>474</v>
      </c>
      <c r="B41" s="298" t="s">
        <v>475</v>
      </c>
      <c r="C41" s="320"/>
    </row>
    <row r="43" spans="1:3">
      <c r="B43" s="293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4.25"/>
  <cols>
    <col min="1" max="1" width="9.5703125" style="3" bestFit="1" customWidth="1"/>
    <col min="2" max="2" width="86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28515625" style="5"/>
  </cols>
  <sheetData>
    <row r="1" spans="1:8">
      <c r="A1" s="353" t="s">
        <v>30</v>
      </c>
      <c r="B1" s="354" t="str">
        <f>'Info '!C2</f>
        <v>JSC Isbank Georgia</v>
      </c>
    </row>
    <row r="2" spans="1:8">
      <c r="A2" s="353" t="s">
        <v>31</v>
      </c>
      <c r="B2" s="355">
        <v>44286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140</v>
      </c>
      <c r="B4" s="10" t="s">
        <v>139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56" t="str">
        <f>INT((MONTH($B$2))/3)&amp;"Q"&amp;"-"&amp;YEAR($B$2)</f>
        <v>1Q-2021</v>
      </c>
      <c r="D5" s="356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356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356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357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>
      <c r="B6" s="179" t="s">
        <v>138</v>
      </c>
      <c r="C6" s="340"/>
      <c r="D6" s="340"/>
      <c r="E6" s="340"/>
      <c r="F6" s="340"/>
      <c r="G6" s="341"/>
    </row>
    <row r="7" spans="1:8">
      <c r="A7" s="13"/>
      <c r="B7" s="180" t="s">
        <v>136</v>
      </c>
      <c r="C7" s="340"/>
      <c r="D7" s="340"/>
      <c r="E7" s="340"/>
      <c r="F7" s="340"/>
      <c r="G7" s="341"/>
    </row>
    <row r="8" spans="1:8">
      <c r="A8" s="342">
        <v>1</v>
      </c>
      <c r="B8" s="14" t="s">
        <v>487</v>
      </c>
      <c r="C8" s="15">
        <v>85490494.999593854</v>
      </c>
      <c r="D8" s="16">
        <v>82998445.377222285</v>
      </c>
      <c r="E8" s="16">
        <v>80832354.001519948</v>
      </c>
      <c r="F8" s="16">
        <v>78741796.282078221</v>
      </c>
      <c r="G8" s="17">
        <v>77838008.687568486</v>
      </c>
    </row>
    <row r="9" spans="1:8">
      <c r="A9" s="342">
        <v>2</v>
      </c>
      <c r="B9" s="14" t="s">
        <v>488</v>
      </c>
      <c r="C9" s="15">
        <v>85490494.999593854</v>
      </c>
      <c r="D9" s="16">
        <v>82998445.377222285</v>
      </c>
      <c r="E9" s="16">
        <v>80832354.001519948</v>
      </c>
      <c r="F9" s="16">
        <v>78741796.282078221</v>
      </c>
      <c r="G9" s="17">
        <v>77838008.687568486</v>
      </c>
    </row>
    <row r="10" spans="1:8">
      <c r="A10" s="342">
        <v>3</v>
      </c>
      <c r="B10" s="14" t="s">
        <v>245</v>
      </c>
      <c r="C10" s="15">
        <v>89949917.000006318</v>
      </c>
      <c r="D10" s="16">
        <v>87421568.189916149</v>
      </c>
      <c r="E10" s="16">
        <v>85018180.835527956</v>
      </c>
      <c r="F10" s="16">
        <v>82608280.762582079</v>
      </c>
      <c r="G10" s="17">
        <v>81870881.517205447</v>
      </c>
    </row>
    <row r="11" spans="1:8">
      <c r="A11" s="342">
        <v>4</v>
      </c>
      <c r="B11" s="14" t="s">
        <v>490</v>
      </c>
      <c r="C11" s="15">
        <v>28213613.251565892</v>
      </c>
      <c r="D11" s="16">
        <v>23206699.440114107</v>
      </c>
      <c r="E11" s="16">
        <v>21814377.340147819</v>
      </c>
      <c r="F11" s="16">
        <v>20546617.304797877</v>
      </c>
      <c r="G11" s="17">
        <v>20793919.087857001</v>
      </c>
    </row>
    <row r="12" spans="1:8">
      <c r="A12" s="342">
        <v>5</v>
      </c>
      <c r="B12" s="14" t="s">
        <v>491</v>
      </c>
      <c r="C12" s="15">
        <v>37626940.593956709</v>
      </c>
      <c r="D12" s="16">
        <v>30950900.884456571</v>
      </c>
      <c r="E12" s="16">
        <v>29094035.774560317</v>
      </c>
      <c r="F12" s="16">
        <v>27402997.458946902</v>
      </c>
      <c r="G12" s="17">
        <v>27732592.820014618</v>
      </c>
    </row>
    <row r="13" spans="1:8">
      <c r="A13" s="342">
        <v>6</v>
      </c>
      <c r="B13" s="14" t="s">
        <v>489</v>
      </c>
      <c r="C13" s="15">
        <v>64636892.48206085</v>
      </c>
      <c r="D13" s="16">
        <v>63547118.157326348</v>
      </c>
      <c r="E13" s="16">
        <v>60103751.359989472</v>
      </c>
      <c r="F13" s="16">
        <v>57366536.180788107</v>
      </c>
      <c r="G13" s="17">
        <v>56718883.219465233</v>
      </c>
    </row>
    <row r="14" spans="1:8">
      <c r="A14" s="13"/>
      <c r="B14" s="179" t="s">
        <v>493</v>
      </c>
      <c r="C14" s="340"/>
      <c r="D14" s="340"/>
      <c r="E14" s="340"/>
      <c r="F14" s="340"/>
      <c r="G14" s="341"/>
    </row>
    <row r="15" spans="1:8" ht="15" customHeight="1">
      <c r="A15" s="342">
        <v>7</v>
      </c>
      <c r="B15" s="14" t="s">
        <v>492</v>
      </c>
      <c r="C15" s="242">
        <v>387474159.10370266</v>
      </c>
      <c r="D15" s="16">
        <v>382197912.33547288</v>
      </c>
      <c r="E15" s="16">
        <v>357281762.10522437</v>
      </c>
      <c r="F15" s="16">
        <v>333884467.09280181</v>
      </c>
      <c r="G15" s="17">
        <v>344845459.14202905</v>
      </c>
    </row>
    <row r="16" spans="1:8">
      <c r="A16" s="13"/>
      <c r="B16" s="179" t="s">
        <v>494</v>
      </c>
      <c r="C16" s="340"/>
      <c r="D16" s="340"/>
      <c r="E16" s="340"/>
      <c r="F16" s="340"/>
      <c r="G16" s="341"/>
    </row>
    <row r="17" spans="1:7" s="18" customFormat="1">
      <c r="A17" s="342"/>
      <c r="B17" s="180" t="s">
        <v>478</v>
      </c>
      <c r="C17" s="243"/>
      <c r="D17" s="16"/>
      <c r="E17" s="16"/>
      <c r="F17" s="16"/>
      <c r="G17" s="17"/>
    </row>
    <row r="18" spans="1:7">
      <c r="A18" s="11">
        <v>8</v>
      </c>
      <c r="B18" s="14" t="s">
        <v>487</v>
      </c>
      <c r="C18" s="358">
        <v>0.22063534558626755</v>
      </c>
      <c r="D18" s="359">
        <v>0.21716090721178688</v>
      </c>
      <c r="E18" s="359">
        <v>0.22624259778956674</v>
      </c>
      <c r="F18" s="359">
        <v>0.23583545819815649</v>
      </c>
      <c r="G18" s="360">
        <v>0.22571852586149294</v>
      </c>
    </row>
    <row r="19" spans="1:7" ht="15" customHeight="1">
      <c r="A19" s="11">
        <v>9</v>
      </c>
      <c r="B19" s="14" t="s">
        <v>488</v>
      </c>
      <c r="C19" s="358">
        <v>0.22063534558626755</v>
      </c>
      <c r="D19" s="359">
        <v>0.21716090721178688</v>
      </c>
      <c r="E19" s="359">
        <v>0.22624259778956674</v>
      </c>
      <c r="F19" s="359">
        <v>0.23583545819815649</v>
      </c>
      <c r="G19" s="360">
        <v>0.22571852586149294</v>
      </c>
    </row>
    <row r="20" spans="1:7">
      <c r="A20" s="11">
        <v>10</v>
      </c>
      <c r="B20" s="14" t="s">
        <v>245</v>
      </c>
      <c r="C20" s="358">
        <v>0.23214429888196064</v>
      </c>
      <c r="D20" s="359">
        <v>0.22873376690028116</v>
      </c>
      <c r="E20" s="359">
        <v>0.23795835626921516</v>
      </c>
      <c r="F20" s="359">
        <v>0.24741576474601751</v>
      </c>
      <c r="G20" s="360">
        <v>0.23741325091215967</v>
      </c>
    </row>
    <row r="21" spans="1:7">
      <c r="A21" s="11">
        <v>11</v>
      </c>
      <c r="B21" s="14" t="s">
        <v>490</v>
      </c>
      <c r="C21" s="358">
        <v>7.2814180219989505E-2</v>
      </c>
      <c r="D21" s="359">
        <v>6.0719063843929395E-2</v>
      </c>
      <c r="E21" s="359">
        <v>6.1056509606340292E-2</v>
      </c>
      <c r="F21" s="359">
        <v>6.1538104733356851E-2</v>
      </c>
      <c r="G21" s="360">
        <v>6.0299239954013019E-2</v>
      </c>
    </row>
    <row r="22" spans="1:7">
      <c r="A22" s="11">
        <v>12</v>
      </c>
      <c r="B22" s="14" t="s">
        <v>491</v>
      </c>
      <c r="C22" s="358">
        <v>9.7108257957110172E-2</v>
      </c>
      <c r="D22" s="359">
        <v>8.0981344705225722E-2</v>
      </c>
      <c r="E22" s="359">
        <v>8.1431628648292786E-2</v>
      </c>
      <c r="F22" s="359">
        <v>8.2073292290444744E-2</v>
      </c>
      <c r="G22" s="360">
        <v>8.0420350869670559E-2</v>
      </c>
    </row>
    <row r="23" spans="1:7">
      <c r="A23" s="11">
        <v>13</v>
      </c>
      <c r="B23" s="14" t="s">
        <v>489</v>
      </c>
      <c r="C23" s="358">
        <v>0.16681600814768549</v>
      </c>
      <c r="D23" s="359">
        <v>0.16626757003724313</v>
      </c>
      <c r="E23" s="359">
        <v>0.16822507537423109</v>
      </c>
      <c r="F23" s="359">
        <v>0.17181552852784648</v>
      </c>
      <c r="G23" s="360">
        <v>0.16447623628445351</v>
      </c>
    </row>
    <row r="24" spans="1:7">
      <c r="A24" s="13"/>
      <c r="B24" s="179" t="s">
        <v>135</v>
      </c>
      <c r="C24" s="340"/>
      <c r="D24" s="340"/>
      <c r="E24" s="340"/>
      <c r="F24" s="340"/>
      <c r="G24" s="341"/>
    </row>
    <row r="25" spans="1:7" ht="15" customHeight="1">
      <c r="A25" s="343">
        <v>14</v>
      </c>
      <c r="B25" s="14" t="s">
        <v>134</v>
      </c>
      <c r="C25" s="361">
        <v>6.2301324598304841E-2</v>
      </c>
      <c r="D25" s="362">
        <v>6.2678307165625252E-2</v>
      </c>
      <c r="E25" s="362">
        <v>6.0895610533041149E-2</v>
      </c>
      <c r="F25" s="362">
        <v>5.9499238245699825E-2</v>
      </c>
      <c r="G25" s="363">
        <v>6.0436632496437416E-2</v>
      </c>
    </row>
    <row r="26" spans="1:7">
      <c r="A26" s="343">
        <v>15</v>
      </c>
      <c r="B26" s="14" t="s">
        <v>133</v>
      </c>
      <c r="C26" s="361">
        <v>1.2878466129301701E-2</v>
      </c>
      <c r="D26" s="362">
        <v>1.3953652316493299E-2</v>
      </c>
      <c r="E26" s="362">
        <v>1.3353384856617353E-2</v>
      </c>
      <c r="F26" s="362">
        <v>1.3490960006021712E-2</v>
      </c>
      <c r="G26" s="363">
        <v>1.3827458331122928E-2</v>
      </c>
    </row>
    <row r="27" spans="1:7">
      <c r="A27" s="343">
        <v>16</v>
      </c>
      <c r="B27" s="14" t="s">
        <v>132</v>
      </c>
      <c r="C27" s="361">
        <v>4.1615299047287641E-2</v>
      </c>
      <c r="D27" s="362">
        <v>3.3316900024161211E-2</v>
      </c>
      <c r="E27" s="362">
        <v>3.3961160331048006E-2</v>
      </c>
      <c r="F27" s="362">
        <v>3.4592805936058221E-2</v>
      </c>
      <c r="G27" s="363">
        <v>4.1833152598745371E-2</v>
      </c>
    </row>
    <row r="28" spans="1:7">
      <c r="A28" s="343">
        <v>17</v>
      </c>
      <c r="B28" s="14" t="s">
        <v>131</v>
      </c>
      <c r="C28" s="361">
        <v>4.9422858469003142E-2</v>
      </c>
      <c r="D28" s="362">
        <v>4.8724654849131958E-2</v>
      </c>
      <c r="E28" s="362">
        <v>4.7542225676423799E-2</v>
      </c>
      <c r="F28" s="362">
        <v>4.600827823967811E-2</v>
      </c>
      <c r="G28" s="363">
        <v>4.6609174165314481E-2</v>
      </c>
    </row>
    <row r="29" spans="1:7">
      <c r="A29" s="343">
        <v>18</v>
      </c>
      <c r="B29" s="14" t="s">
        <v>271</v>
      </c>
      <c r="C29" s="361">
        <v>2.966813235393341E-2</v>
      </c>
      <c r="D29" s="362">
        <v>9.287435648257578E-3</v>
      </c>
      <c r="E29" s="362">
        <v>1.5755386468547254E-3</v>
      </c>
      <c r="F29" s="362">
        <v>-1.1947163560632836E-2</v>
      </c>
      <c r="G29" s="363">
        <v>-3.7859483277682335E-2</v>
      </c>
    </row>
    <row r="30" spans="1:7">
      <c r="A30" s="343">
        <v>19</v>
      </c>
      <c r="B30" s="14" t="s">
        <v>272</v>
      </c>
      <c r="C30" s="361">
        <v>0.11668249968907442</v>
      </c>
      <c r="D30" s="362">
        <v>3.4822858160235177E-2</v>
      </c>
      <c r="E30" s="362">
        <v>5.8212213716841042E-3</v>
      </c>
      <c r="F30" s="362">
        <v>-4.3291617741475275E-2</v>
      </c>
      <c r="G30" s="363">
        <v>-0.129285057497418</v>
      </c>
    </row>
    <row r="31" spans="1:7">
      <c r="A31" s="13"/>
      <c r="B31" s="179" t="s">
        <v>351</v>
      </c>
      <c r="C31" s="340"/>
      <c r="D31" s="340"/>
      <c r="E31" s="340"/>
      <c r="F31" s="340"/>
      <c r="G31" s="341"/>
    </row>
    <row r="32" spans="1:7">
      <c r="A32" s="343">
        <v>20</v>
      </c>
      <c r="B32" s="14" t="s">
        <v>130</v>
      </c>
      <c r="C32" s="361">
        <v>2.4288689324131241E-2</v>
      </c>
      <c r="D32" s="362">
        <v>2.5770181222198065E-2</v>
      </c>
      <c r="E32" s="362">
        <v>3.370737443941884E-2</v>
      </c>
      <c r="F32" s="362">
        <v>3.0616721140784942E-2</v>
      </c>
      <c r="G32" s="363">
        <v>3.1383374383505025E-2</v>
      </c>
    </row>
    <row r="33" spans="1:7" ht="15" customHeight="1">
      <c r="A33" s="343">
        <v>21</v>
      </c>
      <c r="B33" s="14" t="s">
        <v>129</v>
      </c>
      <c r="C33" s="361">
        <v>4.9119335432412169E-2</v>
      </c>
      <c r="D33" s="362">
        <v>5.0592095799553052E-2</v>
      </c>
      <c r="E33" s="362">
        <v>5.6650073835639345E-2</v>
      </c>
      <c r="F33" s="362">
        <v>5.741334554602813E-2</v>
      </c>
      <c r="G33" s="363">
        <v>6.2850331653137831E-2</v>
      </c>
    </row>
    <row r="34" spans="1:7">
      <c r="A34" s="343">
        <v>22</v>
      </c>
      <c r="B34" s="14" t="s">
        <v>128</v>
      </c>
      <c r="C34" s="361">
        <v>0.65405546702225548</v>
      </c>
      <c r="D34" s="362">
        <v>0.657176722753678</v>
      </c>
      <c r="E34" s="362">
        <v>0.66160590841796252</v>
      </c>
      <c r="F34" s="362">
        <v>0.63612756868169762</v>
      </c>
      <c r="G34" s="363">
        <v>0.681440704033342</v>
      </c>
    </row>
    <row r="35" spans="1:7" ht="15" customHeight="1">
      <c r="A35" s="343">
        <v>23</v>
      </c>
      <c r="B35" s="14" t="s">
        <v>127</v>
      </c>
      <c r="C35" s="361">
        <v>0.68770599689008849</v>
      </c>
      <c r="D35" s="362">
        <v>0.67963794973604752</v>
      </c>
      <c r="E35" s="362">
        <v>0.70552934161771308</v>
      </c>
      <c r="F35" s="362">
        <v>0.6626993169769303</v>
      </c>
      <c r="G35" s="363">
        <v>0.70432453975950704</v>
      </c>
    </row>
    <row r="36" spans="1:7">
      <c r="A36" s="343">
        <v>24</v>
      </c>
      <c r="B36" s="14" t="s">
        <v>126</v>
      </c>
      <c r="C36" s="361">
        <v>3.1923069276090475E-2</v>
      </c>
      <c r="D36" s="362">
        <v>0.58021508905910535</v>
      </c>
      <c r="E36" s="362">
        <v>0.40924651967316528</v>
      </c>
      <c r="F36" s="362">
        <v>0.29152145101102278</v>
      </c>
      <c r="G36" s="363">
        <v>0.1913795627607382</v>
      </c>
    </row>
    <row r="37" spans="1:7" ht="15" customHeight="1">
      <c r="A37" s="13"/>
      <c r="B37" s="179" t="s">
        <v>352</v>
      </c>
      <c r="C37" s="340"/>
      <c r="D37" s="340"/>
      <c r="E37" s="340"/>
      <c r="F37" s="340"/>
      <c r="G37" s="341"/>
    </row>
    <row r="38" spans="1:7" ht="15" customHeight="1">
      <c r="A38" s="343">
        <v>25</v>
      </c>
      <c r="B38" s="14" t="s">
        <v>125</v>
      </c>
      <c r="C38" s="372">
        <v>0.16353057589555017</v>
      </c>
      <c r="D38" s="364">
        <v>0.14609430031048737</v>
      </c>
      <c r="E38" s="364">
        <v>0.13546550758790582</v>
      </c>
      <c r="F38" s="364">
        <v>0.11619907934660494</v>
      </c>
      <c r="G38" s="365">
        <v>0.20018169756447959</v>
      </c>
    </row>
    <row r="39" spans="1:7" ht="15" customHeight="1">
      <c r="A39" s="343">
        <v>26</v>
      </c>
      <c r="B39" s="14" t="s">
        <v>124</v>
      </c>
      <c r="C39" s="372">
        <v>0.94415990261980254</v>
      </c>
      <c r="D39" s="364">
        <v>0.93309149717162609</v>
      </c>
      <c r="E39" s="364">
        <v>0.95653191090846001</v>
      </c>
      <c r="F39" s="364">
        <v>0.9279008190264828</v>
      </c>
      <c r="G39" s="365">
        <v>0.93896164059451526</v>
      </c>
    </row>
    <row r="40" spans="1:7" ht="15" customHeight="1">
      <c r="A40" s="343">
        <v>27</v>
      </c>
      <c r="B40" s="14" t="s">
        <v>123</v>
      </c>
      <c r="C40" s="372">
        <v>0.11073415296759165</v>
      </c>
      <c r="D40" s="364">
        <v>0.11553619008863639</v>
      </c>
      <c r="E40" s="364">
        <v>7.8729493642624909E-2</v>
      </c>
      <c r="F40" s="364">
        <v>8.4790984849306916E-2</v>
      </c>
      <c r="G40" s="365">
        <v>6.9767994297117386E-2</v>
      </c>
    </row>
    <row r="41" spans="1:7" ht="15" customHeight="1">
      <c r="A41" s="344"/>
      <c r="B41" s="179" t="s">
        <v>395</v>
      </c>
      <c r="C41" s="340"/>
      <c r="D41" s="340"/>
      <c r="E41" s="340"/>
      <c r="F41" s="340"/>
      <c r="G41" s="341"/>
    </row>
    <row r="42" spans="1:7">
      <c r="A42" s="343">
        <v>28</v>
      </c>
      <c r="B42" s="14" t="s">
        <v>378</v>
      </c>
      <c r="C42" s="19">
        <v>97497588.980000004</v>
      </c>
      <c r="D42" s="20">
        <v>81903875.829999998</v>
      </c>
      <c r="E42" s="20">
        <v>110558868.91</v>
      </c>
      <c r="F42" s="20">
        <v>91227234.680000007</v>
      </c>
      <c r="G42" s="21">
        <v>120731826.71146001</v>
      </c>
    </row>
    <row r="43" spans="1:7" ht="15" customHeight="1">
      <c r="A43" s="343">
        <v>29</v>
      </c>
      <c r="B43" s="14" t="s">
        <v>390</v>
      </c>
      <c r="C43" s="19">
        <v>45169081.551656671</v>
      </c>
      <c r="D43" s="20">
        <v>61860189.168520354</v>
      </c>
      <c r="E43" s="20">
        <v>84401756.030723333</v>
      </c>
      <c r="F43" s="20">
        <v>57196798.90373376</v>
      </c>
      <c r="G43" s="21">
        <v>81875012.410266101</v>
      </c>
    </row>
    <row r="44" spans="1:7" ht="15" customHeight="1">
      <c r="A44" s="346">
        <v>30</v>
      </c>
      <c r="B44" s="347" t="s">
        <v>379</v>
      </c>
      <c r="C44" s="366">
        <f>C42/C43</f>
        <v>2.1585027994979029</v>
      </c>
      <c r="D44" s="367">
        <v>1.3240159289988003</v>
      </c>
      <c r="E44" s="367">
        <v>1.3099119509996349</v>
      </c>
      <c r="F44" s="367">
        <v>1.5949709848892395</v>
      </c>
      <c r="G44" s="368">
        <v>1.4745869729641927</v>
      </c>
    </row>
    <row r="45" spans="1:7" ht="15" customHeight="1">
      <c r="A45" s="346"/>
      <c r="B45" s="179" t="s">
        <v>497</v>
      </c>
      <c r="C45" s="348"/>
      <c r="D45" s="349"/>
      <c r="E45" s="349"/>
      <c r="F45" s="349"/>
      <c r="G45" s="350"/>
    </row>
    <row r="46" spans="1:7" ht="15" customHeight="1">
      <c r="A46" s="346">
        <v>31</v>
      </c>
      <c r="B46" s="347" t="s">
        <v>498</v>
      </c>
      <c r="C46" s="348">
        <v>189450929.14609382</v>
      </c>
      <c r="D46" s="349">
        <v>165124245.27443027</v>
      </c>
      <c r="E46" s="349">
        <v>153877398.12251991</v>
      </c>
      <c r="F46" s="349">
        <v>152002098.65807822</v>
      </c>
      <c r="G46" s="350">
        <v>140350960.21556848</v>
      </c>
    </row>
    <row r="47" spans="1:7" ht="15" customHeight="1">
      <c r="A47" s="346">
        <v>32</v>
      </c>
      <c r="B47" s="347" t="s">
        <v>499</v>
      </c>
      <c r="C47" s="348">
        <v>164581882.01660013</v>
      </c>
      <c r="D47" s="349">
        <v>162148906.19844285</v>
      </c>
      <c r="E47" s="349">
        <v>151388101.10997358</v>
      </c>
      <c r="F47" s="349">
        <v>146161614.00610271</v>
      </c>
      <c r="G47" s="350">
        <v>140142587.89641988</v>
      </c>
    </row>
    <row r="48" spans="1:7" ht="15" thickBot="1">
      <c r="A48" s="345">
        <v>33</v>
      </c>
      <c r="B48" s="181" t="s">
        <v>500</v>
      </c>
      <c r="C48" s="369">
        <f>IFERROR(C46/C47,0)</f>
        <v>1.1511044036243634</v>
      </c>
      <c r="D48" s="370">
        <f t="shared" ref="D48:G48" si="0">IFERROR(D46/D47,0)</f>
        <v>1.0183494242776212</v>
      </c>
      <c r="E48" s="370">
        <f t="shared" si="0"/>
        <v>1.0164431484000054</v>
      </c>
      <c r="F48" s="370">
        <f t="shared" si="0"/>
        <v>1.0399590870126245</v>
      </c>
      <c r="G48" s="371">
        <f t="shared" si="0"/>
        <v>1.0014868593642827</v>
      </c>
    </row>
    <row r="49" spans="1:2">
      <c r="A49" s="22"/>
    </row>
    <row r="50" spans="1:2" ht="38.25">
      <c r="B50" s="245" t="s">
        <v>479</v>
      </c>
    </row>
    <row r="51" spans="1:2" ht="51">
      <c r="B51" s="245" t="s">
        <v>394</v>
      </c>
    </row>
    <row r="53" spans="1:2">
      <c r="B53" s="2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4.25"/>
  <cols>
    <col min="1" max="1" width="9.5703125" style="4" bestFit="1" customWidth="1"/>
    <col min="2" max="2" width="55.28515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28515625" style="5"/>
  </cols>
  <sheetData>
    <row r="1" spans="1:8">
      <c r="A1" s="353" t="s">
        <v>30</v>
      </c>
      <c r="B1" s="354" t="str">
        <f>'Info '!C2</f>
        <v>JSC Isbank Georgia</v>
      </c>
    </row>
    <row r="2" spans="1:8">
      <c r="A2" s="353" t="s">
        <v>31</v>
      </c>
      <c r="B2" s="355">
        <f>'1. key ratios '!B2</f>
        <v>44286</v>
      </c>
    </row>
    <row r="3" spans="1:8">
      <c r="A3" s="2"/>
    </row>
    <row r="4" spans="1:8" ht="15" thickBot="1">
      <c r="A4" s="23" t="s">
        <v>32</v>
      </c>
      <c r="B4" s="24" t="s">
        <v>33</v>
      </c>
      <c r="C4" s="23"/>
      <c r="D4" s="25"/>
      <c r="E4" s="25"/>
      <c r="F4" s="26"/>
      <c r="G4" s="26"/>
      <c r="H4" s="373" t="s">
        <v>73</v>
      </c>
    </row>
    <row r="5" spans="1:8">
      <c r="A5" s="27"/>
      <c r="B5" s="28"/>
      <c r="C5" s="561" t="s">
        <v>68</v>
      </c>
      <c r="D5" s="562"/>
      <c r="E5" s="563"/>
      <c r="F5" s="561" t="s">
        <v>72</v>
      </c>
      <c r="G5" s="562"/>
      <c r="H5" s="564"/>
    </row>
    <row r="6" spans="1:8">
      <c r="A6" s="29" t="s">
        <v>6</v>
      </c>
      <c r="B6" s="374" t="s">
        <v>34</v>
      </c>
      <c r="C6" s="375" t="s">
        <v>69</v>
      </c>
      <c r="D6" s="375" t="s">
        <v>70</v>
      </c>
      <c r="E6" s="375" t="s">
        <v>71</v>
      </c>
      <c r="F6" s="375" t="s">
        <v>69</v>
      </c>
      <c r="G6" s="375" t="s">
        <v>70</v>
      </c>
      <c r="H6" s="376" t="s">
        <v>71</v>
      </c>
    </row>
    <row r="7" spans="1:8">
      <c r="A7" s="29">
        <v>1</v>
      </c>
      <c r="B7" s="377" t="s">
        <v>35</v>
      </c>
      <c r="C7" s="378">
        <v>1165641</v>
      </c>
      <c r="D7" s="378">
        <v>3648815.16</v>
      </c>
      <c r="E7" s="379">
        <f>C7+D7</f>
        <v>4814456.16</v>
      </c>
      <c r="F7" s="380">
        <v>1245322.81</v>
      </c>
      <c r="G7" s="378">
        <v>2343811.98</v>
      </c>
      <c r="H7" s="381">
        <f>F7+G7</f>
        <v>3589134.79</v>
      </c>
    </row>
    <row r="8" spans="1:8">
      <c r="A8" s="29">
        <v>2</v>
      </c>
      <c r="B8" s="377" t="s">
        <v>36</v>
      </c>
      <c r="C8" s="378">
        <v>490318.56</v>
      </c>
      <c r="D8" s="378">
        <v>35540566.140000001</v>
      </c>
      <c r="E8" s="379">
        <f t="shared" ref="E8:E19" si="0">C8+D8</f>
        <v>36030884.700000003</v>
      </c>
      <c r="F8" s="380">
        <v>4919700.5599999996</v>
      </c>
      <c r="G8" s="378">
        <v>66675562.629999995</v>
      </c>
      <c r="H8" s="381">
        <f t="shared" ref="H8:H40" si="1">F8+G8</f>
        <v>71595263.189999998</v>
      </c>
    </row>
    <row r="9" spans="1:8">
      <c r="A9" s="29">
        <v>3</v>
      </c>
      <c r="B9" s="377" t="s">
        <v>37</v>
      </c>
      <c r="C9" s="378">
        <v>2093169.95</v>
      </c>
      <c r="D9" s="378">
        <v>35164366.416474</v>
      </c>
      <c r="E9" s="379">
        <f t="shared" si="0"/>
        <v>37257536.366474003</v>
      </c>
      <c r="F9" s="380">
        <v>25934.52</v>
      </c>
      <c r="G9" s="378">
        <v>19513454.860316988</v>
      </c>
      <c r="H9" s="381">
        <f t="shared" si="1"/>
        <v>19539389.380316988</v>
      </c>
    </row>
    <row r="10" spans="1:8">
      <c r="A10" s="29">
        <v>4</v>
      </c>
      <c r="B10" s="377" t="s">
        <v>38</v>
      </c>
      <c r="C10" s="378">
        <v>0</v>
      </c>
      <c r="D10" s="378">
        <v>0</v>
      </c>
      <c r="E10" s="379">
        <f t="shared" si="0"/>
        <v>0</v>
      </c>
      <c r="F10" s="380">
        <v>0</v>
      </c>
      <c r="G10" s="378">
        <v>0</v>
      </c>
      <c r="H10" s="381">
        <f t="shared" si="1"/>
        <v>0</v>
      </c>
    </row>
    <row r="11" spans="1:8">
      <c r="A11" s="29">
        <v>5</v>
      </c>
      <c r="B11" s="377" t="s">
        <v>39</v>
      </c>
      <c r="C11" s="378">
        <v>22638754.965574294</v>
      </c>
      <c r="D11" s="378">
        <v>10579376.329087004</v>
      </c>
      <c r="E11" s="379">
        <f t="shared" si="0"/>
        <v>33218131.294661298</v>
      </c>
      <c r="F11" s="380">
        <v>32924438.94051902</v>
      </c>
      <c r="G11" s="378">
        <v>10350932.08181168</v>
      </c>
      <c r="H11" s="381">
        <f t="shared" si="1"/>
        <v>43275371.022330701</v>
      </c>
    </row>
    <row r="12" spans="1:8">
      <c r="A12" s="29">
        <v>6.1</v>
      </c>
      <c r="B12" s="382" t="s">
        <v>40</v>
      </c>
      <c r="C12" s="378">
        <v>82012688.319999993</v>
      </c>
      <c r="D12" s="378">
        <v>155056207.13</v>
      </c>
      <c r="E12" s="379">
        <f t="shared" si="0"/>
        <v>237068895.44999999</v>
      </c>
      <c r="F12" s="380">
        <v>58177614.890000001</v>
      </c>
      <c r="G12" s="378">
        <v>124449656.16</v>
      </c>
      <c r="H12" s="381">
        <f t="shared" si="1"/>
        <v>182627271.05000001</v>
      </c>
    </row>
    <row r="13" spans="1:8">
      <c r="A13" s="29">
        <v>6.2</v>
      </c>
      <c r="B13" s="382" t="s">
        <v>41</v>
      </c>
      <c r="C13" s="383">
        <v>-7189440.9194000009</v>
      </c>
      <c r="D13" s="383">
        <v>-4455225.6767999986</v>
      </c>
      <c r="E13" s="384">
        <f t="shared" si="0"/>
        <v>-11644666.5962</v>
      </c>
      <c r="F13" s="385">
        <v>-7476036.1789999995</v>
      </c>
      <c r="G13" s="383">
        <v>-4002148.3753999993</v>
      </c>
      <c r="H13" s="386">
        <f t="shared" si="1"/>
        <v>-11478184.554399999</v>
      </c>
    </row>
    <row r="14" spans="1:8">
      <c r="A14" s="29">
        <v>6</v>
      </c>
      <c r="B14" s="377" t="s">
        <v>42</v>
      </c>
      <c r="C14" s="379">
        <f>C12+C13</f>
        <v>74823247.400599986</v>
      </c>
      <c r="D14" s="379">
        <f>D12+D13</f>
        <v>150600981.45319998</v>
      </c>
      <c r="E14" s="379">
        <f t="shared" si="0"/>
        <v>225424228.85379997</v>
      </c>
      <c r="F14" s="379">
        <f>F12+F13</f>
        <v>50701578.711000003</v>
      </c>
      <c r="G14" s="379">
        <f>G12+G13</f>
        <v>120447507.78459999</v>
      </c>
      <c r="H14" s="381">
        <f t="shared" si="1"/>
        <v>171149086.49559999</v>
      </c>
    </row>
    <row r="15" spans="1:8">
      <c r="A15" s="29">
        <v>7</v>
      </c>
      <c r="B15" s="377" t="s">
        <v>43</v>
      </c>
      <c r="C15" s="378">
        <v>1195676.7799999998</v>
      </c>
      <c r="D15" s="378">
        <v>1518272.2302560005</v>
      </c>
      <c r="E15" s="379">
        <f t="shared" si="0"/>
        <v>2713949.0102560003</v>
      </c>
      <c r="F15" s="380">
        <v>1302881.8100000005</v>
      </c>
      <c r="G15" s="378">
        <v>1016449.3910150002</v>
      </c>
      <c r="H15" s="381">
        <f t="shared" si="1"/>
        <v>2319331.2010150007</v>
      </c>
    </row>
    <row r="16" spans="1:8">
      <c r="A16" s="29">
        <v>8</v>
      </c>
      <c r="B16" s="377" t="s">
        <v>199</v>
      </c>
      <c r="C16" s="378">
        <v>1102532.9100000001</v>
      </c>
      <c r="D16" s="378">
        <v>0</v>
      </c>
      <c r="E16" s="379">
        <f t="shared" si="0"/>
        <v>1102532.9100000001</v>
      </c>
      <c r="F16" s="380">
        <v>0</v>
      </c>
      <c r="G16" s="378">
        <v>0</v>
      </c>
      <c r="H16" s="381">
        <f t="shared" si="1"/>
        <v>0</v>
      </c>
    </row>
    <row r="17" spans="1:8">
      <c r="A17" s="29">
        <v>9</v>
      </c>
      <c r="B17" s="377" t="s">
        <v>44</v>
      </c>
      <c r="C17" s="378">
        <v>0</v>
      </c>
      <c r="D17" s="378">
        <v>0</v>
      </c>
      <c r="E17" s="379">
        <f t="shared" si="0"/>
        <v>0</v>
      </c>
      <c r="F17" s="380">
        <v>0</v>
      </c>
      <c r="G17" s="378">
        <v>0</v>
      </c>
      <c r="H17" s="381">
        <f t="shared" si="1"/>
        <v>0</v>
      </c>
    </row>
    <row r="18" spans="1:8">
      <c r="A18" s="29">
        <v>10</v>
      </c>
      <c r="B18" s="377" t="s">
        <v>45</v>
      </c>
      <c r="C18" s="378">
        <v>1325682.7200000007</v>
      </c>
      <c r="D18" s="378">
        <v>0</v>
      </c>
      <c r="E18" s="379">
        <f t="shared" si="0"/>
        <v>1325682.7200000007</v>
      </c>
      <c r="F18" s="380">
        <v>821953.47999999952</v>
      </c>
      <c r="G18" s="378">
        <v>0</v>
      </c>
      <c r="H18" s="381">
        <f t="shared" si="1"/>
        <v>821953.47999999952</v>
      </c>
    </row>
    <row r="19" spans="1:8">
      <c r="A19" s="29">
        <v>11</v>
      </c>
      <c r="B19" s="377" t="s">
        <v>46</v>
      </c>
      <c r="C19" s="378">
        <v>2949155.7764666905</v>
      </c>
      <c r="D19" s="378">
        <v>300329.21000000002</v>
      </c>
      <c r="E19" s="379">
        <f t="shared" si="0"/>
        <v>3249484.9864666904</v>
      </c>
      <c r="F19" s="380">
        <v>720294.58385537867</v>
      </c>
      <c r="G19" s="378">
        <v>381437.14047300001</v>
      </c>
      <c r="H19" s="381">
        <f t="shared" si="1"/>
        <v>1101731.7243283787</v>
      </c>
    </row>
    <row r="20" spans="1:8">
      <c r="A20" s="29">
        <v>12</v>
      </c>
      <c r="B20" s="387" t="s">
        <v>47</v>
      </c>
      <c r="C20" s="379">
        <f>SUM(C7:C11)+SUM(C14:C19)</f>
        <v>107784180.06264096</v>
      </c>
      <c r="D20" s="379">
        <f>SUM(D7:D11)+SUM(D14:D19)</f>
        <v>237352706.939017</v>
      </c>
      <c r="E20" s="379">
        <f>C20+D20</f>
        <v>345136887.00165796</v>
      </c>
      <c r="F20" s="379">
        <f>SUM(F7:F11)+SUM(F14:F19)</f>
        <v>92662105.415374398</v>
      </c>
      <c r="G20" s="379">
        <f>SUM(G7:G11)+SUM(G14:G19)</f>
        <v>220729155.86821663</v>
      </c>
      <c r="H20" s="381">
        <f t="shared" si="1"/>
        <v>313391261.28359103</v>
      </c>
    </row>
    <row r="21" spans="1:8">
      <c r="A21" s="29"/>
      <c r="B21" s="374" t="s">
        <v>48</v>
      </c>
      <c r="C21" s="388"/>
      <c r="D21" s="388"/>
      <c r="E21" s="388"/>
      <c r="F21" s="389"/>
      <c r="G21" s="388"/>
      <c r="H21" s="390"/>
    </row>
    <row r="22" spans="1:8">
      <c r="A22" s="29">
        <v>13</v>
      </c>
      <c r="B22" s="377" t="s">
        <v>49</v>
      </c>
      <c r="C22" s="378">
        <v>0</v>
      </c>
      <c r="D22" s="378">
        <v>123634608.40000001</v>
      </c>
      <c r="E22" s="379">
        <f>C22+D22</f>
        <v>123634608.40000001</v>
      </c>
      <c r="F22" s="380">
        <v>0</v>
      </c>
      <c r="G22" s="378">
        <v>168452870.48666501</v>
      </c>
      <c r="H22" s="381">
        <f t="shared" si="1"/>
        <v>168452870.48666501</v>
      </c>
    </row>
    <row r="23" spans="1:8">
      <c r="A23" s="29">
        <v>14</v>
      </c>
      <c r="B23" s="377" t="s">
        <v>50</v>
      </c>
      <c r="C23" s="378">
        <v>7145622.5699999966</v>
      </c>
      <c r="D23" s="378">
        <v>31072818.269999988</v>
      </c>
      <c r="E23" s="379">
        <f t="shared" ref="E23:E40" si="2">C23+D23</f>
        <v>38218440.839999989</v>
      </c>
      <c r="F23" s="380">
        <v>10896532.139999999</v>
      </c>
      <c r="G23" s="378">
        <v>10968147.590000004</v>
      </c>
      <c r="H23" s="381">
        <f t="shared" si="1"/>
        <v>21864679.730000004</v>
      </c>
    </row>
    <row r="24" spans="1:8">
      <c r="A24" s="29">
        <v>15</v>
      </c>
      <c r="B24" s="377" t="s">
        <v>51</v>
      </c>
      <c r="C24" s="378">
        <v>0</v>
      </c>
      <c r="D24" s="378">
        <v>0</v>
      </c>
      <c r="E24" s="379">
        <f t="shared" si="2"/>
        <v>0</v>
      </c>
      <c r="F24" s="380">
        <v>0</v>
      </c>
      <c r="G24" s="378">
        <v>0</v>
      </c>
      <c r="H24" s="381">
        <f t="shared" si="1"/>
        <v>0</v>
      </c>
    </row>
    <row r="25" spans="1:8">
      <c r="A25" s="29">
        <v>16</v>
      </c>
      <c r="B25" s="377" t="s">
        <v>52</v>
      </c>
      <c r="C25" s="378">
        <v>3856928.1</v>
      </c>
      <c r="D25" s="378">
        <v>38765323.239999995</v>
      </c>
      <c r="E25" s="379">
        <f t="shared" si="2"/>
        <v>42622251.339999996</v>
      </c>
      <c r="F25" s="380">
        <v>113778.54000000001</v>
      </c>
      <c r="G25" s="378">
        <v>21659507.539999995</v>
      </c>
      <c r="H25" s="381">
        <f t="shared" si="1"/>
        <v>21773286.079999994</v>
      </c>
    </row>
    <row r="26" spans="1:8">
      <c r="A26" s="29">
        <v>17</v>
      </c>
      <c r="B26" s="377" t="s">
        <v>53</v>
      </c>
      <c r="C26" s="388"/>
      <c r="D26" s="388"/>
      <c r="E26" s="379">
        <f t="shared" si="2"/>
        <v>0</v>
      </c>
      <c r="F26" s="389"/>
      <c r="G26" s="388"/>
      <c r="H26" s="381">
        <f t="shared" si="1"/>
        <v>0</v>
      </c>
    </row>
    <row r="27" spans="1:8">
      <c r="A27" s="29">
        <v>18</v>
      </c>
      <c r="B27" s="377" t="s">
        <v>54</v>
      </c>
      <c r="C27" s="378">
        <v>2500000</v>
      </c>
      <c r="D27" s="378">
        <v>47386111.080784</v>
      </c>
      <c r="E27" s="379">
        <f t="shared" si="2"/>
        <v>49886111.080784</v>
      </c>
      <c r="F27" s="380">
        <v>3000000</v>
      </c>
      <c r="G27" s="378">
        <v>17882277.763180003</v>
      </c>
      <c r="H27" s="381">
        <f t="shared" si="1"/>
        <v>20882277.763180003</v>
      </c>
    </row>
    <row r="28" spans="1:8">
      <c r="A28" s="29">
        <v>19</v>
      </c>
      <c r="B28" s="377" t="s">
        <v>55</v>
      </c>
      <c r="C28" s="378">
        <v>76863.45</v>
      </c>
      <c r="D28" s="378">
        <v>1480680.2864871458</v>
      </c>
      <c r="E28" s="379">
        <f t="shared" si="2"/>
        <v>1557543.7364871458</v>
      </c>
      <c r="F28" s="380">
        <v>13549.27</v>
      </c>
      <c r="G28" s="378">
        <v>1293672.7999999998</v>
      </c>
      <c r="H28" s="381">
        <f t="shared" si="1"/>
        <v>1307222.0699999998</v>
      </c>
    </row>
    <row r="29" spans="1:8">
      <c r="A29" s="29">
        <v>20</v>
      </c>
      <c r="B29" s="377" t="s">
        <v>56</v>
      </c>
      <c r="C29" s="378">
        <v>903012.91819999996</v>
      </c>
      <c r="D29" s="378">
        <v>2533364.4589999998</v>
      </c>
      <c r="E29" s="379">
        <f t="shared" si="2"/>
        <v>3436377.3772</v>
      </c>
      <c r="F29" s="380">
        <v>348740.22</v>
      </c>
      <c r="G29" s="378">
        <v>839247.34019999986</v>
      </c>
      <c r="H29" s="381">
        <f t="shared" si="1"/>
        <v>1187987.5601999997</v>
      </c>
    </row>
    <row r="30" spans="1:8">
      <c r="A30" s="29">
        <v>21</v>
      </c>
      <c r="B30" s="377" t="s">
        <v>57</v>
      </c>
      <c r="C30" s="378">
        <v>0</v>
      </c>
      <c r="D30" s="378">
        <v>0</v>
      </c>
      <c r="E30" s="379">
        <f t="shared" si="2"/>
        <v>0</v>
      </c>
      <c r="F30" s="380">
        <v>0</v>
      </c>
      <c r="G30" s="378">
        <v>0</v>
      </c>
      <c r="H30" s="381">
        <f t="shared" si="1"/>
        <v>0</v>
      </c>
    </row>
    <row r="31" spans="1:8">
      <c r="A31" s="29">
        <v>22</v>
      </c>
      <c r="B31" s="387" t="s">
        <v>58</v>
      </c>
      <c r="C31" s="379">
        <f>SUM(C22:C30)</f>
        <v>14482427.038199995</v>
      </c>
      <c r="D31" s="379">
        <f>SUM(D22:D30)</f>
        <v>244872905.73627108</v>
      </c>
      <c r="E31" s="379">
        <f>C31+D31</f>
        <v>259355332.77447107</v>
      </c>
      <c r="F31" s="379">
        <f>SUM(F22:F30)</f>
        <v>14372600.169999998</v>
      </c>
      <c r="G31" s="379">
        <f>SUM(G22:G30)</f>
        <v>221095723.52004504</v>
      </c>
      <c r="H31" s="381">
        <f t="shared" si="1"/>
        <v>235468323.69004503</v>
      </c>
    </row>
    <row r="32" spans="1:8">
      <c r="A32" s="29"/>
      <c r="B32" s="374" t="s">
        <v>59</v>
      </c>
      <c r="C32" s="388"/>
      <c r="D32" s="388"/>
      <c r="E32" s="378"/>
      <c r="F32" s="389"/>
      <c r="G32" s="388"/>
      <c r="H32" s="390"/>
    </row>
    <row r="33" spans="1:8">
      <c r="A33" s="29">
        <v>23</v>
      </c>
      <c r="B33" s="377" t="s">
        <v>60</v>
      </c>
      <c r="C33" s="378">
        <v>69161600</v>
      </c>
      <c r="D33" s="388">
        <v>0</v>
      </c>
      <c r="E33" s="379">
        <f t="shared" si="2"/>
        <v>69161600</v>
      </c>
      <c r="F33" s="380">
        <v>69161600</v>
      </c>
      <c r="G33" s="388">
        <v>0</v>
      </c>
      <c r="H33" s="381">
        <f t="shared" si="1"/>
        <v>69161600</v>
      </c>
    </row>
    <row r="34" spans="1:8">
      <c r="A34" s="29">
        <v>24</v>
      </c>
      <c r="B34" s="377" t="s">
        <v>61</v>
      </c>
      <c r="C34" s="378">
        <v>0</v>
      </c>
      <c r="D34" s="388">
        <v>0</v>
      </c>
      <c r="E34" s="379">
        <f t="shared" si="2"/>
        <v>0</v>
      </c>
      <c r="F34" s="380">
        <v>0</v>
      </c>
      <c r="G34" s="388">
        <v>0</v>
      </c>
      <c r="H34" s="381">
        <f t="shared" si="1"/>
        <v>0</v>
      </c>
    </row>
    <row r="35" spans="1:8">
      <c r="A35" s="29">
        <v>25</v>
      </c>
      <c r="B35" s="391" t="s">
        <v>62</v>
      </c>
      <c r="C35" s="378">
        <v>0</v>
      </c>
      <c r="D35" s="388">
        <v>0</v>
      </c>
      <c r="E35" s="379">
        <f t="shared" si="2"/>
        <v>0</v>
      </c>
      <c r="F35" s="380">
        <v>0</v>
      </c>
      <c r="G35" s="388">
        <v>0</v>
      </c>
      <c r="H35" s="381">
        <f t="shared" si="1"/>
        <v>0</v>
      </c>
    </row>
    <row r="36" spans="1:8">
      <c r="A36" s="29">
        <v>26</v>
      </c>
      <c r="B36" s="377" t="s">
        <v>63</v>
      </c>
      <c r="C36" s="378">
        <v>0</v>
      </c>
      <c r="D36" s="388">
        <v>0</v>
      </c>
      <c r="E36" s="379">
        <f t="shared" si="2"/>
        <v>0</v>
      </c>
      <c r="F36" s="380">
        <v>0</v>
      </c>
      <c r="G36" s="388">
        <v>0</v>
      </c>
      <c r="H36" s="381">
        <f t="shared" si="1"/>
        <v>0</v>
      </c>
    </row>
    <row r="37" spans="1:8">
      <c r="A37" s="29">
        <v>27</v>
      </c>
      <c r="B37" s="377" t="s">
        <v>64</v>
      </c>
      <c r="C37" s="378">
        <v>0</v>
      </c>
      <c r="D37" s="388">
        <v>0</v>
      </c>
      <c r="E37" s="379">
        <f t="shared" si="2"/>
        <v>0</v>
      </c>
      <c r="F37" s="380">
        <v>0</v>
      </c>
      <c r="G37" s="388">
        <v>0</v>
      </c>
      <c r="H37" s="381">
        <f t="shared" si="1"/>
        <v>0</v>
      </c>
    </row>
    <row r="38" spans="1:8">
      <c r="A38" s="29">
        <v>28</v>
      </c>
      <c r="B38" s="377" t="s">
        <v>65</v>
      </c>
      <c r="C38" s="378">
        <v>16619954.179593861</v>
      </c>
      <c r="D38" s="388">
        <v>0</v>
      </c>
      <c r="E38" s="379">
        <f t="shared" si="2"/>
        <v>16619954.179593861</v>
      </c>
      <c r="F38" s="380">
        <v>8761337.5775684863</v>
      </c>
      <c r="G38" s="388">
        <v>0</v>
      </c>
      <c r="H38" s="381">
        <f t="shared" si="1"/>
        <v>8761337.5775684863</v>
      </c>
    </row>
    <row r="39" spans="1:8">
      <c r="A39" s="29">
        <v>29</v>
      </c>
      <c r="B39" s="377" t="s">
        <v>66</v>
      </c>
      <c r="C39" s="378">
        <v>0</v>
      </c>
      <c r="D39" s="388">
        <v>0</v>
      </c>
      <c r="E39" s="379">
        <f t="shared" si="2"/>
        <v>0</v>
      </c>
      <c r="F39" s="380">
        <v>0</v>
      </c>
      <c r="G39" s="388">
        <v>0</v>
      </c>
      <c r="H39" s="381">
        <f t="shared" si="1"/>
        <v>0</v>
      </c>
    </row>
    <row r="40" spans="1:8">
      <c r="A40" s="29">
        <v>30</v>
      </c>
      <c r="B40" s="392" t="s">
        <v>266</v>
      </c>
      <c r="C40" s="393">
        <v>85781554.179593861</v>
      </c>
      <c r="D40" s="388">
        <v>0</v>
      </c>
      <c r="E40" s="379">
        <f t="shared" si="2"/>
        <v>85781554.179593861</v>
      </c>
      <c r="F40" s="393">
        <v>77922937.577568486</v>
      </c>
      <c r="G40" s="388">
        <v>0</v>
      </c>
      <c r="H40" s="381">
        <f t="shared" si="1"/>
        <v>77922937.577568486</v>
      </c>
    </row>
    <row r="41" spans="1:8" ht="15" thickBot="1">
      <c r="A41" s="30">
        <v>31</v>
      </c>
      <c r="B41" s="31" t="s">
        <v>67</v>
      </c>
      <c r="C41" s="394">
        <f>C31+C40</f>
        <v>100263981.21779385</v>
      </c>
      <c r="D41" s="394">
        <f>D31+D40</f>
        <v>244872905.73627108</v>
      </c>
      <c r="E41" s="394">
        <f>C41+D41</f>
        <v>345136886.95406497</v>
      </c>
      <c r="F41" s="394">
        <f>F31+F40</f>
        <v>92295537.747568488</v>
      </c>
      <c r="G41" s="394">
        <f>G31+G40</f>
        <v>221095723.52004504</v>
      </c>
      <c r="H41" s="395">
        <f>F41+G41</f>
        <v>313391261.26761353</v>
      </c>
    </row>
    <row r="43" spans="1:8">
      <c r="B43" s="32"/>
    </row>
  </sheetData>
  <mergeCells count="2">
    <mergeCell ref="C5:E5"/>
    <mergeCell ref="F5:H5"/>
  </mergeCells>
  <dataValidations disablePrompts="1"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9.5703125" style="4" bestFit="1" customWidth="1"/>
    <col min="2" max="2" width="52" style="4" bestFit="1" customWidth="1"/>
    <col min="3" max="8" width="12.7109375" style="4" customWidth="1"/>
    <col min="9" max="9" width="8.7109375" style="4" customWidth="1"/>
    <col min="10" max="16384" width="9.28515625" style="4"/>
  </cols>
  <sheetData>
    <row r="1" spans="1:8">
      <c r="A1" s="353" t="s">
        <v>30</v>
      </c>
      <c r="B1" s="354" t="str">
        <f>'Info '!C2</f>
        <v>JSC Isbank Georgia</v>
      </c>
      <c r="C1" s="3"/>
    </row>
    <row r="2" spans="1:8">
      <c r="A2" s="353" t="s">
        <v>31</v>
      </c>
      <c r="B2" s="355">
        <f>'1. key ratios '!B2</f>
        <v>44286</v>
      </c>
      <c r="C2" s="339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4" t="s">
        <v>195</v>
      </c>
      <c r="B4" s="182" t="s">
        <v>22</v>
      </c>
      <c r="C4" s="23"/>
      <c r="D4" s="25"/>
      <c r="E4" s="25"/>
      <c r="F4" s="26"/>
      <c r="G4" s="26"/>
      <c r="H4" s="396" t="s">
        <v>73</v>
      </c>
    </row>
    <row r="5" spans="1:8">
      <c r="A5" s="36" t="s">
        <v>6</v>
      </c>
      <c r="B5" s="37"/>
      <c r="C5" s="561" t="s">
        <v>68</v>
      </c>
      <c r="D5" s="562"/>
      <c r="E5" s="563"/>
      <c r="F5" s="561" t="s">
        <v>72</v>
      </c>
      <c r="G5" s="562"/>
      <c r="H5" s="564"/>
    </row>
    <row r="6" spans="1:8">
      <c r="A6" s="38" t="s">
        <v>6</v>
      </c>
      <c r="B6" s="397"/>
      <c r="C6" s="398" t="s">
        <v>69</v>
      </c>
      <c r="D6" s="398" t="s">
        <v>70</v>
      </c>
      <c r="E6" s="398" t="s">
        <v>71</v>
      </c>
      <c r="F6" s="398" t="s">
        <v>69</v>
      </c>
      <c r="G6" s="398" t="s">
        <v>70</v>
      </c>
      <c r="H6" s="399" t="s">
        <v>71</v>
      </c>
    </row>
    <row r="7" spans="1:8">
      <c r="A7" s="39"/>
      <c r="B7" s="182" t="s">
        <v>194</v>
      </c>
      <c r="C7" s="400"/>
      <c r="D7" s="400"/>
      <c r="E7" s="400"/>
      <c r="F7" s="400"/>
      <c r="G7" s="400"/>
      <c r="H7" s="401"/>
    </row>
    <row r="8" spans="1:8" ht="25.5">
      <c r="A8" s="39">
        <v>1</v>
      </c>
      <c r="B8" s="402" t="s">
        <v>193</v>
      </c>
      <c r="C8" s="403">
        <v>76473.600000000006</v>
      </c>
      <c r="D8" s="403">
        <v>0</v>
      </c>
      <c r="E8" s="384">
        <f t="shared" ref="E8:E22" si="0">C8+D8</f>
        <v>76473.600000000006</v>
      </c>
      <c r="F8" s="404">
        <v>184161.46000000002</v>
      </c>
      <c r="G8" s="404">
        <v>0</v>
      </c>
      <c r="H8" s="386">
        <f t="shared" ref="H8:H22" si="1">F8+G8</f>
        <v>184161.46000000002</v>
      </c>
    </row>
    <row r="9" spans="1:8">
      <c r="A9" s="39">
        <v>2</v>
      </c>
      <c r="B9" s="402" t="s">
        <v>192</v>
      </c>
      <c r="C9" s="405">
        <f>C10+C11+C12+C13+C14+C15+C16+C17+C18</f>
        <v>4073920.6300000004</v>
      </c>
      <c r="D9" s="405">
        <f>D10+D11+D12+D13+D14+D15+D16+D17+D18</f>
        <v>319164.15999999997</v>
      </c>
      <c r="E9" s="384">
        <f t="shared" si="0"/>
        <v>4393084.79</v>
      </c>
      <c r="F9" s="405">
        <f>F10+F11+F12+F13+F14+F15+F16+F17+F18</f>
        <v>2840766.2800000003</v>
      </c>
      <c r="G9" s="405">
        <f>G10+G11+G12+G13+G14+G15+G16+G17+G18</f>
        <v>179619.13</v>
      </c>
      <c r="H9" s="386">
        <f t="shared" si="1"/>
        <v>3020385.41</v>
      </c>
    </row>
    <row r="10" spans="1:8">
      <c r="A10" s="39">
        <v>2.1</v>
      </c>
      <c r="B10" s="406" t="s">
        <v>191</v>
      </c>
      <c r="C10" s="404">
        <v>0</v>
      </c>
      <c r="D10" s="404">
        <v>51940.86</v>
      </c>
      <c r="E10" s="384">
        <f t="shared" si="0"/>
        <v>51940.86</v>
      </c>
      <c r="F10" s="404">
        <v>0</v>
      </c>
      <c r="G10" s="404">
        <v>32400.02</v>
      </c>
      <c r="H10" s="386">
        <f t="shared" si="1"/>
        <v>32400.02</v>
      </c>
    </row>
    <row r="11" spans="1:8">
      <c r="A11" s="39">
        <v>2.2000000000000002</v>
      </c>
      <c r="B11" s="406" t="s">
        <v>190</v>
      </c>
      <c r="C11" s="404">
        <v>3829406.93</v>
      </c>
      <c r="D11" s="404">
        <v>0</v>
      </c>
      <c r="E11" s="384">
        <f t="shared" si="0"/>
        <v>3829406.93</v>
      </c>
      <c r="F11" s="404">
        <v>2573070.9400000004</v>
      </c>
      <c r="G11" s="404">
        <v>0</v>
      </c>
      <c r="H11" s="386">
        <f t="shared" si="1"/>
        <v>2573070.9400000004</v>
      </c>
    </row>
    <row r="12" spans="1:8">
      <c r="A12" s="39">
        <v>2.2999999999999998</v>
      </c>
      <c r="B12" s="406" t="s">
        <v>189</v>
      </c>
      <c r="C12" s="404"/>
      <c r="D12" s="404"/>
      <c r="E12" s="384">
        <f t="shared" si="0"/>
        <v>0</v>
      </c>
      <c r="F12" s="404"/>
      <c r="G12" s="404"/>
      <c r="H12" s="386">
        <f t="shared" si="1"/>
        <v>0</v>
      </c>
    </row>
    <row r="13" spans="1:8">
      <c r="A13" s="39">
        <v>2.4</v>
      </c>
      <c r="B13" s="406" t="s">
        <v>188</v>
      </c>
      <c r="C13" s="404"/>
      <c r="D13" s="404"/>
      <c r="E13" s="384">
        <f t="shared" si="0"/>
        <v>0</v>
      </c>
      <c r="F13" s="404"/>
      <c r="G13" s="404"/>
      <c r="H13" s="386">
        <f t="shared" si="1"/>
        <v>0</v>
      </c>
    </row>
    <row r="14" spans="1:8">
      <c r="A14" s="39">
        <v>2.5</v>
      </c>
      <c r="B14" s="406" t="s">
        <v>187</v>
      </c>
      <c r="C14" s="404"/>
      <c r="D14" s="404"/>
      <c r="E14" s="384">
        <f t="shared" si="0"/>
        <v>0</v>
      </c>
      <c r="F14" s="404"/>
      <c r="G14" s="404"/>
      <c r="H14" s="386">
        <f t="shared" si="1"/>
        <v>0</v>
      </c>
    </row>
    <row r="15" spans="1:8">
      <c r="A15" s="39">
        <v>2.6</v>
      </c>
      <c r="B15" s="406" t="s">
        <v>186</v>
      </c>
      <c r="C15" s="404"/>
      <c r="D15" s="404"/>
      <c r="E15" s="384">
        <f t="shared" si="0"/>
        <v>0</v>
      </c>
      <c r="F15" s="404"/>
      <c r="G15" s="404"/>
      <c r="H15" s="386">
        <f t="shared" si="1"/>
        <v>0</v>
      </c>
    </row>
    <row r="16" spans="1:8">
      <c r="A16" s="39">
        <v>2.7</v>
      </c>
      <c r="B16" s="406" t="s">
        <v>185</v>
      </c>
      <c r="C16" s="404"/>
      <c r="D16" s="404"/>
      <c r="E16" s="384">
        <f t="shared" si="0"/>
        <v>0</v>
      </c>
      <c r="F16" s="404"/>
      <c r="G16" s="404"/>
      <c r="H16" s="386">
        <f t="shared" si="1"/>
        <v>0</v>
      </c>
    </row>
    <row r="17" spans="1:8">
      <c r="A17" s="39">
        <v>2.8</v>
      </c>
      <c r="B17" s="406" t="s">
        <v>184</v>
      </c>
      <c r="C17" s="404">
        <v>244513.70000000004</v>
      </c>
      <c r="D17" s="404">
        <v>267223.3</v>
      </c>
      <c r="E17" s="384">
        <f t="shared" si="0"/>
        <v>511737</v>
      </c>
      <c r="F17" s="404">
        <v>267695.33999999997</v>
      </c>
      <c r="G17" s="404">
        <v>147219.11000000002</v>
      </c>
      <c r="H17" s="386">
        <f t="shared" si="1"/>
        <v>414914.44999999995</v>
      </c>
    </row>
    <row r="18" spans="1:8">
      <c r="A18" s="39">
        <v>2.9</v>
      </c>
      <c r="B18" s="406" t="s">
        <v>183</v>
      </c>
      <c r="C18" s="404">
        <v>0</v>
      </c>
      <c r="D18" s="404">
        <v>0</v>
      </c>
      <c r="E18" s="384">
        <f t="shared" si="0"/>
        <v>0</v>
      </c>
      <c r="F18" s="404">
        <v>0</v>
      </c>
      <c r="G18" s="404">
        <v>0</v>
      </c>
      <c r="H18" s="386">
        <f t="shared" si="1"/>
        <v>0</v>
      </c>
    </row>
    <row r="19" spans="1:8">
      <c r="A19" s="39">
        <v>3</v>
      </c>
      <c r="B19" s="402" t="s">
        <v>182</v>
      </c>
      <c r="C19" s="404">
        <v>0</v>
      </c>
      <c r="D19" s="404">
        <v>0</v>
      </c>
      <c r="E19" s="384">
        <f t="shared" si="0"/>
        <v>0</v>
      </c>
      <c r="F19" s="404">
        <v>0</v>
      </c>
      <c r="G19" s="404">
        <v>0</v>
      </c>
      <c r="H19" s="386">
        <f t="shared" si="1"/>
        <v>0</v>
      </c>
    </row>
    <row r="20" spans="1:8">
      <c r="A20" s="39">
        <v>4</v>
      </c>
      <c r="B20" s="402" t="s">
        <v>181</v>
      </c>
      <c r="C20" s="404">
        <v>588180.05876364</v>
      </c>
      <c r="D20" s="404">
        <v>119722.27813428611</v>
      </c>
      <c r="E20" s="384">
        <f t="shared" si="0"/>
        <v>707902.33689792617</v>
      </c>
      <c r="F20" s="404">
        <v>804491.79390463512</v>
      </c>
      <c r="G20" s="404">
        <v>134008.80602704867</v>
      </c>
      <c r="H20" s="386">
        <f t="shared" si="1"/>
        <v>938500.59993168386</v>
      </c>
    </row>
    <row r="21" spans="1:8">
      <c r="A21" s="39">
        <v>5</v>
      </c>
      <c r="B21" s="402" t="s">
        <v>180</v>
      </c>
      <c r="C21" s="404">
        <v>0</v>
      </c>
      <c r="D21" s="404"/>
      <c r="E21" s="384">
        <f t="shared" si="0"/>
        <v>0</v>
      </c>
      <c r="F21" s="404">
        <v>0</v>
      </c>
      <c r="G21" s="404"/>
      <c r="H21" s="386">
        <f t="shared" si="1"/>
        <v>0</v>
      </c>
    </row>
    <row r="22" spans="1:8">
      <c r="A22" s="39">
        <v>6</v>
      </c>
      <c r="B22" s="407" t="s">
        <v>179</v>
      </c>
      <c r="C22" s="405">
        <f>C8+C9+C19+C20+C21</f>
        <v>4738574.2887636404</v>
      </c>
      <c r="D22" s="405">
        <f>D8+D9+D19+D20+D21</f>
        <v>438886.43813428609</v>
      </c>
      <c r="E22" s="384">
        <f t="shared" si="0"/>
        <v>5177460.726897927</v>
      </c>
      <c r="F22" s="405">
        <f>F8+F9+F19+F20+F21</f>
        <v>3829419.5339046353</v>
      </c>
      <c r="G22" s="405">
        <f>G8+G9+G19+G20+G21</f>
        <v>313627.93602704868</v>
      </c>
      <c r="H22" s="386">
        <f t="shared" si="1"/>
        <v>4143047.469931684</v>
      </c>
    </row>
    <row r="23" spans="1:8">
      <c r="A23" s="39"/>
      <c r="B23" s="182" t="s">
        <v>178</v>
      </c>
      <c r="C23" s="404"/>
      <c r="D23" s="404"/>
      <c r="E23" s="383"/>
      <c r="F23" s="404"/>
      <c r="G23" s="404"/>
      <c r="H23" s="408"/>
    </row>
    <row r="24" spans="1:8">
      <c r="A24" s="39">
        <v>7</v>
      </c>
      <c r="B24" s="402" t="s">
        <v>177</v>
      </c>
      <c r="C24" s="404">
        <v>107966.49</v>
      </c>
      <c r="D24" s="404">
        <v>0</v>
      </c>
      <c r="E24" s="384">
        <f t="shared" ref="E24:E31" si="2">C24+D24</f>
        <v>107966.49</v>
      </c>
      <c r="F24" s="404">
        <v>33765.39</v>
      </c>
      <c r="G24" s="404">
        <v>0</v>
      </c>
      <c r="H24" s="386">
        <f t="shared" ref="H24:H31" si="3">F24+G24</f>
        <v>33765.39</v>
      </c>
    </row>
    <row r="25" spans="1:8">
      <c r="A25" s="39">
        <v>8</v>
      </c>
      <c r="B25" s="402" t="s">
        <v>176</v>
      </c>
      <c r="C25" s="404">
        <v>174788.95142514582</v>
      </c>
      <c r="D25" s="404">
        <v>67962.135620000001</v>
      </c>
      <c r="E25" s="384">
        <f t="shared" si="2"/>
        <v>242751.0870451458</v>
      </c>
      <c r="F25" s="404">
        <v>175452.41000000006</v>
      </c>
      <c r="G25" s="404">
        <v>0</v>
      </c>
      <c r="H25" s="386">
        <f t="shared" si="3"/>
        <v>175452.41000000006</v>
      </c>
    </row>
    <row r="26" spans="1:8">
      <c r="A26" s="39">
        <v>9</v>
      </c>
      <c r="B26" s="402" t="s">
        <v>175</v>
      </c>
      <c r="C26" s="404">
        <v>9718.8100000000013</v>
      </c>
      <c r="D26" s="404">
        <v>333393.25</v>
      </c>
      <c r="E26" s="384">
        <f t="shared" si="2"/>
        <v>343112.06</v>
      </c>
      <c r="F26" s="404">
        <v>16479.14</v>
      </c>
      <c r="G26" s="404">
        <v>454977.70999999996</v>
      </c>
      <c r="H26" s="386">
        <f t="shared" si="3"/>
        <v>471456.85</v>
      </c>
    </row>
    <row r="27" spans="1:8">
      <c r="A27" s="39">
        <v>10</v>
      </c>
      <c r="B27" s="402" t="s">
        <v>174</v>
      </c>
      <c r="C27" s="404"/>
      <c r="D27" s="404"/>
      <c r="E27" s="384">
        <f t="shared" si="2"/>
        <v>0</v>
      </c>
      <c r="F27" s="404">
        <v>0</v>
      </c>
      <c r="G27" s="404">
        <v>0</v>
      </c>
      <c r="H27" s="386">
        <f t="shared" si="3"/>
        <v>0</v>
      </c>
    </row>
    <row r="28" spans="1:8">
      <c r="A28" s="39">
        <v>11</v>
      </c>
      <c r="B28" s="402" t="s">
        <v>173</v>
      </c>
      <c r="C28" s="404">
        <v>20732.54</v>
      </c>
      <c r="D28" s="404">
        <v>355683.97</v>
      </c>
      <c r="E28" s="384">
        <f t="shared" si="2"/>
        <v>376416.50999999995</v>
      </c>
      <c r="F28" s="404">
        <v>23696.16</v>
      </c>
      <c r="G28" s="404">
        <v>243528.07</v>
      </c>
      <c r="H28" s="386">
        <f t="shared" si="3"/>
        <v>267224.23</v>
      </c>
    </row>
    <row r="29" spans="1:8">
      <c r="A29" s="39">
        <v>12</v>
      </c>
      <c r="B29" s="402" t="s">
        <v>172</v>
      </c>
      <c r="C29" s="404"/>
      <c r="D29" s="404"/>
      <c r="E29" s="384">
        <f t="shared" si="2"/>
        <v>0</v>
      </c>
      <c r="F29" s="404"/>
      <c r="G29" s="404"/>
      <c r="H29" s="386">
        <f t="shared" si="3"/>
        <v>0</v>
      </c>
    </row>
    <row r="30" spans="1:8">
      <c r="A30" s="39">
        <v>13</v>
      </c>
      <c r="B30" s="409" t="s">
        <v>171</v>
      </c>
      <c r="C30" s="405">
        <f>C24+C25+C26+C27+C28+C29</f>
        <v>313206.79142514581</v>
      </c>
      <c r="D30" s="405">
        <f>D24+D25+D26+D27+D28+D29</f>
        <v>757039.35562000005</v>
      </c>
      <c r="E30" s="384">
        <f t="shared" si="2"/>
        <v>1070246.1470451457</v>
      </c>
      <c r="F30" s="405">
        <f>F24+F25+F26+F27+F28+F29</f>
        <v>249393.10000000006</v>
      </c>
      <c r="G30" s="405">
        <f>G24+G25+G26+G27+G28+G29</f>
        <v>698505.78</v>
      </c>
      <c r="H30" s="386">
        <f t="shared" si="3"/>
        <v>947898.88000000012</v>
      </c>
    </row>
    <row r="31" spans="1:8">
      <c r="A31" s="39">
        <v>14</v>
      </c>
      <c r="B31" s="409" t="s">
        <v>170</v>
      </c>
      <c r="C31" s="405">
        <f>C22-C30</f>
        <v>4425367.4973384943</v>
      </c>
      <c r="D31" s="405">
        <f>D22-D30</f>
        <v>-318152.91748571396</v>
      </c>
      <c r="E31" s="384">
        <f t="shared" si="2"/>
        <v>4107214.5798527803</v>
      </c>
      <c r="F31" s="405">
        <f>F22-F30</f>
        <v>3580026.4339046353</v>
      </c>
      <c r="G31" s="405">
        <f>G22-G30</f>
        <v>-384877.84397295135</v>
      </c>
      <c r="H31" s="386">
        <f t="shared" si="3"/>
        <v>3195148.5899316841</v>
      </c>
    </row>
    <row r="32" spans="1:8">
      <c r="A32" s="39"/>
      <c r="B32" s="410"/>
      <c r="C32" s="411"/>
      <c r="D32" s="411"/>
      <c r="E32" s="411"/>
      <c r="F32" s="411"/>
      <c r="G32" s="411"/>
      <c r="H32" s="412"/>
    </row>
    <row r="33" spans="1:8">
      <c r="A33" s="39"/>
      <c r="B33" s="410" t="s">
        <v>169</v>
      </c>
      <c r="C33" s="404"/>
      <c r="D33" s="404"/>
      <c r="E33" s="383"/>
      <c r="F33" s="404"/>
      <c r="G33" s="404"/>
      <c r="H33" s="408"/>
    </row>
    <row r="34" spans="1:8">
      <c r="A34" s="39">
        <v>15</v>
      </c>
      <c r="B34" s="413" t="s">
        <v>168</v>
      </c>
      <c r="C34" s="414">
        <f>C35-C36</f>
        <v>50319.6700000001</v>
      </c>
      <c r="D34" s="414">
        <f>D35-D36</f>
        <v>0</v>
      </c>
      <c r="E34" s="384">
        <f t="shared" ref="E34:E45" si="4">C34+D34</f>
        <v>50319.6700000001</v>
      </c>
      <c r="F34" s="414">
        <f>F35-F36</f>
        <v>202142.55999999994</v>
      </c>
      <c r="G34" s="414">
        <f>G35-G36</f>
        <v>0</v>
      </c>
      <c r="H34" s="386">
        <f t="shared" ref="H34:H45" si="5">F34+G34</f>
        <v>202142.55999999994</v>
      </c>
    </row>
    <row r="35" spans="1:8">
      <c r="A35" s="39">
        <v>15.1</v>
      </c>
      <c r="B35" s="406" t="s">
        <v>167</v>
      </c>
      <c r="C35" s="404">
        <v>281806.74000000005</v>
      </c>
      <c r="D35" s="404"/>
      <c r="E35" s="384">
        <f t="shared" si="4"/>
        <v>281806.74000000005</v>
      </c>
      <c r="F35" s="404">
        <v>358530.68999999994</v>
      </c>
      <c r="G35" s="404"/>
      <c r="H35" s="386">
        <f t="shared" si="5"/>
        <v>358530.68999999994</v>
      </c>
    </row>
    <row r="36" spans="1:8">
      <c r="A36" s="39">
        <v>15.2</v>
      </c>
      <c r="B36" s="406" t="s">
        <v>166</v>
      </c>
      <c r="C36" s="404">
        <v>231487.06999999995</v>
      </c>
      <c r="D36" s="404"/>
      <c r="E36" s="384">
        <f t="shared" si="4"/>
        <v>231487.06999999995</v>
      </c>
      <c r="F36" s="404">
        <v>156388.13</v>
      </c>
      <c r="G36" s="404"/>
      <c r="H36" s="386">
        <f t="shared" si="5"/>
        <v>156388.13</v>
      </c>
    </row>
    <row r="37" spans="1:8">
      <c r="A37" s="39">
        <v>16</v>
      </c>
      <c r="B37" s="402" t="s">
        <v>165</v>
      </c>
      <c r="C37" s="404">
        <v>0</v>
      </c>
      <c r="D37" s="404"/>
      <c r="E37" s="384">
        <f t="shared" si="4"/>
        <v>0</v>
      </c>
      <c r="F37" s="404">
        <v>0</v>
      </c>
      <c r="G37" s="404"/>
      <c r="H37" s="386">
        <f t="shared" si="5"/>
        <v>0</v>
      </c>
    </row>
    <row r="38" spans="1:8">
      <c r="A38" s="39">
        <v>17</v>
      </c>
      <c r="B38" s="402" t="s">
        <v>164</v>
      </c>
      <c r="C38" s="404">
        <v>0</v>
      </c>
      <c r="D38" s="404"/>
      <c r="E38" s="384">
        <f t="shared" si="4"/>
        <v>0</v>
      </c>
      <c r="F38" s="404">
        <v>0</v>
      </c>
      <c r="G38" s="404"/>
      <c r="H38" s="386">
        <f t="shared" si="5"/>
        <v>0</v>
      </c>
    </row>
    <row r="39" spans="1:8">
      <c r="A39" s="39">
        <v>18</v>
      </c>
      <c r="B39" s="402" t="s">
        <v>163</v>
      </c>
      <c r="C39" s="404">
        <v>0</v>
      </c>
      <c r="D39" s="404"/>
      <c r="E39" s="384">
        <f t="shared" si="4"/>
        <v>0</v>
      </c>
      <c r="F39" s="404">
        <v>0</v>
      </c>
      <c r="G39" s="404"/>
      <c r="H39" s="386">
        <f t="shared" si="5"/>
        <v>0</v>
      </c>
    </row>
    <row r="40" spans="1:8">
      <c r="A40" s="39">
        <v>19</v>
      </c>
      <c r="B40" s="402" t="s">
        <v>162</v>
      </c>
      <c r="C40" s="404">
        <v>564974.43999999994</v>
      </c>
      <c r="D40" s="404"/>
      <c r="E40" s="384">
        <f t="shared" si="4"/>
        <v>564974.43999999994</v>
      </c>
      <c r="F40" s="404">
        <v>548070.66999999993</v>
      </c>
      <c r="G40" s="404"/>
      <c r="H40" s="386">
        <f t="shared" si="5"/>
        <v>548070.66999999993</v>
      </c>
    </row>
    <row r="41" spans="1:8">
      <c r="A41" s="39">
        <v>20</v>
      </c>
      <c r="B41" s="402" t="s">
        <v>161</v>
      </c>
      <c r="C41" s="404">
        <v>-383234.83000000607</v>
      </c>
      <c r="D41" s="404"/>
      <c r="E41" s="384">
        <f t="shared" si="4"/>
        <v>-383234.83000000607</v>
      </c>
      <c r="F41" s="404">
        <v>99373.019999995828</v>
      </c>
      <c r="G41" s="404"/>
      <c r="H41" s="386">
        <f t="shared" si="5"/>
        <v>99373.019999995828</v>
      </c>
    </row>
    <row r="42" spans="1:8">
      <c r="A42" s="39">
        <v>21</v>
      </c>
      <c r="B42" s="402" t="s">
        <v>160</v>
      </c>
      <c r="C42" s="404">
        <v>0</v>
      </c>
      <c r="D42" s="404"/>
      <c r="E42" s="384">
        <f t="shared" si="4"/>
        <v>0</v>
      </c>
      <c r="F42" s="404">
        <v>0</v>
      </c>
      <c r="G42" s="404"/>
      <c r="H42" s="386">
        <f t="shared" si="5"/>
        <v>0</v>
      </c>
    </row>
    <row r="43" spans="1:8">
      <c r="A43" s="39">
        <v>22</v>
      </c>
      <c r="B43" s="402" t="s">
        <v>159</v>
      </c>
      <c r="C43" s="404">
        <v>542356.66999999993</v>
      </c>
      <c r="D43" s="404"/>
      <c r="E43" s="384">
        <f t="shared" si="4"/>
        <v>542356.66999999993</v>
      </c>
      <c r="F43" s="404">
        <v>545384.41</v>
      </c>
      <c r="G43" s="404"/>
      <c r="H43" s="386">
        <f t="shared" si="5"/>
        <v>545384.41</v>
      </c>
    </row>
    <row r="44" spans="1:8">
      <c r="A44" s="39">
        <v>23</v>
      </c>
      <c r="B44" s="402" t="s">
        <v>158</v>
      </c>
      <c r="C44" s="404">
        <v>0</v>
      </c>
      <c r="D44" s="404"/>
      <c r="E44" s="384">
        <f t="shared" si="4"/>
        <v>0</v>
      </c>
      <c r="F44" s="404">
        <v>0</v>
      </c>
      <c r="G44" s="404"/>
      <c r="H44" s="386">
        <f t="shared" si="5"/>
        <v>0</v>
      </c>
    </row>
    <row r="45" spans="1:8">
      <c r="A45" s="39">
        <v>24</v>
      </c>
      <c r="B45" s="409" t="s">
        <v>273</v>
      </c>
      <c r="C45" s="405">
        <f>C34+C37+C38+C39+C40+C41+C42+C43+C44</f>
        <v>774415.9499999939</v>
      </c>
      <c r="D45" s="405">
        <f>D34+D37+D38+D39+D40+D41+D42+D43+D44</f>
        <v>0</v>
      </c>
      <c r="E45" s="384">
        <f t="shared" si="4"/>
        <v>774415.9499999939</v>
      </c>
      <c r="F45" s="405">
        <f>F34+F37+F38+F39+F40+F41+F42+F43+F44</f>
        <v>1394970.6599999957</v>
      </c>
      <c r="G45" s="405">
        <f>G34+G37+G38+G39+G40+G41+G42+G43+G44</f>
        <v>0</v>
      </c>
      <c r="H45" s="386">
        <f t="shared" si="5"/>
        <v>1394970.6599999957</v>
      </c>
    </row>
    <row r="46" spans="1:8">
      <c r="A46" s="39"/>
      <c r="B46" s="182" t="s">
        <v>157</v>
      </c>
      <c r="C46" s="404"/>
      <c r="D46" s="404"/>
      <c r="E46" s="404"/>
      <c r="F46" s="404"/>
      <c r="G46" s="404"/>
      <c r="H46" s="415"/>
    </row>
    <row r="47" spans="1:8">
      <c r="A47" s="39">
        <v>25</v>
      </c>
      <c r="B47" s="402" t="s">
        <v>156</v>
      </c>
      <c r="C47" s="404">
        <v>0</v>
      </c>
      <c r="D47" s="404"/>
      <c r="E47" s="384">
        <f t="shared" ref="E47:E54" si="6">C47+D47</f>
        <v>0</v>
      </c>
      <c r="F47" s="404">
        <v>0</v>
      </c>
      <c r="G47" s="404"/>
      <c r="H47" s="386">
        <f t="shared" ref="H47:H54" si="7">F47+G47</f>
        <v>0</v>
      </c>
    </row>
    <row r="48" spans="1:8">
      <c r="A48" s="39">
        <v>26</v>
      </c>
      <c r="B48" s="402" t="s">
        <v>155</v>
      </c>
      <c r="C48" s="404">
        <v>26766.45</v>
      </c>
      <c r="D48" s="404"/>
      <c r="E48" s="384">
        <f t="shared" si="6"/>
        <v>26766.45</v>
      </c>
      <c r="F48" s="404">
        <v>16823.77</v>
      </c>
      <c r="G48" s="404"/>
      <c r="H48" s="386">
        <f t="shared" si="7"/>
        <v>16823.77</v>
      </c>
    </row>
    <row r="49" spans="1:8">
      <c r="A49" s="39">
        <v>27</v>
      </c>
      <c r="B49" s="402" t="s">
        <v>154</v>
      </c>
      <c r="C49" s="404">
        <v>1092960.67</v>
      </c>
      <c r="D49" s="404"/>
      <c r="E49" s="384">
        <f t="shared" si="6"/>
        <v>1092960.67</v>
      </c>
      <c r="F49" s="404">
        <v>1105618.75</v>
      </c>
      <c r="G49" s="404"/>
      <c r="H49" s="386">
        <f t="shared" si="7"/>
        <v>1105618.75</v>
      </c>
    </row>
    <row r="50" spans="1:8">
      <c r="A50" s="39">
        <v>28</v>
      </c>
      <c r="B50" s="402" t="s">
        <v>153</v>
      </c>
      <c r="C50" s="404">
        <v>3691.2799999999997</v>
      </c>
      <c r="D50" s="404"/>
      <c r="E50" s="384">
        <f t="shared" si="6"/>
        <v>3691.2799999999997</v>
      </c>
      <c r="F50" s="404">
        <v>6293.85</v>
      </c>
      <c r="G50" s="404"/>
      <c r="H50" s="386">
        <f t="shared" si="7"/>
        <v>6293.85</v>
      </c>
    </row>
    <row r="51" spans="1:8">
      <c r="A51" s="39">
        <v>29</v>
      </c>
      <c r="B51" s="402" t="s">
        <v>152</v>
      </c>
      <c r="C51" s="404">
        <v>171994.84</v>
      </c>
      <c r="D51" s="404"/>
      <c r="E51" s="384">
        <f t="shared" si="6"/>
        <v>171994.84</v>
      </c>
      <c r="F51" s="404">
        <v>111570.9</v>
      </c>
      <c r="G51" s="404"/>
      <c r="H51" s="386">
        <f t="shared" si="7"/>
        <v>111570.9</v>
      </c>
    </row>
    <row r="52" spans="1:8">
      <c r="A52" s="39">
        <v>30</v>
      </c>
      <c r="B52" s="402" t="s">
        <v>151</v>
      </c>
      <c r="C52" s="404">
        <v>511073.38</v>
      </c>
      <c r="D52" s="404"/>
      <c r="E52" s="384">
        <f t="shared" si="6"/>
        <v>511073.38</v>
      </c>
      <c r="F52" s="404">
        <v>382695.83999999997</v>
      </c>
      <c r="G52" s="404"/>
      <c r="H52" s="386">
        <f t="shared" si="7"/>
        <v>382695.83999999997</v>
      </c>
    </row>
    <row r="53" spans="1:8">
      <c r="A53" s="39">
        <v>31</v>
      </c>
      <c r="B53" s="409" t="s">
        <v>274</v>
      </c>
      <c r="C53" s="405">
        <f>C47+C48+C49+C50+C51+C52</f>
        <v>1806486.62</v>
      </c>
      <c r="D53" s="405">
        <f>D47+D48+D49+D50+D51+D52</f>
        <v>0</v>
      </c>
      <c r="E53" s="384">
        <f t="shared" si="6"/>
        <v>1806486.62</v>
      </c>
      <c r="F53" s="405">
        <f>F47+F48+F49+F50+F51+F52</f>
        <v>1623003.1099999999</v>
      </c>
      <c r="G53" s="405">
        <f>G47+G48+G49+G50+G51+G52</f>
        <v>0</v>
      </c>
      <c r="H53" s="386">
        <f t="shared" si="7"/>
        <v>1623003.1099999999</v>
      </c>
    </row>
    <row r="54" spans="1:8">
      <c r="A54" s="39">
        <v>32</v>
      </c>
      <c r="B54" s="409" t="s">
        <v>275</v>
      </c>
      <c r="C54" s="405">
        <f>C45-C53</f>
        <v>-1032070.6700000062</v>
      </c>
      <c r="D54" s="405">
        <f>D45-D53</f>
        <v>0</v>
      </c>
      <c r="E54" s="384">
        <f t="shared" si="6"/>
        <v>-1032070.6700000062</v>
      </c>
      <c r="F54" s="405">
        <f>F45-F53</f>
        <v>-228032.45000000414</v>
      </c>
      <c r="G54" s="405">
        <f>G45-G53</f>
        <v>0</v>
      </c>
      <c r="H54" s="386">
        <f t="shared" si="7"/>
        <v>-228032.45000000414</v>
      </c>
    </row>
    <row r="55" spans="1:8">
      <c r="A55" s="39"/>
      <c r="B55" s="410"/>
      <c r="C55" s="411"/>
      <c r="D55" s="411"/>
      <c r="E55" s="411"/>
      <c r="F55" s="411"/>
      <c r="G55" s="411"/>
      <c r="H55" s="412"/>
    </row>
    <row r="56" spans="1:8">
      <c r="A56" s="39">
        <v>33</v>
      </c>
      <c r="B56" s="409" t="s">
        <v>150</v>
      </c>
      <c r="C56" s="405">
        <f>C31+C54</f>
        <v>3393296.8273384878</v>
      </c>
      <c r="D56" s="405">
        <f>D31+D54</f>
        <v>-318152.91748571396</v>
      </c>
      <c r="E56" s="384">
        <f>C56+D56</f>
        <v>3075143.9098527739</v>
      </c>
      <c r="F56" s="405">
        <f>F31+F54</f>
        <v>3351993.9839046309</v>
      </c>
      <c r="G56" s="405">
        <f>G31+G54</f>
        <v>-384877.84397295135</v>
      </c>
      <c r="H56" s="386">
        <f>F56+G56</f>
        <v>2967116.1399316797</v>
      </c>
    </row>
    <row r="57" spans="1:8">
      <c r="A57" s="39"/>
      <c r="B57" s="410"/>
      <c r="C57" s="411"/>
      <c r="D57" s="411"/>
      <c r="E57" s="411"/>
      <c r="F57" s="411"/>
      <c r="G57" s="411"/>
      <c r="H57" s="412"/>
    </row>
    <row r="58" spans="1:8">
      <c r="A58" s="39">
        <v>34</v>
      </c>
      <c r="B58" s="402" t="s">
        <v>149</v>
      </c>
      <c r="C58" s="404">
        <v>21888.94450293302</v>
      </c>
      <c r="D58" s="404"/>
      <c r="E58" s="384">
        <f>C58+D58</f>
        <v>21888.94450293302</v>
      </c>
      <c r="F58" s="404">
        <v>5683892.6506327381</v>
      </c>
      <c r="G58" s="404"/>
      <c r="H58" s="386">
        <f>F58+G58</f>
        <v>5683892.6506327381</v>
      </c>
    </row>
    <row r="59" spans="1:8" s="183" customFormat="1" ht="25.5">
      <c r="A59" s="39">
        <v>35</v>
      </c>
      <c r="B59" s="402" t="s">
        <v>148</v>
      </c>
      <c r="C59" s="404">
        <v>6022.2036891067983</v>
      </c>
      <c r="D59" s="404"/>
      <c r="E59" s="416">
        <f>C59+D59</f>
        <v>6022.2036891067983</v>
      </c>
      <c r="F59" s="417">
        <v>-31147.196199181781</v>
      </c>
      <c r="G59" s="417"/>
      <c r="H59" s="418">
        <f>F59+G59</f>
        <v>-31147.196199181781</v>
      </c>
    </row>
    <row r="60" spans="1:8">
      <c r="A60" s="39">
        <v>36</v>
      </c>
      <c r="B60" s="402" t="s">
        <v>147</v>
      </c>
      <c r="C60" s="404">
        <v>155075.34734000001</v>
      </c>
      <c r="D60" s="404"/>
      <c r="E60" s="384">
        <f>C60+D60</f>
        <v>155075.34734000001</v>
      </c>
      <c r="F60" s="404">
        <v>-90288.873987280036</v>
      </c>
      <c r="G60" s="404"/>
      <c r="H60" s="386">
        <f>F60+G60</f>
        <v>-90288.873987280036</v>
      </c>
    </row>
    <row r="61" spans="1:8">
      <c r="A61" s="39">
        <v>37</v>
      </c>
      <c r="B61" s="409" t="s">
        <v>146</v>
      </c>
      <c r="C61" s="405">
        <f>C58+C59+C60</f>
        <v>182986.49553203981</v>
      </c>
      <c r="D61" s="405">
        <f>D58+D59+D60</f>
        <v>0</v>
      </c>
      <c r="E61" s="384">
        <f>C61+D61</f>
        <v>182986.49553203981</v>
      </c>
      <c r="F61" s="405">
        <f>F58+F59+F60</f>
        <v>5562456.5804462768</v>
      </c>
      <c r="G61" s="405">
        <f>G58+G59+G60</f>
        <v>0</v>
      </c>
      <c r="H61" s="386">
        <f>F61+G61</f>
        <v>5562456.5804462768</v>
      </c>
    </row>
    <row r="62" spans="1:8">
      <c r="A62" s="39"/>
      <c r="B62" s="419"/>
      <c r="C62" s="404"/>
      <c r="D62" s="404"/>
      <c r="E62" s="404"/>
      <c r="F62" s="404"/>
      <c r="G62" s="404"/>
      <c r="H62" s="415"/>
    </row>
    <row r="63" spans="1:8">
      <c r="A63" s="39">
        <v>38</v>
      </c>
      <c r="B63" s="420" t="s">
        <v>145</v>
      </c>
      <c r="C63" s="405">
        <f>C56-C61</f>
        <v>3210310.3318064478</v>
      </c>
      <c r="D63" s="405">
        <f>D56-D61</f>
        <v>-318152.91748571396</v>
      </c>
      <c r="E63" s="384">
        <f>C63+D63</f>
        <v>2892157.4143207339</v>
      </c>
      <c r="F63" s="405">
        <f>F56-F61</f>
        <v>-2210462.5965416459</v>
      </c>
      <c r="G63" s="405">
        <f>G56-G61</f>
        <v>-384877.84397295135</v>
      </c>
      <c r="H63" s="386">
        <f>F63+G63</f>
        <v>-2595340.4405145971</v>
      </c>
    </row>
    <row r="64" spans="1:8">
      <c r="A64" s="38">
        <v>39</v>
      </c>
      <c r="B64" s="402" t="s">
        <v>144</v>
      </c>
      <c r="C64" s="421">
        <v>426630.54</v>
      </c>
      <c r="D64" s="421"/>
      <c r="E64" s="384">
        <f>C64+D64</f>
        <v>426630.54</v>
      </c>
      <c r="F64" s="421"/>
      <c r="G64" s="421"/>
      <c r="H64" s="386">
        <f>F64+G64</f>
        <v>0</v>
      </c>
    </row>
    <row r="65" spans="1:8">
      <c r="A65" s="39">
        <v>40</v>
      </c>
      <c r="B65" s="409" t="s">
        <v>143</v>
      </c>
      <c r="C65" s="405">
        <f>C63-C64</f>
        <v>2783679.7918064478</v>
      </c>
      <c r="D65" s="405">
        <f>D63-D64</f>
        <v>-318152.91748571396</v>
      </c>
      <c r="E65" s="384">
        <f>C65+D65</f>
        <v>2465526.8743207338</v>
      </c>
      <c r="F65" s="405">
        <f>F63-F64</f>
        <v>-2210462.5965416459</v>
      </c>
      <c r="G65" s="405">
        <f>G63-G64</f>
        <v>-384877.84397295135</v>
      </c>
      <c r="H65" s="386">
        <f>F65+G65</f>
        <v>-2595340.4405145971</v>
      </c>
    </row>
    <row r="66" spans="1:8">
      <c r="A66" s="38">
        <v>41</v>
      </c>
      <c r="B66" s="402" t="s">
        <v>142</v>
      </c>
      <c r="C66" s="421"/>
      <c r="D66" s="421"/>
      <c r="E66" s="384">
        <f>C66+D66</f>
        <v>0</v>
      </c>
      <c r="F66" s="421"/>
      <c r="G66" s="421"/>
      <c r="H66" s="386">
        <f>F66+G66</f>
        <v>0</v>
      </c>
    </row>
    <row r="67" spans="1:8" ht="13.5" thickBot="1">
      <c r="A67" s="40">
        <v>42</v>
      </c>
      <c r="B67" s="41" t="s">
        <v>141</v>
      </c>
      <c r="C67" s="422">
        <f>C65+C66</f>
        <v>2783679.7918064478</v>
      </c>
      <c r="D67" s="422">
        <f>D65+D66</f>
        <v>-318152.91748571396</v>
      </c>
      <c r="E67" s="423">
        <f>C67+D67</f>
        <v>2465526.8743207338</v>
      </c>
      <c r="F67" s="422">
        <f>F65+F66</f>
        <v>-2210462.5965416459</v>
      </c>
      <c r="G67" s="422">
        <f>G65+G66</f>
        <v>-384877.84397295135</v>
      </c>
      <c r="H67" s="424">
        <f>F67+G67</f>
        <v>-2595340.4405145971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28515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28515625" style="5"/>
  </cols>
  <sheetData>
    <row r="1" spans="1:8">
      <c r="A1" s="353" t="s">
        <v>30</v>
      </c>
      <c r="B1" s="354" t="str">
        <f>'Info '!C2</f>
        <v>JSC Isbank Georgia</v>
      </c>
    </row>
    <row r="2" spans="1:8">
      <c r="A2" s="353" t="s">
        <v>31</v>
      </c>
      <c r="B2" s="355">
        <f>'1. key ratios '!B2</f>
        <v>44286</v>
      </c>
    </row>
    <row r="3" spans="1:8">
      <c r="A3" s="4"/>
    </row>
    <row r="4" spans="1:8" ht="15" thickBot="1">
      <c r="A4" s="4" t="s">
        <v>74</v>
      </c>
      <c r="B4" s="4"/>
      <c r="C4" s="425"/>
      <c r="D4" s="425"/>
      <c r="E4" s="425"/>
      <c r="F4" s="425"/>
      <c r="G4" s="426"/>
      <c r="H4" s="427" t="s">
        <v>73</v>
      </c>
    </row>
    <row r="5" spans="1:8">
      <c r="A5" s="565" t="s">
        <v>6</v>
      </c>
      <c r="B5" s="567" t="s">
        <v>340</v>
      </c>
      <c r="C5" s="561" t="s">
        <v>68</v>
      </c>
      <c r="D5" s="562"/>
      <c r="E5" s="563"/>
      <c r="F5" s="561" t="s">
        <v>72</v>
      </c>
      <c r="G5" s="562"/>
      <c r="H5" s="564"/>
    </row>
    <row r="6" spans="1:8">
      <c r="A6" s="566"/>
      <c r="B6" s="568"/>
      <c r="C6" s="375" t="s">
        <v>287</v>
      </c>
      <c r="D6" s="375" t="s">
        <v>122</v>
      </c>
      <c r="E6" s="375" t="s">
        <v>109</v>
      </c>
      <c r="F6" s="375" t="s">
        <v>287</v>
      </c>
      <c r="G6" s="375" t="s">
        <v>122</v>
      </c>
      <c r="H6" s="376" t="s">
        <v>109</v>
      </c>
    </row>
    <row r="7" spans="1:8" s="18" customFormat="1">
      <c r="A7" s="171">
        <v>1</v>
      </c>
      <c r="B7" s="428" t="s">
        <v>374</v>
      </c>
      <c r="C7" s="414">
        <f>SUM(C8:C11)</f>
        <v>26994893.149999999</v>
      </c>
      <c r="D7" s="414">
        <f>SUM(D8:D11)</f>
        <v>43739814.810000002</v>
      </c>
      <c r="E7" s="414">
        <f>C7+D7</f>
        <v>70734707.960000008</v>
      </c>
      <c r="F7" s="414">
        <f>SUM(F8:F11)</f>
        <v>30329148.349999998</v>
      </c>
      <c r="G7" s="414">
        <f>SUM(G8:G11)</f>
        <v>47741216.719999999</v>
      </c>
      <c r="H7" s="386">
        <f t="shared" ref="H7:H53" si="0">F7+G7</f>
        <v>78070365.069999993</v>
      </c>
    </row>
    <row r="8" spans="1:8" s="18" customFormat="1">
      <c r="A8" s="171">
        <v>1.1000000000000001</v>
      </c>
      <c r="B8" s="429" t="s">
        <v>305</v>
      </c>
      <c r="C8" s="430">
        <v>26948275.719999999</v>
      </c>
      <c r="D8" s="430">
        <v>43722755.810000002</v>
      </c>
      <c r="E8" s="414">
        <f t="shared" ref="E8:E53" si="1">C8+D8</f>
        <v>70671031.530000001</v>
      </c>
      <c r="F8" s="430">
        <v>30268225.559999999</v>
      </c>
      <c r="G8" s="430">
        <v>47724794.219999999</v>
      </c>
      <c r="H8" s="386">
        <f t="shared" si="0"/>
        <v>77993019.780000001</v>
      </c>
    </row>
    <row r="9" spans="1:8" s="18" customFormat="1">
      <c r="A9" s="171">
        <v>1.2</v>
      </c>
      <c r="B9" s="429" t="s">
        <v>306</v>
      </c>
      <c r="C9" s="430"/>
      <c r="D9" s="430"/>
      <c r="E9" s="414">
        <f t="shared" si="1"/>
        <v>0</v>
      </c>
      <c r="F9" s="430"/>
      <c r="G9" s="430"/>
      <c r="H9" s="386">
        <f t="shared" si="0"/>
        <v>0</v>
      </c>
    </row>
    <row r="10" spans="1:8" s="18" customFormat="1">
      <c r="A10" s="171">
        <v>1.3</v>
      </c>
      <c r="B10" s="429" t="s">
        <v>307</v>
      </c>
      <c r="C10" s="430">
        <v>46617.429999999993</v>
      </c>
      <c r="D10" s="430">
        <v>17059</v>
      </c>
      <c r="E10" s="414">
        <f t="shared" si="1"/>
        <v>63676.429999999993</v>
      </c>
      <c r="F10" s="430">
        <v>60922.789999999986</v>
      </c>
      <c r="G10" s="430">
        <v>16422.5</v>
      </c>
      <c r="H10" s="386">
        <f t="shared" si="0"/>
        <v>77345.289999999979</v>
      </c>
    </row>
    <row r="11" spans="1:8" s="18" customFormat="1">
      <c r="A11" s="171">
        <v>1.4</v>
      </c>
      <c r="B11" s="429" t="s">
        <v>288</v>
      </c>
      <c r="C11" s="430"/>
      <c r="D11" s="430"/>
      <c r="E11" s="414">
        <f t="shared" si="1"/>
        <v>0</v>
      </c>
      <c r="F11" s="430"/>
      <c r="G11" s="430"/>
      <c r="H11" s="386">
        <f t="shared" si="0"/>
        <v>0</v>
      </c>
    </row>
    <row r="12" spans="1:8" s="18" customFormat="1" ht="29.25" customHeight="1">
      <c r="A12" s="171">
        <v>2</v>
      </c>
      <c r="B12" s="431" t="s">
        <v>309</v>
      </c>
      <c r="C12" s="414"/>
      <c r="D12" s="414"/>
      <c r="E12" s="414">
        <f t="shared" si="1"/>
        <v>0</v>
      </c>
      <c r="F12" s="414"/>
      <c r="G12" s="414"/>
      <c r="H12" s="386">
        <f t="shared" si="0"/>
        <v>0</v>
      </c>
    </row>
    <row r="13" spans="1:8" s="18" customFormat="1" ht="19.899999999999999" customHeight="1">
      <c r="A13" s="171">
        <v>3</v>
      </c>
      <c r="B13" s="431" t="s">
        <v>308</v>
      </c>
      <c r="C13" s="414">
        <f>SUM(C14:C15)</f>
        <v>2636000</v>
      </c>
      <c r="D13" s="414">
        <f>SUM(D14:D15)</f>
        <v>0</v>
      </c>
      <c r="E13" s="414">
        <f t="shared" si="1"/>
        <v>2636000</v>
      </c>
      <c r="F13" s="414">
        <f>SUM(F14:F15)</f>
        <v>0</v>
      </c>
      <c r="G13" s="414">
        <f>SUM(G14:G15)</f>
        <v>0</v>
      </c>
      <c r="H13" s="386">
        <f t="shared" si="0"/>
        <v>0</v>
      </c>
    </row>
    <row r="14" spans="1:8" s="18" customFormat="1">
      <c r="A14" s="171">
        <v>3.1</v>
      </c>
      <c r="B14" s="432" t="s">
        <v>289</v>
      </c>
      <c r="C14" s="430">
        <v>2636000</v>
      </c>
      <c r="D14" s="430"/>
      <c r="E14" s="414">
        <f t="shared" si="1"/>
        <v>2636000</v>
      </c>
      <c r="F14" s="430"/>
      <c r="G14" s="430"/>
      <c r="H14" s="386">
        <f t="shared" si="0"/>
        <v>0</v>
      </c>
    </row>
    <row r="15" spans="1:8" s="18" customFormat="1">
      <c r="A15" s="171">
        <v>3.2</v>
      </c>
      <c r="B15" s="432" t="s">
        <v>290</v>
      </c>
      <c r="C15" s="430"/>
      <c r="D15" s="430"/>
      <c r="E15" s="414">
        <f t="shared" si="1"/>
        <v>0</v>
      </c>
      <c r="F15" s="430"/>
      <c r="G15" s="430"/>
      <c r="H15" s="386">
        <f t="shared" si="0"/>
        <v>0</v>
      </c>
    </row>
    <row r="16" spans="1:8" s="18" customFormat="1">
      <c r="A16" s="171">
        <v>4</v>
      </c>
      <c r="B16" s="433" t="s">
        <v>319</v>
      </c>
      <c r="C16" s="414">
        <f>SUM(C17:C18)</f>
        <v>64160154.99000001</v>
      </c>
      <c r="D16" s="414">
        <f>SUM(D17:D18)</f>
        <v>76677496.975483999</v>
      </c>
      <c r="E16" s="414">
        <f t="shared" si="1"/>
        <v>140837651.96548402</v>
      </c>
      <c r="F16" s="414">
        <f>SUM(F17:F18)</f>
        <v>22963425.559999999</v>
      </c>
      <c r="G16" s="414">
        <f>SUM(G17:G18)</f>
        <v>112161883.36635399</v>
      </c>
      <c r="H16" s="386">
        <f t="shared" si="0"/>
        <v>135125308.92635399</v>
      </c>
    </row>
    <row r="17" spans="1:8" s="18" customFormat="1">
      <c r="A17" s="171">
        <v>4.0999999999999996</v>
      </c>
      <c r="B17" s="432" t="s">
        <v>310</v>
      </c>
      <c r="C17" s="430">
        <v>41015564.180000007</v>
      </c>
      <c r="D17" s="430">
        <v>62179300.109999999</v>
      </c>
      <c r="E17" s="414">
        <f t="shared" si="1"/>
        <v>103194864.29000001</v>
      </c>
      <c r="F17" s="430"/>
      <c r="G17" s="430">
        <v>84651042.159999996</v>
      </c>
      <c r="H17" s="386">
        <f t="shared" si="0"/>
        <v>84651042.159999996</v>
      </c>
    </row>
    <row r="18" spans="1:8" s="18" customFormat="1">
      <c r="A18" s="171">
        <v>4.2</v>
      </c>
      <c r="B18" s="432" t="s">
        <v>304</v>
      </c>
      <c r="C18" s="430">
        <v>23144590.809999999</v>
      </c>
      <c r="D18" s="430">
        <v>14498196.865484001</v>
      </c>
      <c r="E18" s="414">
        <f t="shared" si="1"/>
        <v>37642787.675484002</v>
      </c>
      <c r="F18" s="430">
        <v>22963425.559999999</v>
      </c>
      <c r="G18" s="430">
        <v>27510841.206354</v>
      </c>
      <c r="H18" s="386">
        <f t="shared" si="0"/>
        <v>50474266.766353995</v>
      </c>
    </row>
    <row r="19" spans="1:8" s="18" customFormat="1">
      <c r="A19" s="171">
        <v>5</v>
      </c>
      <c r="B19" s="431" t="s">
        <v>318</v>
      </c>
      <c r="C19" s="414">
        <f>C20+C21+C22+SUM(C28:C31)</f>
        <v>128726</v>
      </c>
      <c r="D19" s="414">
        <f>D20+D21+D22+SUM(D28:D31)</f>
        <v>295675010.18874228</v>
      </c>
      <c r="E19" s="414">
        <f t="shared" si="1"/>
        <v>295803736.18874228</v>
      </c>
      <c r="F19" s="414">
        <f>F20+F21+F22+SUM(F28:F31)</f>
        <v>24800</v>
      </c>
      <c r="G19" s="414">
        <f>G20+G21+G22+SUM(G28:G31)</f>
        <v>309656395.07098401</v>
      </c>
      <c r="H19" s="386">
        <f t="shared" si="0"/>
        <v>309681195.07098401</v>
      </c>
    </row>
    <row r="20" spans="1:8" s="18" customFormat="1">
      <c r="A20" s="171">
        <v>5.0999999999999996</v>
      </c>
      <c r="B20" s="434" t="s">
        <v>293</v>
      </c>
      <c r="C20" s="430">
        <v>128726</v>
      </c>
      <c r="D20" s="430">
        <v>1515888.8691580002</v>
      </c>
      <c r="E20" s="414">
        <f t="shared" si="1"/>
        <v>1644614.8691580002</v>
      </c>
      <c r="F20" s="430">
        <v>24800</v>
      </c>
      <c r="G20" s="430">
        <v>893743.88266500004</v>
      </c>
      <c r="H20" s="386">
        <f t="shared" si="0"/>
        <v>918543.88266500004</v>
      </c>
    </row>
    <row r="21" spans="1:8" s="18" customFormat="1">
      <c r="A21" s="171">
        <v>5.2</v>
      </c>
      <c r="B21" s="434" t="s">
        <v>292</v>
      </c>
      <c r="C21" s="430"/>
      <c r="D21" s="430"/>
      <c r="E21" s="414">
        <f t="shared" si="1"/>
        <v>0</v>
      </c>
      <c r="F21" s="430"/>
      <c r="G21" s="430"/>
      <c r="H21" s="386">
        <f t="shared" si="0"/>
        <v>0</v>
      </c>
    </row>
    <row r="22" spans="1:8" s="18" customFormat="1">
      <c r="A22" s="171">
        <v>5.3</v>
      </c>
      <c r="B22" s="434" t="s">
        <v>291</v>
      </c>
      <c r="C22" s="435">
        <f>SUM(C23:C27)</f>
        <v>0</v>
      </c>
      <c r="D22" s="435">
        <f>SUM(D23:D27)</f>
        <v>230300700.87609798</v>
      </c>
      <c r="E22" s="414">
        <f t="shared" si="1"/>
        <v>230300700.87609798</v>
      </c>
      <c r="F22" s="435">
        <f>SUM(F23:F27)</f>
        <v>0</v>
      </c>
      <c r="G22" s="435">
        <f>SUM(G23:G27)</f>
        <v>256790054.17043251</v>
      </c>
      <c r="H22" s="386">
        <f t="shared" si="0"/>
        <v>256790054.17043251</v>
      </c>
    </row>
    <row r="23" spans="1:8" s="18" customFormat="1">
      <c r="A23" s="171" t="s">
        <v>15</v>
      </c>
      <c r="B23" s="436" t="s">
        <v>75</v>
      </c>
      <c r="C23" s="430"/>
      <c r="D23" s="430">
        <v>33614582.035110779</v>
      </c>
      <c r="E23" s="414">
        <f t="shared" si="1"/>
        <v>33614582.035110779</v>
      </c>
      <c r="F23" s="430"/>
      <c r="G23" s="430">
        <v>37480955.589260295</v>
      </c>
      <c r="H23" s="386">
        <f t="shared" si="0"/>
        <v>37480955.589260295</v>
      </c>
    </row>
    <row r="24" spans="1:8" s="18" customFormat="1">
      <c r="A24" s="171" t="s">
        <v>16</v>
      </c>
      <c r="B24" s="436" t="s">
        <v>76</v>
      </c>
      <c r="C24" s="430"/>
      <c r="D24" s="430">
        <v>166204232.08920905</v>
      </c>
      <c r="E24" s="414">
        <f t="shared" si="1"/>
        <v>166204232.08920905</v>
      </c>
      <c r="F24" s="430"/>
      <c r="G24" s="430">
        <v>185321163.15401399</v>
      </c>
      <c r="H24" s="386">
        <f t="shared" si="0"/>
        <v>185321163.15401399</v>
      </c>
    </row>
    <row r="25" spans="1:8" s="18" customFormat="1">
      <c r="A25" s="171" t="s">
        <v>17</v>
      </c>
      <c r="B25" s="436" t="s">
        <v>77</v>
      </c>
      <c r="C25" s="430"/>
      <c r="D25" s="430">
        <v>165877.37276657703</v>
      </c>
      <c r="E25" s="414">
        <f t="shared" si="1"/>
        <v>165877.37276657703</v>
      </c>
      <c r="F25" s="430"/>
      <c r="G25" s="430">
        <v>184956.70823552928</v>
      </c>
      <c r="H25" s="386">
        <f t="shared" si="0"/>
        <v>184956.70823552928</v>
      </c>
    </row>
    <row r="26" spans="1:8" s="18" customFormat="1">
      <c r="A26" s="171" t="s">
        <v>18</v>
      </c>
      <c r="B26" s="436" t="s">
        <v>78</v>
      </c>
      <c r="C26" s="430"/>
      <c r="D26" s="430">
        <v>30316009.379011557</v>
      </c>
      <c r="E26" s="414">
        <f t="shared" si="1"/>
        <v>30316009.379011557</v>
      </c>
      <c r="F26" s="430"/>
      <c r="G26" s="430">
        <v>33802978.718922697</v>
      </c>
      <c r="H26" s="386">
        <f t="shared" si="0"/>
        <v>33802978.718922697</v>
      </c>
    </row>
    <row r="27" spans="1:8" s="18" customFormat="1">
      <c r="A27" s="171" t="s">
        <v>19</v>
      </c>
      <c r="B27" s="436" t="s">
        <v>79</v>
      </c>
      <c r="C27" s="430"/>
      <c r="D27" s="430">
        <v>0</v>
      </c>
      <c r="E27" s="414">
        <f t="shared" si="1"/>
        <v>0</v>
      </c>
      <c r="F27" s="430"/>
      <c r="G27" s="430">
        <v>0</v>
      </c>
      <c r="H27" s="386">
        <f t="shared" si="0"/>
        <v>0</v>
      </c>
    </row>
    <row r="28" spans="1:8" s="18" customFormat="1">
      <c r="A28" s="171">
        <v>5.4</v>
      </c>
      <c r="B28" s="434" t="s">
        <v>294</v>
      </c>
      <c r="C28" s="430"/>
      <c r="D28" s="430">
        <v>8694210.611893747</v>
      </c>
      <c r="E28" s="414">
        <f t="shared" si="1"/>
        <v>8694210.611893747</v>
      </c>
      <c r="F28" s="430"/>
      <c r="G28" s="430">
        <v>7370533.5684153931</v>
      </c>
      <c r="H28" s="386">
        <f t="shared" si="0"/>
        <v>7370533.5684153931</v>
      </c>
    </row>
    <row r="29" spans="1:8" s="18" customFormat="1">
      <c r="A29" s="171">
        <v>5.5</v>
      </c>
      <c r="B29" s="434" t="s">
        <v>295</v>
      </c>
      <c r="C29" s="430"/>
      <c r="D29" s="430">
        <v>0</v>
      </c>
      <c r="E29" s="414">
        <f t="shared" si="1"/>
        <v>0</v>
      </c>
      <c r="F29" s="430"/>
      <c r="G29" s="430">
        <v>0</v>
      </c>
      <c r="H29" s="386">
        <f t="shared" si="0"/>
        <v>0</v>
      </c>
    </row>
    <row r="30" spans="1:8" s="18" customFormat="1">
      <c r="A30" s="171">
        <v>5.6</v>
      </c>
      <c r="B30" s="434" t="s">
        <v>296</v>
      </c>
      <c r="C30" s="430"/>
      <c r="D30" s="430">
        <v>0</v>
      </c>
      <c r="E30" s="414">
        <f t="shared" si="1"/>
        <v>0</v>
      </c>
      <c r="F30" s="430"/>
      <c r="G30" s="430">
        <v>0</v>
      </c>
      <c r="H30" s="386">
        <f t="shared" si="0"/>
        <v>0</v>
      </c>
    </row>
    <row r="31" spans="1:8" s="18" customFormat="1">
      <c r="A31" s="171">
        <v>5.7</v>
      </c>
      <c r="B31" s="434" t="s">
        <v>79</v>
      </c>
      <c r="C31" s="430"/>
      <c r="D31" s="430">
        <v>55164209.831592523</v>
      </c>
      <c r="E31" s="414">
        <f t="shared" si="1"/>
        <v>55164209.831592523</v>
      </c>
      <c r="F31" s="430"/>
      <c r="G31" s="430">
        <v>44602063.449471116</v>
      </c>
      <c r="H31" s="386">
        <f t="shared" si="0"/>
        <v>44602063.449471116</v>
      </c>
    </row>
    <row r="32" spans="1:8" s="18" customFormat="1">
      <c r="A32" s="171">
        <v>6</v>
      </c>
      <c r="B32" s="431" t="s">
        <v>324</v>
      </c>
      <c r="C32" s="414">
        <f>SUM(C33:C39)</f>
        <v>0</v>
      </c>
      <c r="D32" s="414">
        <f>SUM(D33:D39)</f>
        <v>0</v>
      </c>
      <c r="E32" s="414">
        <f t="shared" si="1"/>
        <v>0</v>
      </c>
      <c r="F32" s="414">
        <f>SUM(F33:F39)</f>
        <v>0</v>
      </c>
      <c r="G32" s="414">
        <f>SUM(G33:G39)</f>
        <v>3612950</v>
      </c>
      <c r="H32" s="386">
        <f t="shared" si="0"/>
        <v>3612950</v>
      </c>
    </row>
    <row r="33" spans="1:8" s="18" customFormat="1">
      <c r="A33" s="171">
        <v>6.1</v>
      </c>
      <c r="B33" s="437" t="s">
        <v>314</v>
      </c>
      <c r="C33" s="430"/>
      <c r="D33" s="430"/>
      <c r="E33" s="414">
        <f t="shared" si="1"/>
        <v>0</v>
      </c>
      <c r="F33" s="430"/>
      <c r="G33" s="430"/>
      <c r="H33" s="386">
        <f t="shared" si="0"/>
        <v>0</v>
      </c>
    </row>
    <row r="34" spans="1:8" s="18" customFormat="1">
      <c r="A34" s="171">
        <v>6.2</v>
      </c>
      <c r="B34" s="437" t="s">
        <v>315</v>
      </c>
      <c r="C34" s="430"/>
      <c r="D34" s="430"/>
      <c r="E34" s="414">
        <f t="shared" si="1"/>
        <v>0</v>
      </c>
      <c r="F34" s="430"/>
      <c r="G34" s="430">
        <v>3612950</v>
      </c>
      <c r="H34" s="386">
        <f t="shared" si="0"/>
        <v>3612950</v>
      </c>
    </row>
    <row r="35" spans="1:8" s="18" customFormat="1">
      <c r="A35" s="171">
        <v>6.3</v>
      </c>
      <c r="B35" s="437" t="s">
        <v>311</v>
      </c>
      <c r="C35" s="430"/>
      <c r="D35" s="430"/>
      <c r="E35" s="414">
        <f t="shared" si="1"/>
        <v>0</v>
      </c>
      <c r="F35" s="430"/>
      <c r="G35" s="430"/>
      <c r="H35" s="386">
        <f t="shared" si="0"/>
        <v>0</v>
      </c>
    </row>
    <row r="36" spans="1:8" s="18" customFormat="1">
      <c r="A36" s="171">
        <v>6.4</v>
      </c>
      <c r="B36" s="437" t="s">
        <v>312</v>
      </c>
      <c r="C36" s="430"/>
      <c r="D36" s="430"/>
      <c r="E36" s="414">
        <f t="shared" si="1"/>
        <v>0</v>
      </c>
      <c r="F36" s="430"/>
      <c r="G36" s="430"/>
      <c r="H36" s="386">
        <f t="shared" si="0"/>
        <v>0</v>
      </c>
    </row>
    <row r="37" spans="1:8" s="18" customFormat="1">
      <c r="A37" s="171">
        <v>6.5</v>
      </c>
      <c r="B37" s="437" t="s">
        <v>313</v>
      </c>
      <c r="C37" s="430"/>
      <c r="D37" s="430"/>
      <c r="E37" s="414">
        <f t="shared" si="1"/>
        <v>0</v>
      </c>
      <c r="F37" s="430"/>
      <c r="G37" s="430"/>
      <c r="H37" s="386">
        <f t="shared" si="0"/>
        <v>0</v>
      </c>
    </row>
    <row r="38" spans="1:8" s="18" customFormat="1">
      <c r="A38" s="171">
        <v>6.6</v>
      </c>
      <c r="B38" s="437" t="s">
        <v>316</v>
      </c>
      <c r="C38" s="430"/>
      <c r="D38" s="430"/>
      <c r="E38" s="414">
        <f t="shared" si="1"/>
        <v>0</v>
      </c>
      <c r="F38" s="430"/>
      <c r="G38" s="430"/>
      <c r="H38" s="386">
        <f t="shared" si="0"/>
        <v>0</v>
      </c>
    </row>
    <row r="39" spans="1:8" s="18" customFormat="1">
      <c r="A39" s="171">
        <v>6.7</v>
      </c>
      <c r="B39" s="437" t="s">
        <v>317</v>
      </c>
      <c r="C39" s="430"/>
      <c r="D39" s="430"/>
      <c r="E39" s="414">
        <f t="shared" si="1"/>
        <v>0</v>
      </c>
      <c r="F39" s="430"/>
      <c r="G39" s="430"/>
      <c r="H39" s="386">
        <f t="shared" si="0"/>
        <v>0</v>
      </c>
    </row>
    <row r="40" spans="1:8" s="18" customFormat="1">
      <c r="A40" s="171">
        <v>7</v>
      </c>
      <c r="B40" s="431" t="s">
        <v>320</v>
      </c>
      <c r="C40" s="414">
        <f>SUM(C41:C44)</f>
        <v>99742.899999999936</v>
      </c>
      <c r="D40" s="414">
        <f>SUM(D41:D44)</f>
        <v>9080.9599999999991</v>
      </c>
      <c r="E40" s="414">
        <f t="shared" si="1"/>
        <v>108823.85999999993</v>
      </c>
      <c r="F40" s="414">
        <f>SUM(F41:F44)</f>
        <v>113413.7</v>
      </c>
      <c r="G40" s="414">
        <f>SUM(G41:G44)</f>
        <v>8049.98</v>
      </c>
      <c r="H40" s="386">
        <f t="shared" si="0"/>
        <v>121463.67999999999</v>
      </c>
    </row>
    <row r="41" spans="1:8" s="18" customFormat="1">
      <c r="A41" s="171">
        <v>7.1</v>
      </c>
      <c r="B41" s="438" t="s">
        <v>321</v>
      </c>
      <c r="C41" s="430"/>
      <c r="D41" s="430"/>
      <c r="E41" s="414">
        <f t="shared" si="1"/>
        <v>0</v>
      </c>
      <c r="F41" s="430"/>
      <c r="G41" s="430"/>
      <c r="H41" s="386">
        <f t="shared" si="0"/>
        <v>0</v>
      </c>
    </row>
    <row r="42" spans="1:8" s="18" customFormat="1" ht="25.5">
      <c r="A42" s="171">
        <v>7.2</v>
      </c>
      <c r="B42" s="438" t="s">
        <v>322</v>
      </c>
      <c r="C42" s="430"/>
      <c r="D42" s="430"/>
      <c r="E42" s="414">
        <f t="shared" si="1"/>
        <v>0</v>
      </c>
      <c r="F42" s="430"/>
      <c r="G42" s="430"/>
      <c r="H42" s="386">
        <f t="shared" si="0"/>
        <v>0</v>
      </c>
    </row>
    <row r="43" spans="1:8" s="18" customFormat="1" ht="25.5">
      <c r="A43" s="171">
        <v>7.3</v>
      </c>
      <c r="B43" s="438" t="s">
        <v>325</v>
      </c>
      <c r="C43" s="430"/>
      <c r="D43" s="430"/>
      <c r="E43" s="414">
        <f t="shared" si="1"/>
        <v>0</v>
      </c>
      <c r="F43" s="430"/>
      <c r="G43" s="430"/>
      <c r="H43" s="386">
        <f t="shared" si="0"/>
        <v>0</v>
      </c>
    </row>
    <row r="44" spans="1:8" s="18" customFormat="1" ht="25.5">
      <c r="A44" s="171">
        <v>7.4</v>
      </c>
      <c r="B44" s="438" t="s">
        <v>326</v>
      </c>
      <c r="C44" s="430">
        <v>99742.899999999936</v>
      </c>
      <c r="D44" s="430">
        <v>9080.9599999999991</v>
      </c>
      <c r="E44" s="414">
        <f t="shared" si="1"/>
        <v>108823.85999999993</v>
      </c>
      <c r="F44" s="430">
        <v>113413.7</v>
      </c>
      <c r="G44" s="430">
        <v>8049.98</v>
      </c>
      <c r="H44" s="386">
        <f t="shared" si="0"/>
        <v>121463.67999999999</v>
      </c>
    </row>
    <row r="45" spans="1:8" s="18" customFormat="1">
      <c r="A45" s="171">
        <v>8</v>
      </c>
      <c r="B45" s="431" t="s">
        <v>303</v>
      </c>
      <c r="C45" s="414">
        <f>SUM(C46:C52)</f>
        <v>585074.4</v>
      </c>
      <c r="D45" s="414">
        <f>SUM(D46:D52)</f>
        <v>293306.7</v>
      </c>
      <c r="E45" s="414">
        <f t="shared" si="1"/>
        <v>878381.10000000009</v>
      </c>
      <c r="F45" s="414">
        <f>SUM(F46:F52)</f>
        <v>1382973.6</v>
      </c>
      <c r="G45" s="414">
        <f>SUM(G46:G52)</f>
        <v>466223.30999999994</v>
      </c>
      <c r="H45" s="386">
        <f t="shared" si="0"/>
        <v>1849196.9100000001</v>
      </c>
    </row>
    <row r="46" spans="1:8" s="18" customFormat="1">
      <c r="A46" s="171">
        <v>8.1</v>
      </c>
      <c r="B46" s="432" t="s">
        <v>327</v>
      </c>
      <c r="C46" s="430"/>
      <c r="D46" s="430"/>
      <c r="E46" s="414">
        <f t="shared" si="1"/>
        <v>0</v>
      </c>
      <c r="F46" s="430"/>
      <c r="G46" s="430"/>
      <c r="H46" s="386">
        <f t="shared" si="0"/>
        <v>0</v>
      </c>
    </row>
    <row r="47" spans="1:8" s="18" customFormat="1">
      <c r="A47" s="171">
        <v>8.1999999999999993</v>
      </c>
      <c r="B47" s="432" t="s">
        <v>328</v>
      </c>
      <c r="C47" s="430">
        <v>585074.4</v>
      </c>
      <c r="D47" s="430">
        <v>234645.36000000002</v>
      </c>
      <c r="E47" s="414">
        <f t="shared" si="1"/>
        <v>819719.76</v>
      </c>
      <c r="F47" s="430">
        <v>793999.20000000007</v>
      </c>
      <c r="G47" s="430">
        <v>207210.36</v>
      </c>
      <c r="H47" s="386">
        <f t="shared" si="0"/>
        <v>1001209.56</v>
      </c>
    </row>
    <row r="48" spans="1:8" s="18" customFormat="1">
      <c r="A48" s="171">
        <v>8.3000000000000007</v>
      </c>
      <c r="B48" s="432" t="s">
        <v>329</v>
      </c>
      <c r="C48" s="430"/>
      <c r="D48" s="430">
        <v>58661.340000000004</v>
      </c>
      <c r="E48" s="414">
        <f t="shared" si="1"/>
        <v>58661.340000000004</v>
      </c>
      <c r="F48" s="430">
        <v>588974.4</v>
      </c>
      <c r="G48" s="430">
        <v>207210.36</v>
      </c>
      <c r="H48" s="386">
        <f t="shared" si="0"/>
        <v>796184.76</v>
      </c>
    </row>
    <row r="49" spans="1:8" s="18" customFormat="1">
      <c r="A49" s="171">
        <v>8.4</v>
      </c>
      <c r="B49" s="432" t="s">
        <v>330</v>
      </c>
      <c r="C49" s="430"/>
      <c r="D49" s="430"/>
      <c r="E49" s="414">
        <f t="shared" si="1"/>
        <v>0</v>
      </c>
      <c r="F49" s="430"/>
      <c r="G49" s="430">
        <v>51802.59</v>
      </c>
      <c r="H49" s="386">
        <f t="shared" si="0"/>
        <v>51802.59</v>
      </c>
    </row>
    <row r="50" spans="1:8" s="18" customFormat="1">
      <c r="A50" s="171">
        <v>8.5</v>
      </c>
      <c r="B50" s="432" t="s">
        <v>331</v>
      </c>
      <c r="C50" s="430"/>
      <c r="D50" s="430"/>
      <c r="E50" s="414">
        <f t="shared" si="1"/>
        <v>0</v>
      </c>
      <c r="F50" s="430"/>
      <c r="G50" s="430"/>
      <c r="H50" s="386">
        <f t="shared" si="0"/>
        <v>0</v>
      </c>
    </row>
    <row r="51" spans="1:8" s="18" customFormat="1">
      <c r="A51" s="171">
        <v>8.6</v>
      </c>
      <c r="B51" s="432" t="s">
        <v>332</v>
      </c>
      <c r="C51" s="430"/>
      <c r="D51" s="430"/>
      <c r="E51" s="414">
        <f t="shared" si="1"/>
        <v>0</v>
      </c>
      <c r="F51" s="430"/>
      <c r="G51" s="430"/>
      <c r="H51" s="386">
        <f t="shared" si="0"/>
        <v>0</v>
      </c>
    </row>
    <row r="52" spans="1:8" s="18" customFormat="1">
      <c r="A52" s="171">
        <v>8.6999999999999993</v>
      </c>
      <c r="B52" s="432" t="s">
        <v>333</v>
      </c>
      <c r="C52" s="430"/>
      <c r="D52" s="430"/>
      <c r="E52" s="414">
        <f t="shared" si="1"/>
        <v>0</v>
      </c>
      <c r="F52" s="430"/>
      <c r="G52" s="430"/>
      <c r="H52" s="386">
        <f t="shared" si="0"/>
        <v>0</v>
      </c>
    </row>
    <row r="53" spans="1:8" s="18" customFormat="1" ht="15" thickBot="1">
      <c r="A53" s="172">
        <v>9</v>
      </c>
      <c r="B53" s="173" t="s">
        <v>323</v>
      </c>
      <c r="C53" s="439"/>
      <c r="D53" s="439"/>
      <c r="E53" s="439">
        <f t="shared" si="1"/>
        <v>0</v>
      </c>
      <c r="F53" s="439"/>
      <c r="G53" s="439"/>
      <c r="H53" s="424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2.75"/>
  <cols>
    <col min="1" max="1" width="9.5703125" style="4" bestFit="1" customWidth="1"/>
    <col min="2" max="2" width="93.5703125" style="4" customWidth="1"/>
    <col min="3" max="4" width="11.28515625" style="4" bestFit="1" customWidth="1"/>
    <col min="5" max="7" width="11.28515625" style="33" bestFit="1" customWidth="1"/>
    <col min="8" max="11" width="9.7109375" style="33" customWidth="1"/>
    <col min="12" max="16384" width="9.28515625" style="33"/>
  </cols>
  <sheetData>
    <row r="1" spans="1:8">
      <c r="A1" s="353" t="s">
        <v>30</v>
      </c>
      <c r="B1" s="354" t="str">
        <f>'Info '!C2</f>
        <v>JSC Isbank Georgia</v>
      </c>
      <c r="C1" s="3"/>
    </row>
    <row r="2" spans="1:8">
      <c r="A2" s="353" t="s">
        <v>31</v>
      </c>
      <c r="B2" s="355">
        <f>'1. key ratios '!B2</f>
        <v>44286</v>
      </c>
      <c r="C2" s="6"/>
      <c r="D2" s="7"/>
      <c r="E2" s="42"/>
      <c r="F2" s="42"/>
      <c r="G2" s="42"/>
      <c r="H2" s="42"/>
    </row>
    <row r="3" spans="1:8">
      <c r="A3" s="2"/>
      <c r="B3" s="3"/>
      <c r="C3" s="6"/>
      <c r="D3" s="7"/>
      <c r="E3" s="42"/>
      <c r="F3" s="42"/>
      <c r="G3" s="42"/>
      <c r="H3" s="42"/>
    </row>
    <row r="4" spans="1:8" ht="15" customHeight="1" thickBot="1">
      <c r="A4" s="7" t="s">
        <v>198</v>
      </c>
      <c r="B4" s="122" t="s">
        <v>297</v>
      </c>
      <c r="C4" s="452" t="s">
        <v>73</v>
      </c>
    </row>
    <row r="5" spans="1:8" ht="15" customHeight="1">
      <c r="A5" s="197" t="s">
        <v>6</v>
      </c>
      <c r="B5" s="198"/>
      <c r="C5" s="444" t="str">
        <f>INT((MONTH($B$2))/3)&amp;"Q"&amp;"-"&amp;YEAR($B$2)</f>
        <v>1Q-2021</v>
      </c>
      <c r="D5" s="444" t="str">
        <f>IF(INT(MONTH($B$2))=3, "4"&amp;"Q"&amp;"-"&amp;YEAR($B$2)-1, IF(INT(MONTH($B$2))=6, "1"&amp;"Q"&amp;"-"&amp;YEAR($B$2), IF(INT(MONTH($B$2))=9, "2"&amp;"Q"&amp;"-"&amp;YEAR($B$2),IF(INT(MONTH($B$2))=12, "3"&amp;"Q"&amp;"-"&amp;YEAR($B$2), 0))))</f>
        <v>4Q-2020</v>
      </c>
      <c r="E5" s="444" t="str">
        <f>IF(INT(MONTH($B$2))=3, "3"&amp;"Q"&amp;"-"&amp;YEAR($B$2)-1, IF(INT(MONTH($B$2))=6, "4"&amp;"Q"&amp;"-"&amp;YEAR($B$2)-1, IF(INT(MONTH($B$2))=9, "1"&amp;"Q"&amp;"-"&amp;YEAR($B$2),IF(INT(MONTH($B$2))=12, "2"&amp;"Q"&amp;"-"&amp;YEAR($B$2), 0))))</f>
        <v>3Q-2020</v>
      </c>
      <c r="F5" s="444" t="str">
        <f>IF(INT(MONTH($B$2))=3, "2"&amp;"Q"&amp;"-"&amp;YEAR($B$2)-1, IF(INT(MONTH($B$2))=6, "3"&amp;"Q"&amp;"-"&amp;YEAR($B$2)-1, IF(INT(MONTH($B$2))=9, "4"&amp;"Q"&amp;"-"&amp;YEAR($B$2)-1,IF(INT(MONTH($B$2))=12, "1"&amp;"Q"&amp;"-"&amp;YEAR($B$2), 0))))</f>
        <v>2Q-2020</v>
      </c>
      <c r="G5" s="445" t="str">
        <f>IF(INT(MONTH($B$2))=3, "1"&amp;"Q"&amp;"-"&amp;YEAR($B$2)-1, IF(INT(MONTH($B$2))=6, "2"&amp;"Q"&amp;"-"&amp;YEAR($B$2)-1, IF(INT(MONTH($B$2))=9, "3"&amp;"Q"&amp;"-"&amp;YEAR($B$2)-1,IF(INT(MONTH($B$2))=12, "4"&amp;"Q"&amp;"-"&amp;YEAR($B$2)-1, 0))))</f>
        <v>1Q-2020</v>
      </c>
    </row>
    <row r="6" spans="1:8" ht="15" customHeight="1">
      <c r="A6" s="43">
        <v>1</v>
      </c>
      <c r="B6" s="446" t="s">
        <v>301</v>
      </c>
      <c r="C6" s="440">
        <f>C7+C9+C10</f>
        <v>356753760.03299773</v>
      </c>
      <c r="D6" s="440">
        <f>D7+D9+D10</f>
        <v>353849825.01550949</v>
      </c>
      <c r="E6" s="440">
        <f t="shared" ref="E6:G6" si="0">E7+E9+E10</f>
        <v>334866146.72064102</v>
      </c>
      <c r="F6" s="440">
        <f t="shared" si="0"/>
        <v>309318758.44030887</v>
      </c>
      <c r="G6" s="447">
        <f t="shared" si="0"/>
        <v>322629826.37095749</v>
      </c>
    </row>
    <row r="7" spans="1:8" ht="15" customHeight="1">
      <c r="A7" s="43">
        <v>1.1000000000000001</v>
      </c>
      <c r="B7" s="446" t="s">
        <v>481</v>
      </c>
      <c r="C7" s="441">
        <v>312081819.75799775</v>
      </c>
      <c r="D7" s="441">
        <v>309116063.40300947</v>
      </c>
      <c r="E7" s="441">
        <v>287914598.33314103</v>
      </c>
      <c r="F7" s="441">
        <v>266347115.07530886</v>
      </c>
      <c r="G7" s="448">
        <v>276115990.82595748</v>
      </c>
    </row>
    <row r="8" spans="1:8">
      <c r="A8" s="43" t="s">
        <v>14</v>
      </c>
      <c r="B8" s="446" t="s">
        <v>197</v>
      </c>
      <c r="C8" s="441"/>
      <c r="D8" s="441"/>
      <c r="E8" s="441"/>
      <c r="F8" s="441"/>
      <c r="G8" s="448"/>
    </row>
    <row r="9" spans="1:8" ht="15" customHeight="1">
      <c r="A9" s="43">
        <v>1.2</v>
      </c>
      <c r="B9" s="449" t="s">
        <v>196</v>
      </c>
      <c r="C9" s="441">
        <v>44671940.274999999</v>
      </c>
      <c r="D9" s="441">
        <v>44733761.612499997</v>
      </c>
      <c r="E9" s="441">
        <v>46951548.387499973</v>
      </c>
      <c r="F9" s="441">
        <v>42971643.36500001</v>
      </c>
      <c r="G9" s="448">
        <v>46441576.545000002</v>
      </c>
    </row>
    <row r="10" spans="1:8" ht="15" customHeight="1">
      <c r="A10" s="43">
        <v>1.3</v>
      </c>
      <c r="B10" s="446" t="s">
        <v>28</v>
      </c>
      <c r="C10" s="441">
        <v>0</v>
      </c>
      <c r="D10" s="441">
        <v>0</v>
      </c>
      <c r="E10" s="441">
        <v>0</v>
      </c>
      <c r="F10" s="441">
        <v>0</v>
      </c>
      <c r="G10" s="448">
        <v>72259</v>
      </c>
    </row>
    <row r="11" spans="1:8" ht="15" customHeight="1">
      <c r="A11" s="43">
        <v>2</v>
      </c>
      <c r="B11" s="446" t="s">
        <v>298</v>
      </c>
      <c r="C11" s="442">
        <v>3836489.7190561523</v>
      </c>
      <c r="D11" s="442">
        <v>1464177.9683145941</v>
      </c>
      <c r="E11" s="442">
        <v>254931.44905463999</v>
      </c>
      <c r="F11" s="442">
        <v>2405024.7169642635</v>
      </c>
      <c r="G11" s="450">
        <v>54948.835542868728</v>
      </c>
    </row>
    <row r="12" spans="1:8" ht="15" customHeight="1">
      <c r="A12" s="43">
        <v>3</v>
      </c>
      <c r="B12" s="446" t="s">
        <v>299</v>
      </c>
      <c r="C12" s="441">
        <v>26883909.351648834</v>
      </c>
      <c r="D12" s="441">
        <v>26883909.351648834</v>
      </c>
      <c r="E12" s="441">
        <v>22160683.935528707</v>
      </c>
      <c r="F12" s="441">
        <v>22160683.935528707</v>
      </c>
      <c r="G12" s="448">
        <v>22160683.935528707</v>
      </c>
    </row>
    <row r="13" spans="1:8" ht="15" customHeight="1" thickBot="1">
      <c r="A13" s="44">
        <v>4</v>
      </c>
      <c r="B13" s="45" t="s">
        <v>300</v>
      </c>
      <c r="C13" s="443">
        <f>C6+C11+C12</f>
        <v>387474159.10370266</v>
      </c>
      <c r="D13" s="443">
        <f>D6+D11+D12</f>
        <v>382197912.33547288</v>
      </c>
      <c r="E13" s="443">
        <f t="shared" ref="E13:G13" si="1">E6+E11+E12</f>
        <v>357281762.10522437</v>
      </c>
      <c r="F13" s="443">
        <f t="shared" si="1"/>
        <v>333884467.09280181</v>
      </c>
      <c r="G13" s="451">
        <f t="shared" si="1"/>
        <v>344845459.14202905</v>
      </c>
    </row>
    <row r="14" spans="1:8">
      <c r="B14" s="48"/>
    </row>
    <row r="15" spans="1:8" ht="25.5">
      <c r="B15" s="49" t="s">
        <v>482</v>
      </c>
    </row>
    <row r="16" spans="1:8">
      <c r="B16" s="49"/>
    </row>
    <row r="17" spans="1:4" ht="11.25">
      <c r="A17" s="33"/>
      <c r="B17" s="33"/>
      <c r="C17" s="33"/>
      <c r="D17" s="33"/>
    </row>
    <row r="18" spans="1:4" ht="11.25">
      <c r="A18" s="33"/>
      <c r="B18" s="33"/>
      <c r="C18" s="33"/>
      <c r="D18" s="33"/>
    </row>
    <row r="19" spans="1:4" ht="11.25">
      <c r="A19" s="33"/>
      <c r="B19" s="33"/>
      <c r="C19" s="33"/>
      <c r="D19" s="33"/>
    </row>
    <row r="20" spans="1:4" ht="11.25">
      <c r="A20" s="33"/>
      <c r="B20" s="33"/>
      <c r="C20" s="33"/>
      <c r="D20" s="33"/>
    </row>
    <row r="21" spans="1:4" ht="11.25">
      <c r="A21" s="33"/>
      <c r="B21" s="33"/>
      <c r="C21" s="33"/>
      <c r="D21" s="33"/>
    </row>
    <row r="22" spans="1:4" ht="11.25">
      <c r="A22" s="33"/>
      <c r="B22" s="33"/>
      <c r="C22" s="33"/>
      <c r="D22" s="33"/>
    </row>
    <row r="23" spans="1:4" ht="11.25">
      <c r="A23" s="33"/>
      <c r="B23" s="33"/>
      <c r="C23" s="33"/>
      <c r="D23" s="33"/>
    </row>
    <row r="24" spans="1:4" ht="11.25">
      <c r="A24" s="33"/>
      <c r="B24" s="33"/>
      <c r="C24" s="33"/>
      <c r="D24" s="33"/>
    </row>
    <row r="25" spans="1:4" ht="11.25">
      <c r="A25" s="33"/>
      <c r="B25" s="33"/>
      <c r="C25" s="33"/>
      <c r="D25" s="33"/>
    </row>
    <row r="26" spans="1:4" ht="11.25">
      <c r="A26" s="33"/>
      <c r="B26" s="33"/>
      <c r="C26" s="33"/>
      <c r="D26" s="33"/>
    </row>
    <row r="27" spans="1:4" ht="11.25">
      <c r="A27" s="33"/>
      <c r="B27" s="33"/>
      <c r="C27" s="33"/>
      <c r="D27" s="33"/>
    </row>
    <row r="28" spans="1:4" ht="11.25">
      <c r="A28" s="33"/>
      <c r="B28" s="33"/>
      <c r="C28" s="33"/>
      <c r="D28" s="33"/>
    </row>
    <row r="29" spans="1:4" ht="11.25">
      <c r="A29" s="33"/>
      <c r="B29" s="33"/>
      <c r="C29" s="33"/>
      <c r="D29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28515625" defaultRowHeight="14.25"/>
  <cols>
    <col min="1" max="1" width="9.5703125" style="4" bestFit="1" customWidth="1"/>
    <col min="2" max="2" width="65.5703125" style="4" customWidth="1"/>
    <col min="3" max="3" width="26.42578125" style="4" bestFit="1" customWidth="1"/>
    <col min="4" max="16384" width="9.28515625" style="5"/>
  </cols>
  <sheetData>
    <row r="1" spans="1:8">
      <c r="A1" s="353" t="s">
        <v>30</v>
      </c>
      <c r="B1" s="354" t="str">
        <f>'Info '!C2</f>
        <v>JSC Isbank Georgia</v>
      </c>
    </row>
    <row r="2" spans="1:8">
      <c r="A2" s="353" t="s">
        <v>31</v>
      </c>
      <c r="B2" s="355">
        <f>'1. key ratios '!B2</f>
        <v>44286</v>
      </c>
    </row>
    <row r="4" spans="1:8" ht="28.15" customHeight="1" thickBot="1">
      <c r="A4" s="50" t="s">
        <v>80</v>
      </c>
      <c r="B4" s="51" t="s">
        <v>267</v>
      </c>
      <c r="C4" s="52"/>
    </row>
    <row r="5" spans="1:8">
      <c r="A5" s="53"/>
      <c r="B5" s="333" t="s">
        <v>81</v>
      </c>
      <c r="C5" s="334" t="s">
        <v>495</v>
      </c>
    </row>
    <row r="6" spans="1:8">
      <c r="A6" s="54">
        <v>1</v>
      </c>
      <c r="B6" s="55" t="s">
        <v>502</v>
      </c>
      <c r="C6" s="56" t="s">
        <v>510</v>
      </c>
    </row>
    <row r="7" spans="1:8">
      <c r="A7" s="54">
        <v>2</v>
      </c>
      <c r="B7" s="55" t="s">
        <v>505</v>
      </c>
      <c r="C7" s="56" t="s">
        <v>511</v>
      </c>
    </row>
    <row r="8" spans="1:8">
      <c r="A8" s="54">
        <v>3</v>
      </c>
      <c r="B8" s="55" t="s">
        <v>506</v>
      </c>
      <c r="C8" s="56" t="s">
        <v>512</v>
      </c>
    </row>
    <row r="9" spans="1:8">
      <c r="A9" s="54">
        <v>4</v>
      </c>
      <c r="B9" s="55" t="s">
        <v>507</v>
      </c>
      <c r="C9" s="56" t="s">
        <v>512</v>
      </c>
    </row>
    <row r="10" spans="1:8">
      <c r="A10" s="54">
        <v>5</v>
      </c>
      <c r="B10" s="55" t="s">
        <v>508</v>
      </c>
      <c r="C10" s="56" t="s">
        <v>511</v>
      </c>
    </row>
    <row r="11" spans="1:8">
      <c r="A11" s="54">
        <v>6</v>
      </c>
      <c r="B11" s="55" t="s">
        <v>509</v>
      </c>
      <c r="C11" s="56" t="s">
        <v>511</v>
      </c>
    </row>
    <row r="12" spans="1:8">
      <c r="A12" s="54">
        <v>7</v>
      </c>
      <c r="B12" s="55"/>
      <c r="C12" s="56"/>
      <c r="H12" s="57"/>
    </row>
    <row r="13" spans="1:8">
      <c r="A13" s="54">
        <v>8</v>
      </c>
      <c r="B13" s="55"/>
      <c r="C13" s="56"/>
    </row>
    <row r="14" spans="1:8">
      <c r="A14" s="54">
        <v>9</v>
      </c>
      <c r="B14" s="55"/>
      <c r="C14" s="56"/>
    </row>
    <row r="15" spans="1:8">
      <c r="A15" s="54">
        <v>10</v>
      </c>
      <c r="B15" s="55"/>
      <c r="C15" s="56"/>
    </row>
    <row r="16" spans="1:8">
      <c r="A16" s="54"/>
      <c r="B16" s="335"/>
      <c r="C16" s="336"/>
    </row>
    <row r="17" spans="1:3" ht="25.5">
      <c r="A17" s="54"/>
      <c r="B17" s="337" t="s">
        <v>82</v>
      </c>
      <c r="C17" s="338" t="s">
        <v>496</v>
      </c>
    </row>
    <row r="18" spans="1:3">
      <c r="A18" s="54">
        <v>1</v>
      </c>
      <c r="B18" s="55" t="s">
        <v>503</v>
      </c>
      <c r="C18" s="58" t="s">
        <v>515</v>
      </c>
    </row>
    <row r="19" spans="1:3">
      <c r="A19" s="54">
        <v>2</v>
      </c>
      <c r="B19" s="55" t="s">
        <v>513</v>
      </c>
      <c r="C19" s="58" t="s">
        <v>516</v>
      </c>
    </row>
    <row r="20" spans="1:3">
      <c r="A20" s="54">
        <v>3</v>
      </c>
      <c r="B20" s="55" t="s">
        <v>514</v>
      </c>
      <c r="C20" s="58" t="s">
        <v>517</v>
      </c>
    </row>
    <row r="21" spans="1:3">
      <c r="A21" s="54">
        <v>4</v>
      </c>
      <c r="B21" s="55"/>
      <c r="C21" s="58"/>
    </row>
    <row r="22" spans="1:3">
      <c r="A22" s="54">
        <v>5</v>
      </c>
      <c r="B22" s="55"/>
      <c r="C22" s="58"/>
    </row>
    <row r="23" spans="1:3">
      <c r="A23" s="54">
        <v>6</v>
      </c>
      <c r="B23" s="55"/>
      <c r="C23" s="58"/>
    </row>
    <row r="24" spans="1:3">
      <c r="A24" s="54">
        <v>7</v>
      </c>
      <c r="B24" s="55"/>
      <c r="C24" s="58"/>
    </row>
    <row r="25" spans="1:3">
      <c r="A25" s="54">
        <v>8</v>
      </c>
      <c r="B25" s="55"/>
      <c r="C25" s="58"/>
    </row>
    <row r="26" spans="1:3">
      <c r="A26" s="54">
        <v>9</v>
      </c>
      <c r="B26" s="55"/>
      <c r="C26" s="58"/>
    </row>
    <row r="27" spans="1:3" ht="15.75" customHeight="1">
      <c r="A27" s="54">
        <v>10</v>
      </c>
      <c r="B27" s="55"/>
      <c r="C27" s="59"/>
    </row>
    <row r="28" spans="1:3" ht="15.75" customHeight="1">
      <c r="A28" s="54"/>
      <c r="B28" s="55"/>
      <c r="C28" s="59"/>
    </row>
    <row r="29" spans="1:3" ht="30" customHeight="1">
      <c r="A29" s="54"/>
      <c r="B29" s="569" t="s">
        <v>83</v>
      </c>
      <c r="C29" s="570"/>
    </row>
    <row r="30" spans="1:3">
      <c r="A30" s="54">
        <v>1</v>
      </c>
      <c r="B30" s="55" t="s">
        <v>518</v>
      </c>
      <c r="C30" s="453">
        <v>1</v>
      </c>
    </row>
    <row r="31" spans="1:3" ht="15.75" customHeight="1">
      <c r="A31" s="54"/>
      <c r="B31" s="55"/>
      <c r="C31" s="56"/>
    </row>
    <row r="32" spans="1:3" ht="29.25" customHeight="1">
      <c r="A32" s="54"/>
      <c r="B32" s="569" t="s">
        <v>84</v>
      </c>
      <c r="C32" s="570"/>
    </row>
    <row r="33" spans="1:3">
      <c r="A33" s="54">
        <v>1</v>
      </c>
      <c r="B33" s="55" t="s">
        <v>519</v>
      </c>
      <c r="C33" s="454">
        <v>0.37080000000000002</v>
      </c>
    </row>
    <row r="34" spans="1:3" ht="15" thickBot="1">
      <c r="A34" s="60">
        <v>2</v>
      </c>
      <c r="B34" s="61" t="s">
        <v>520</v>
      </c>
      <c r="C34" s="455">
        <v>0.28089999999999998</v>
      </c>
    </row>
  </sheetData>
  <mergeCells count="2">
    <mergeCell ref="B32:C32"/>
    <mergeCell ref="B29:C29"/>
  </mergeCells>
  <dataValidations count="1">
    <dataValidation type="list" allowBlank="1" showInputMessage="1" showErrorMessage="1" sqref="C6:C15">
      <formula1>"Independent chair, Non-independent chair, Independent member, Non-independent member"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28515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28515625" style="5"/>
  </cols>
  <sheetData>
    <row r="1" spans="1:7">
      <c r="A1" s="353" t="s">
        <v>30</v>
      </c>
      <c r="B1" s="354" t="str">
        <f>'Info '!C2</f>
        <v>JSC Isbank Georgia</v>
      </c>
      <c r="C1" s="74"/>
      <c r="D1" s="74"/>
      <c r="E1" s="74"/>
      <c r="F1" s="18"/>
    </row>
    <row r="2" spans="1:7" s="62" customFormat="1" ht="15.75" customHeight="1">
      <c r="A2" s="353" t="s">
        <v>31</v>
      </c>
      <c r="B2" s="355">
        <f>'1. key ratios '!B2</f>
        <v>44286</v>
      </c>
    </row>
    <row r="3" spans="1:7" s="62" customFormat="1" ht="15.75" customHeight="1">
      <c r="A3" s="234"/>
    </row>
    <row r="4" spans="1:7" s="62" customFormat="1" ht="15.75" customHeight="1" thickBot="1">
      <c r="A4" s="235" t="s">
        <v>202</v>
      </c>
      <c r="B4" s="575" t="s">
        <v>347</v>
      </c>
      <c r="C4" s="576"/>
      <c r="D4" s="576"/>
      <c r="E4" s="576"/>
    </row>
    <row r="5" spans="1:7" s="66" customFormat="1" ht="17.649999999999999" customHeight="1">
      <c r="A5" s="184"/>
      <c r="B5" s="185"/>
      <c r="C5" s="64" t="s">
        <v>0</v>
      </c>
      <c r="D5" s="64" t="s">
        <v>1</v>
      </c>
      <c r="E5" s="65" t="s">
        <v>2</v>
      </c>
    </row>
    <row r="6" spans="1:7" s="18" customFormat="1" ht="14.65" customHeight="1">
      <c r="A6" s="236"/>
      <c r="B6" s="571" t="s">
        <v>354</v>
      </c>
      <c r="C6" s="571" t="s">
        <v>93</v>
      </c>
      <c r="D6" s="573" t="s">
        <v>201</v>
      </c>
      <c r="E6" s="574"/>
      <c r="G6" s="5"/>
    </row>
    <row r="7" spans="1:7" s="18" customFormat="1" ht="99.6" customHeight="1">
      <c r="A7" s="236"/>
      <c r="B7" s="572"/>
      <c r="C7" s="571"/>
      <c r="D7" s="265" t="s">
        <v>200</v>
      </c>
      <c r="E7" s="266" t="s">
        <v>355</v>
      </c>
      <c r="G7" s="5"/>
    </row>
    <row r="8" spans="1:7">
      <c r="A8" s="237">
        <v>1</v>
      </c>
      <c r="B8" s="267" t="s">
        <v>35</v>
      </c>
      <c r="C8" s="268">
        <f>'2.RC'!E7</f>
        <v>4814456.16</v>
      </c>
      <c r="D8" s="268"/>
      <c r="E8" s="269">
        <f>C8-D8</f>
        <v>4814456.16</v>
      </c>
      <c r="F8" s="18"/>
    </row>
    <row r="9" spans="1:7">
      <c r="A9" s="237">
        <v>2</v>
      </c>
      <c r="B9" s="267" t="s">
        <v>36</v>
      </c>
      <c r="C9" s="268">
        <f>'2.RC'!E8</f>
        <v>36030884.700000003</v>
      </c>
      <c r="D9" s="268"/>
      <c r="E9" s="269">
        <f t="shared" ref="E9:E20" si="0">C9-D9</f>
        <v>36030884.700000003</v>
      </c>
      <c r="F9" s="18"/>
    </row>
    <row r="10" spans="1:7">
      <c r="A10" s="237">
        <v>3</v>
      </c>
      <c r="B10" s="267" t="s">
        <v>37</v>
      </c>
      <c r="C10" s="268">
        <f>'2.RC'!E9</f>
        <v>37257536.366474003</v>
      </c>
      <c r="D10" s="268"/>
      <c r="E10" s="269">
        <f t="shared" si="0"/>
        <v>37257536.366474003</v>
      </c>
      <c r="F10" s="18"/>
    </row>
    <row r="11" spans="1:7">
      <c r="A11" s="237">
        <v>4</v>
      </c>
      <c r="B11" s="267" t="s">
        <v>38</v>
      </c>
      <c r="C11" s="268">
        <f>'2.RC'!E10</f>
        <v>0</v>
      </c>
      <c r="D11" s="268"/>
      <c r="E11" s="269">
        <f t="shared" si="0"/>
        <v>0</v>
      </c>
      <c r="F11" s="18"/>
    </row>
    <row r="12" spans="1:7">
      <c r="A12" s="237">
        <v>5</v>
      </c>
      <c r="B12" s="267" t="s">
        <v>39</v>
      </c>
      <c r="C12" s="268">
        <f>'2.RC'!E11</f>
        <v>33218131.294661298</v>
      </c>
      <c r="D12" s="268"/>
      <c r="E12" s="269">
        <f t="shared" si="0"/>
        <v>33218131.294661298</v>
      </c>
      <c r="F12" s="18"/>
    </row>
    <row r="13" spans="1:7">
      <c r="A13" s="237">
        <v>6.1</v>
      </c>
      <c r="B13" s="270" t="s">
        <v>40</v>
      </c>
      <c r="C13" s="271">
        <f>'2.RC'!E12</f>
        <v>237068895.44999999</v>
      </c>
      <c r="D13" s="268"/>
      <c r="E13" s="269">
        <f t="shared" si="0"/>
        <v>237068895.44999999</v>
      </c>
      <c r="F13" s="18"/>
    </row>
    <row r="14" spans="1:7">
      <c r="A14" s="237">
        <v>6.2</v>
      </c>
      <c r="B14" s="272" t="s">
        <v>41</v>
      </c>
      <c r="C14" s="271">
        <f>'2.RC'!E13</f>
        <v>-11644666.5962</v>
      </c>
      <c r="D14" s="268"/>
      <c r="E14" s="269">
        <f t="shared" si="0"/>
        <v>-11644666.5962</v>
      </c>
      <c r="F14" s="18"/>
    </row>
    <row r="15" spans="1:7">
      <c r="A15" s="237">
        <v>6</v>
      </c>
      <c r="B15" s="267" t="s">
        <v>42</v>
      </c>
      <c r="C15" s="268">
        <f>'2.RC'!E14</f>
        <v>225424228.85379997</v>
      </c>
      <c r="D15" s="268"/>
      <c r="E15" s="269">
        <f t="shared" si="0"/>
        <v>225424228.85379997</v>
      </c>
      <c r="F15" s="18"/>
    </row>
    <row r="16" spans="1:7">
      <c r="A16" s="237">
        <v>7</v>
      </c>
      <c r="B16" s="267" t="s">
        <v>43</v>
      </c>
      <c r="C16" s="268">
        <f>'2.RC'!E15</f>
        <v>2713949.0102560003</v>
      </c>
      <c r="D16" s="268"/>
      <c r="E16" s="269">
        <f t="shared" si="0"/>
        <v>2713949.0102560003</v>
      </c>
      <c r="F16" s="18"/>
    </row>
    <row r="17" spans="1:7">
      <c r="A17" s="237">
        <v>8</v>
      </c>
      <c r="B17" s="267" t="s">
        <v>199</v>
      </c>
      <c r="C17" s="268">
        <f>'2.RC'!E16</f>
        <v>1102532.9100000001</v>
      </c>
      <c r="D17" s="268"/>
      <c r="E17" s="269">
        <f t="shared" si="0"/>
        <v>1102532.9100000001</v>
      </c>
      <c r="F17" s="238"/>
      <c r="G17" s="68"/>
    </row>
    <row r="18" spans="1:7">
      <c r="A18" s="237">
        <v>9</v>
      </c>
      <c r="B18" s="267" t="s">
        <v>44</v>
      </c>
      <c r="C18" s="268">
        <f>'2.RC'!E17</f>
        <v>0</v>
      </c>
      <c r="D18" s="268"/>
      <c r="E18" s="269">
        <f t="shared" si="0"/>
        <v>0</v>
      </c>
      <c r="F18" s="18"/>
      <c r="G18" s="68"/>
    </row>
    <row r="19" spans="1:7">
      <c r="A19" s="237">
        <v>10</v>
      </c>
      <c r="B19" s="267" t="s">
        <v>45</v>
      </c>
      <c r="C19" s="268">
        <f>'2.RC'!E18</f>
        <v>1325682.7200000007</v>
      </c>
      <c r="D19" s="268">
        <v>291059.17999999993</v>
      </c>
      <c r="E19" s="269">
        <f t="shared" si="0"/>
        <v>1034623.5400000007</v>
      </c>
      <c r="F19" s="18"/>
      <c r="G19" s="68"/>
    </row>
    <row r="20" spans="1:7">
      <c r="A20" s="237">
        <v>11</v>
      </c>
      <c r="B20" s="267" t="s">
        <v>46</v>
      </c>
      <c r="C20" s="268">
        <f>'2.RC'!E19</f>
        <v>3249484.9864666904</v>
      </c>
      <c r="D20" s="268"/>
      <c r="E20" s="269">
        <f t="shared" si="0"/>
        <v>3249484.9864666904</v>
      </c>
      <c r="F20" s="18"/>
    </row>
    <row r="21" spans="1:7" ht="26.25" thickBot="1">
      <c r="A21" s="138"/>
      <c r="B21" s="239" t="s">
        <v>357</v>
      </c>
      <c r="C21" s="186">
        <f>SUM(C8:C12, C15:C20)</f>
        <v>345136887.00165802</v>
      </c>
      <c r="D21" s="186">
        <f>SUM(D8:D12, D15:D20)</f>
        <v>291059.17999999993</v>
      </c>
      <c r="E21" s="273">
        <f>SUM(E8:E12, E15:E20)</f>
        <v>344845827.82165802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9"/>
      <c r="F25" s="5"/>
      <c r="G25" s="5"/>
    </row>
    <row r="26" spans="1:7" s="4" customFormat="1">
      <c r="B26" s="69"/>
      <c r="F26" s="5"/>
      <c r="G26" s="5"/>
    </row>
    <row r="27" spans="1:7" s="4" customFormat="1">
      <c r="B27" s="69"/>
      <c r="F27" s="5"/>
      <c r="G27" s="5"/>
    </row>
    <row r="28" spans="1:7" s="4" customFormat="1">
      <c r="B28" s="69"/>
      <c r="F28" s="5"/>
      <c r="G28" s="5"/>
    </row>
    <row r="29" spans="1:7" s="4" customFormat="1">
      <c r="B29" s="69"/>
      <c r="F29" s="5"/>
      <c r="G29" s="5"/>
    </row>
    <row r="30" spans="1:7" s="4" customFormat="1">
      <c r="B30" s="69"/>
      <c r="F30" s="5"/>
      <c r="G30" s="5"/>
    </row>
    <row r="31" spans="1:7" s="4" customFormat="1">
      <c r="B31" s="69"/>
      <c r="F31" s="5"/>
      <c r="G31" s="5"/>
    </row>
    <row r="32" spans="1:7" s="4" customFormat="1">
      <c r="B32" s="69"/>
      <c r="F32" s="5"/>
      <c r="G32" s="5"/>
    </row>
    <row r="33" spans="2:7" s="4" customFormat="1">
      <c r="B33" s="69"/>
      <c r="F33" s="5"/>
      <c r="G33" s="5"/>
    </row>
    <row r="34" spans="2:7" s="4" customFormat="1">
      <c r="B34" s="69"/>
      <c r="F34" s="5"/>
      <c r="G34" s="5"/>
    </row>
    <row r="35" spans="2:7" s="4" customFormat="1">
      <c r="B35" s="69"/>
      <c r="F35" s="5"/>
      <c r="G35" s="5"/>
    </row>
    <row r="36" spans="2:7" s="4" customFormat="1">
      <c r="B36" s="69"/>
      <c r="F36" s="5"/>
      <c r="G36" s="5"/>
    </row>
    <row r="37" spans="2:7" s="4" customFormat="1">
      <c r="B37" s="69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28515625" defaultRowHeight="12.75" outlineLevelRow="1"/>
  <cols>
    <col min="1" max="1" width="9.5703125" style="4" bestFit="1" customWidth="1"/>
    <col min="2" max="2" width="114.28515625" style="4" customWidth="1"/>
    <col min="3" max="3" width="18.71093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28515625" style="4"/>
  </cols>
  <sheetData>
    <row r="1" spans="1:6">
      <c r="A1" s="353" t="s">
        <v>30</v>
      </c>
      <c r="B1" s="354" t="str">
        <f>'Info '!C2</f>
        <v>JSC Isbank Georgia</v>
      </c>
    </row>
    <row r="2" spans="1:6" s="62" customFormat="1" ht="15.75" customHeight="1">
      <c r="A2" s="353" t="s">
        <v>31</v>
      </c>
      <c r="B2" s="355">
        <f>'1. key ratios '!B2</f>
        <v>44286</v>
      </c>
      <c r="C2" s="4"/>
      <c r="D2" s="4"/>
      <c r="E2" s="4"/>
      <c r="F2" s="4"/>
    </row>
    <row r="3" spans="1:6" s="62" customFormat="1" ht="15.75" customHeight="1">
      <c r="C3" s="4"/>
      <c r="D3" s="4"/>
      <c r="E3" s="4"/>
      <c r="F3" s="4"/>
    </row>
    <row r="4" spans="1:6" s="62" customFormat="1" ht="13.5" thickBot="1">
      <c r="A4" s="62" t="s">
        <v>85</v>
      </c>
      <c r="B4" s="240" t="s">
        <v>334</v>
      </c>
      <c r="C4" s="63" t="s">
        <v>73</v>
      </c>
      <c r="D4" s="4"/>
      <c r="E4" s="4"/>
      <c r="F4" s="4"/>
    </row>
    <row r="5" spans="1:6">
      <c r="A5" s="188">
        <v>1</v>
      </c>
      <c r="B5" s="241" t="s">
        <v>356</v>
      </c>
      <c r="C5" s="456">
        <f>'7. LI1 '!E21</f>
        <v>344845827.82165802</v>
      </c>
    </row>
    <row r="6" spans="1:6" s="189" customFormat="1">
      <c r="A6" s="70">
        <v>2.1</v>
      </c>
      <c r="B6" s="457" t="s">
        <v>335</v>
      </c>
      <c r="C6" s="458">
        <f>'4. Off-Balance'!E8+'4. Off-Balance'!E10</f>
        <v>70734707.960000008</v>
      </c>
    </row>
    <row r="7" spans="1:6" s="48" customFormat="1" outlineLevel="1">
      <c r="A7" s="43">
        <v>2.2000000000000002</v>
      </c>
      <c r="B7" s="459" t="s">
        <v>336</v>
      </c>
      <c r="C7" s="460"/>
    </row>
    <row r="8" spans="1:6" s="48" customFormat="1" ht="25.5">
      <c r="A8" s="43">
        <v>3</v>
      </c>
      <c r="B8" s="461" t="s">
        <v>337</v>
      </c>
      <c r="C8" s="462">
        <f>SUM(C5:C7)</f>
        <v>415580535.78165805</v>
      </c>
    </row>
    <row r="9" spans="1:6" s="189" customFormat="1">
      <c r="A9" s="70">
        <v>4</v>
      </c>
      <c r="B9" s="72" t="s">
        <v>87</v>
      </c>
      <c r="C9" s="458">
        <v>4459422.0004124716</v>
      </c>
    </row>
    <row r="10" spans="1:6" s="48" customFormat="1" outlineLevel="1">
      <c r="A10" s="43">
        <v>5.0999999999999996</v>
      </c>
      <c r="B10" s="459" t="s">
        <v>338</v>
      </c>
      <c r="C10" s="463">
        <v>-25277113.684999999</v>
      </c>
    </row>
    <row r="11" spans="1:6" s="48" customFormat="1" outlineLevel="1">
      <c r="A11" s="43">
        <v>5.2</v>
      </c>
      <c r="B11" s="459" t="s">
        <v>339</v>
      </c>
      <c r="C11" s="460"/>
    </row>
    <row r="12" spans="1:6" s="48" customFormat="1">
      <c r="A12" s="43">
        <v>6</v>
      </c>
      <c r="B12" s="464" t="s">
        <v>483</v>
      </c>
      <c r="C12" s="460">
        <v>3402357</v>
      </c>
    </row>
    <row r="13" spans="1:6" s="48" customFormat="1" ht="13.5" thickBot="1">
      <c r="A13" s="44">
        <v>7</v>
      </c>
      <c r="B13" s="187" t="s">
        <v>285</v>
      </c>
      <c r="C13" s="465">
        <f>SUM(C8:C12)</f>
        <v>398165201.09707052</v>
      </c>
    </row>
    <row r="15" spans="1:6" ht="25.5">
      <c r="A15" s="204"/>
      <c r="B15" s="49" t="s">
        <v>484</v>
      </c>
    </row>
    <row r="16" spans="1:6">
      <c r="A16" s="204"/>
      <c r="B16" s="204"/>
    </row>
    <row r="17" spans="1:5" ht="15">
      <c r="A17" s="199"/>
      <c r="B17" s="200"/>
      <c r="C17" s="204"/>
      <c r="D17" s="204"/>
      <c r="E17" s="204"/>
    </row>
    <row r="18" spans="1:5" ht="15">
      <c r="A18" s="205"/>
      <c r="B18" s="206"/>
      <c r="C18" s="204"/>
      <c r="D18" s="204"/>
      <c r="E18" s="204"/>
    </row>
    <row r="19" spans="1:5">
      <c r="A19" s="207"/>
      <c r="B19" s="201"/>
      <c r="C19" s="204"/>
      <c r="D19" s="204"/>
      <c r="E19" s="204"/>
    </row>
    <row r="20" spans="1:5">
      <c r="A20" s="208"/>
      <c r="B20" s="202"/>
      <c r="C20" s="204"/>
      <c r="D20" s="204"/>
      <c r="E20" s="204"/>
    </row>
    <row r="21" spans="1:5">
      <c r="A21" s="208"/>
      <c r="B21" s="206"/>
      <c r="C21" s="204"/>
      <c r="D21" s="204"/>
      <c r="E21" s="204"/>
    </row>
    <row r="22" spans="1:5">
      <c r="A22" s="207"/>
      <c r="B22" s="203"/>
      <c r="C22" s="204"/>
      <c r="D22" s="204"/>
      <c r="E22" s="204"/>
    </row>
    <row r="23" spans="1:5">
      <c r="A23" s="208"/>
      <c r="B23" s="202"/>
      <c r="C23" s="204"/>
      <c r="D23" s="204"/>
      <c r="E23" s="204"/>
    </row>
    <row r="24" spans="1:5">
      <c r="A24" s="208"/>
      <c r="B24" s="202"/>
      <c r="C24" s="204"/>
      <c r="D24" s="204"/>
      <c r="E24" s="204"/>
    </row>
    <row r="25" spans="1:5">
      <c r="A25" s="208"/>
      <c r="B25" s="209"/>
      <c r="C25" s="204"/>
      <c r="D25" s="204"/>
      <c r="E25" s="204"/>
    </row>
    <row r="26" spans="1:5">
      <c r="A26" s="208"/>
      <c r="B26" s="206"/>
      <c r="C26" s="204"/>
      <c r="D26" s="204"/>
      <c r="E26" s="204"/>
    </row>
    <row r="27" spans="1:5">
      <c r="A27" s="204"/>
      <c r="B27" s="210"/>
      <c r="C27" s="204"/>
      <c r="D27" s="204"/>
      <c r="E27" s="204"/>
    </row>
    <row r="28" spans="1:5">
      <c r="A28" s="204"/>
      <c r="B28" s="210"/>
      <c r="C28" s="204"/>
      <c r="D28" s="204"/>
      <c r="E28" s="204"/>
    </row>
    <row r="29" spans="1:5">
      <c r="A29" s="204"/>
      <c r="B29" s="210"/>
      <c r="C29" s="204"/>
      <c r="D29" s="204"/>
      <c r="E29" s="204"/>
    </row>
    <row r="30" spans="1:5">
      <c r="A30" s="204"/>
      <c r="B30" s="210"/>
      <c r="C30" s="204"/>
      <c r="D30" s="204"/>
      <c r="E30" s="204"/>
    </row>
    <row r="31" spans="1:5">
      <c r="A31" s="204"/>
      <c r="B31" s="210"/>
      <c r="C31" s="204"/>
      <c r="D31" s="204"/>
      <c r="E31" s="204"/>
    </row>
    <row r="32" spans="1:5">
      <c r="A32" s="204"/>
      <c r="B32" s="210"/>
      <c r="C32" s="204"/>
      <c r="D32" s="204"/>
      <c r="E32" s="204"/>
    </row>
    <row r="33" spans="1:5">
      <c r="A33" s="204"/>
      <c r="B33" s="210"/>
      <c r="C33" s="204"/>
      <c r="D33" s="204"/>
      <c r="E33" s="204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cM7AMCDq/9TfdODUrI0GWhsIu9Q=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p7sfFhGGKVgnGZ8sO4T+8/31nnQ=</DigestValue>
    </Reference>
  </SignedInfo>
  <SignatureValue>QAMR9cY+PlmERgh/eEMbTDT6GEVdUtW3kvBCIRgVuGL9jZI4Ez8VrfIiJ4H79p83KKPmrG8HCnBO
n2hACje/vvp8W7Gt76q9Wwk03zEwjh1tgTEzTXarME49kPWHGJ3H/3XMinlO28eWyls/jZFXZFGl
Uw8qotPtWh3kQd3It119uJA3bLAHeZq4wwre1SRsl1dIOOpQ27MhlE/mg2DNq3/jlaVNL7RGK+r3
ZVJZJAlRVZWRMoDFQzUzL9yws7oPPn7GY8CgDd3knRr/vs5U7vWKUIaVvzFWK6yTFePfEQmCMV8B
iisrtfg0xRMrxPe70LEimW7gOaLTS/lBl5pxDA==</SignatureValue>
  <KeyInfo>
    <X509Data>
      <X509Certificate>MIIGODCCBSCgAwIBAgIKOCPUKwACAAFq+zANBgkqhkiG9w0BAQsFADBKMRIwEAYKCZImiZPyLGQB
GRYCZ2UxEzARBgoJkiaJk/IsZAEZFgNuYmcxHzAdBgNVBAMTFk5CRyBDbGFzcyAyIElOVCBTdWIg
Q0EwHhcNMjAwMjE0MTAzNDE1WhcNMjExMjIyMDk0NjU2WjA2MRswGQYDVQQKExJKU0MgSXNiYW5r
IEdlb3JnaWExFzAVBgNVBAMTDkJJUyAtIE96YW4gR3VyMIIBIjANBgkqhkiG9w0BAQEFAAOCAQ8A
MIIBCgKCAQEA5AaKV/Q4021K/K7TS/Rxv91ukAAKvgKT9KBzgfRok5LbPbM/oa5Kgk7bnpCCByJ3
EmT8YSHQoCs4A9+iHfxywV7+kuyL5DPmPMH7u1hNZRuSq8YUPHytgdotqgvxVeTmvlaZkU7grvb4
e5ezbWwQj9T9dxVjqphFtAx0y5ipQsBTBbnUYLN6cTBZWOEhO6uZCOy8a7q7Q/XWVho4e3MbORqL
DWyZU9Mw04ha+015krYzNo3QU0RD9u2DVHQQdc6yhjS0N+ln5RQTSCnnOiuQNrsN0Ww15TNsstQm
ROmknAcVXJTUIY52QyuWtTzmmaBfE2spuAdSeA1KjmzTVQivMwIDAQABo4IDMjCCAy4wPAYJKwYB
BAGCNxUHBC8wLQYlKwYBBAGCNxUI5rJgg431RIaBmQmDuKFKg76EcQSDxJEzhIOIXQIBZAIBIzAd
BgNVHSUEFjAUBggrBgEFBQcDAgYIKwYBBQUHAwQwCwYDVR0PBAQDAgeAMCcGCSsGAQQBgjcVCgQa
MBgwCgYIKwYBBQUHAwIwCgYIKwYBBQUHAwQwHQYDVR0OBBYEFAAhotqKxsfCcotgI5UDu2FDuGFB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Q0EoMikuY3J0MA0GCSqGSIb3DQEBCwUAA4IBAQAv0gxZI1NAfSOrNjeffn9Xk2dvV07qVJ79j6sH
Ow/5qO0asgLt1ArVjKHqSrYLXnU9G09WjXIY6FWltb0uh0VzQN/qJGsDTMsIGYowaVCz5C+cIRPF
Tyat2/P7OrBzvQOrpYOCXdoq4j2EN9zzoAZ29ZI4P1JUP/KokkFFxNeHFJcCN838s4SbsDL3fzvW
dD6kDgEJVnxkTs/kfSmGvPahXzlQqt/cYDAS48dV44sqruABqeS+9xpcbCk0JbRWSpoaeNcD+tny
ZVAoRKbCBJ2oWnvfi/nR42f7tCLMqy2hS1DpLt4/0sJGer3Q+fRc5o2Oym/rKKiTfzWk4XXMGlNg
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vqRdO7MJjeQtZLdkg59HTiQ4Wzo=</DigestValue>
      </Reference>
      <Reference URI="/xl/worksheets/sheet6.xml?ContentType=application/vnd.openxmlformats-officedocument.spreadsheetml.worksheet+xml">
        <DigestMethod Algorithm="http://www.w3.org/2000/09/xmldsig#sha1"/>
        <DigestValue>RER8xzpM6+7CrpVnBUDNFaArU1A=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fZxeGZOnlHl/qaG6dW9ec22kWRE=</DigestValue>
      </Reference>
      <Reference URI="/xl/worksheets/sheet9.xml?ContentType=application/vnd.openxmlformats-officedocument.spreadsheetml.worksheet+xml">
        <DigestMethod Algorithm="http://www.w3.org/2000/09/xmldsig#sha1"/>
        <DigestValue>eom7H8UG/hciq73h3pDee2w/b8w=</DigestValue>
      </Reference>
      <Reference URI="/xl/worksheets/sheet5.xml?ContentType=application/vnd.openxmlformats-officedocument.spreadsheetml.worksheet+xml">
        <DigestMethod Algorithm="http://www.w3.org/2000/09/xmldsig#sha1"/>
        <DigestValue>bH8k6GEY/DVEfBUxS+ilmw1yq98=</DigestValue>
      </Reference>
      <Reference URI="/xl/worksheets/sheet8.xml?ContentType=application/vnd.openxmlformats-officedocument.spreadsheetml.worksheet+xml">
        <DigestMethod Algorithm="http://www.w3.org/2000/09/xmldsig#sha1"/>
        <DigestValue>COl6xMV+k5pZ2i3ZHAXia/FEO1Q=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o8T7gvRn3kxDeDWymej5btx1+d0=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vqRdO7MJjeQtZLdkg59HTiQ4Wzo=</DigestValue>
      </Reference>
      <Reference URI="/xl/worksheets/sheet17.xml?ContentType=application/vnd.openxmlformats-officedocument.spreadsheetml.worksheet+xml">
        <DigestMethod Algorithm="http://www.w3.org/2000/09/xmldsig#sha1"/>
        <DigestValue>FaMPPQJU6qU/yBi/YDCO1NgtIhY=</DigestValue>
      </Reference>
      <Reference URI="/xl/worksheets/sheet10.xml?ContentType=application/vnd.openxmlformats-officedocument.spreadsheetml.worksheet+xml">
        <DigestMethod Algorithm="http://www.w3.org/2000/09/xmldsig#sha1"/>
        <DigestValue>sGYe+QIcp23vbU4KouYWHXBaPsQ=</DigestValue>
      </Reference>
      <Reference URI="/xl/styles.xml?ContentType=application/vnd.openxmlformats-officedocument.spreadsheetml.styles+xml">
        <DigestMethod Algorithm="http://www.w3.org/2000/09/xmldsig#sha1"/>
        <DigestValue>XIjBG56ymoNyDPCmVhYE7MFf0VA=</DigestValue>
      </Reference>
      <Reference URI="/xl/sharedStrings.xml?ContentType=application/vnd.openxmlformats-officedocument.spreadsheetml.sharedStrings+xml">
        <DigestMethod Algorithm="http://www.w3.org/2000/09/xmldsig#sha1"/>
        <DigestValue>4835xj9ZBJPGi+F+2mvy8vx8IJQ=</DigestValue>
      </Reference>
      <Reference URI="/xl/worksheets/sheet3.xml?ContentType=application/vnd.openxmlformats-officedocument.spreadsheetml.worksheet+xml">
        <DigestMethod Algorithm="http://www.w3.org/2000/09/xmldsig#sha1"/>
        <DigestValue>+ZLdtFuOtx74CUbSRORgnZZ+liA=</DigestValue>
      </Reference>
      <Reference URI="/xl/worksheets/sheet11.xml?ContentType=application/vnd.openxmlformats-officedocument.spreadsheetml.worksheet+xml">
        <DigestMethod Algorithm="http://www.w3.org/2000/09/xmldsig#sha1"/>
        <DigestValue>XXOrwNXck5eUVhrCSnfK3ApECds=</DigestValue>
      </Reference>
      <Reference URI="/xl/worksheets/sheet18.xml?ContentType=application/vnd.openxmlformats-officedocument.spreadsheetml.worksheet+xml">
        <DigestMethod Algorithm="http://www.w3.org/2000/09/xmldsig#sha1"/>
        <DigestValue>1h3L0M3EmiT6Hbimnu6NV4iXkOk=</DigestValue>
      </Reference>
      <Reference URI="/xl/worksheets/sheet16.xml?ContentType=application/vnd.openxmlformats-officedocument.spreadsheetml.worksheet+xml">
        <DigestMethod Algorithm="http://www.w3.org/2000/09/xmldsig#sha1"/>
        <DigestValue>Ah067kyckIOhfSqiXaH2jnINHw4=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dh0dw/Owrf5tN4D+TaVBNXsfIws=</DigestValue>
      </Reference>
      <Reference URI="/xl/worksheets/sheet2.xml?ContentType=application/vnd.openxmlformats-officedocument.spreadsheetml.worksheet+xml">
        <DigestMethod Algorithm="http://www.w3.org/2000/09/xmldsig#sha1"/>
        <DigestValue>alT8WimEFK+5OQyXfJxZOFEk2/M=</DigestValue>
      </Reference>
      <Reference URI="/xl/worksheets/sheet12.xml?ContentType=application/vnd.openxmlformats-officedocument.spreadsheetml.worksheet+xml">
        <DigestMethod Algorithm="http://www.w3.org/2000/09/xmldsig#sha1"/>
        <DigestValue>N7nxZwX2Bm6w6p/JptR0rpfn9kE=</DigestValue>
      </Reference>
      <Reference URI="/xl/worksheets/sheet4.xml?ContentType=application/vnd.openxmlformats-officedocument.spreadsheetml.worksheet+xml">
        <DigestMethod Algorithm="http://www.w3.org/2000/09/xmldsig#sha1"/>
        <DigestValue>mwMHMMi25eZZMhe115U4NuEU8UA=</DigestValue>
      </Reference>
      <Reference URI="/xl/worksheets/sheet15.xml?ContentType=application/vnd.openxmlformats-officedocument.spreadsheetml.worksheet+xml">
        <DigestMethod Algorithm="http://www.w3.org/2000/09/xmldsig#sha1"/>
        <DigestValue>wx/saLuxZrIkQCWbxsjDtvoggEI=</DigestValue>
      </Reference>
      <Reference URI="/xl/worksheets/sheet14.xml?ContentType=application/vnd.openxmlformats-officedocument.spreadsheetml.worksheet+xml">
        <DigestMethod Algorithm="http://www.w3.org/2000/09/xmldsig#sha1"/>
        <DigestValue>u7LkS1L5hN8IcyhLO9Li/DhWOoI=</DigestValue>
      </Reference>
      <Reference URI="/xl/workbook.xml?ContentType=application/vnd.openxmlformats-officedocument.spreadsheetml.sheet.main+xml">
        <DigestMethod Algorithm="http://www.w3.org/2000/09/xmldsig#sha1"/>
        <DigestValue>CBNJIc+1388RqHGCEFEuLCdZmxs=</DigestValue>
      </Reference>
      <Reference URI="/xl/worksheets/sheet13.xml?ContentType=application/vnd.openxmlformats-officedocument.spreadsheetml.worksheet+xml">
        <DigestMethod Algorithm="http://www.w3.org/2000/09/xmldsig#sha1"/>
        <DigestValue>4vvM1k5az90z1LWd2ZdhTdcSZ7E=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2021-05-04T14:14:49Z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2021-05-04T14:14:49Z</xd:SigningTime>
          <xd:SigningCertificate>
            <xd:Cert>
              <xd:CertDigest>
                <DigestMethod Algorithm="http://www.w3.org/2000/09/xmldsig#sha1"/>
                <DigestValue>tsV2QztD7rksdxd/FqbKeF94fDc=</DigestValue>
              </xd:CertDigest>
              <xd:IssuerSerial>
                <X509IssuerName>CN=NBG Class 2 INT Sub CA, DC=nbg, DC=ge</X509IssuerName>
                <X509SerialNumber>265113447396648595581691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QGaR05GnZ470hO8DM4BePM12xoo=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SjNK/QI2E7Z2tXgSpH31SPS8b90=</DigestValue>
    </Reference>
  </SignedInfo>
  <SignatureValue>YcE04oGIu8Nh/gkbI5SO9wT53CB7Ka/Y9GuaWGx4h33EkgEO9JFX1859ZaB4UtnvMJ7ecw6CeRHp
43ffmKfYAngWAf9KZUErzklPHtIqmR1Td+uF4BOTyksnq4XdRuDtWi7nrjz0+Q3aTiRx2qpO7WrL
FY5+3qenf4VZxMGN2U307+Xi8+xlwCuzG4zHFzT8KGq+seiMCFQfYgpMazxiBZvIGVkLIWyh2uUE
Jyv7e3uKiJ2NxR2Am4CqFTri7bmyKP2TcyjpRtHqe+7RkHb5SpEkvKK+/IIVTd1NKqlUhzAlYpXB
etHUDSryx03dvsP5TEZCcDfaEYN8kTMpA1INqw==</SignatureValue>
  <KeyInfo>
    <X509Data>
      <X509Certificate>MIIGPjCCBSagAwIBAgIKN+cNcgACAAFq9jANBgkqhkiG9w0BAQsFADBKMRIwEAYKCZImiZPyLGQB
GRYCZ2UxEzARBgoJkiaJk/IsZAEZFgNuYmcxHzAdBgNVBAMTFk5CRyBDbGFzcyAyIElOVCBTdWIg
Q0EwHhcNMjAwMjE0MDkyNzUyWhcNMjExMjIyMDk0NjU2WjA8MRswGQYDVQQKExJKU0MgSXNiYW5r
IEdlb3JnaWExHTAbBgNVBAMTFEJJUyAtIFVjaGEgU2FyYWxpZHplMIIBIjANBgkqhkiG9w0BAQEF
AAOCAQ8AMIIBCgKCAQEA0D4bqdqp/9ipmgmoZKySYvP1OzaVfG2jMLfjnryApDA0+E4gZV5v8sr4
u4hthhIghbW0pqyHfI3MUJuzLTIAD1I9rrf5EQ196OfiQJ/WODkcx3kPQu1RIIyo35etA436eayL
1XZu8wa2BV9yVrXmUqS94s1L4ahl5RxiXjGGAl2iUrL6d15Q46+2tCgAk/X4mJtGQfU9V8k/t/jJ
KdoLGLVZrE6awz55dKTkhl4cb7VLByPcccT3eIPDLzbtL/TrLIs7L9hnHn4phQaqZElFU4vyCfFN
r/w/2IQ1PSI7i5tKnFCJrk85X08TQRbaVoYDIW0SXPRVgOuGvcoFxHx3OQIDAQABo4IDMjCCAy4w
PAYJKwYBBAGCNxUHBC8wLQYlKwYBBAGCNxUI5rJgg431RIaBmQmDuKFKg76EcQSDxJEzhIOIXQIB
ZAIBIzAdBgNVHSUEFjAUBggrBgEFBQcDAgYIKwYBBQUHAwQwCwYDVR0PBAQDAgeAMCcGCSsGAQQB
gjcVCgQaMBgwCgYIKwYBBQUHAwIwCgYIKwYBBQUHAwQwHQYDVR0OBBYEFNyLub/t3TZbR0K2Y1XZ
byM0oR26MB8GA1UdIwQYMBaAFMMu0i/wTC8ZwieC/PYurGqwSc/BMIIBJQYDVR0fBIIBHDCCARgw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U3ViJTIwQ0EoMikuY3J0MA0GCSqGSIb3DQEBCwUAA4IBAQBzJkDHFPFcCz1veNJp0X5jjGf3KPGp
EIwlmWjH6OidxOLKl9SlLHzlKGNkc/FgrNaPQedQjwlG2r8ACQFp6VsEKyagRnu5achg7OJk8CTT
WYTbW4yfQxFCE7cXMlrhs0KnE8EMi8f3mnDRzzqv33d+aBT+HZTkr7H58FBWih9q3qgIHT1EpikW
SeGuPd9/Fi7c2aofrydiwe3+uRqrchrUPvrH5t5/jwaKqz0DuMJ6h8aLZhRyLlJHyjUbLpEEoiru
SqxW70YM9+wDWUmf909JrvVbAAJQqDrJFLyn/aD0RVRhOjecNWjSptTzBw+OiSq35E+dA2trghaE
8ZkyOtTC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vqRdO7MJjeQtZLdkg59HTiQ4Wzo=</DigestValue>
      </Reference>
      <Reference URI="/xl/worksheets/sheet6.xml?ContentType=application/vnd.openxmlformats-officedocument.spreadsheetml.worksheet+xml">
        <DigestMethod Algorithm="http://www.w3.org/2000/09/xmldsig#sha1"/>
        <DigestValue>RER8xzpM6+7CrpVnBUDNFaArU1A=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fZxeGZOnlHl/qaG6dW9ec22kWRE=</DigestValue>
      </Reference>
      <Reference URI="/xl/worksheets/sheet9.xml?ContentType=application/vnd.openxmlformats-officedocument.spreadsheetml.worksheet+xml">
        <DigestMethod Algorithm="http://www.w3.org/2000/09/xmldsig#sha1"/>
        <DigestValue>eom7H8UG/hciq73h3pDee2w/b8w=</DigestValue>
      </Reference>
      <Reference URI="/xl/worksheets/sheet5.xml?ContentType=application/vnd.openxmlformats-officedocument.spreadsheetml.worksheet+xml">
        <DigestMethod Algorithm="http://www.w3.org/2000/09/xmldsig#sha1"/>
        <DigestValue>bH8k6GEY/DVEfBUxS+ilmw1yq98=</DigestValue>
      </Reference>
      <Reference URI="/xl/worksheets/sheet8.xml?ContentType=application/vnd.openxmlformats-officedocument.spreadsheetml.worksheet+xml">
        <DigestMethod Algorithm="http://www.w3.org/2000/09/xmldsig#sha1"/>
        <DigestValue>COl6xMV+k5pZ2i3ZHAXia/FEO1Q=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o8T7gvRn3kxDeDWymej5btx1+d0=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vqRdO7MJjeQtZLdkg59HTiQ4Wzo=</DigestValue>
      </Reference>
      <Reference URI="/xl/worksheets/sheet17.xml?ContentType=application/vnd.openxmlformats-officedocument.spreadsheetml.worksheet+xml">
        <DigestMethod Algorithm="http://www.w3.org/2000/09/xmldsig#sha1"/>
        <DigestValue>FaMPPQJU6qU/yBi/YDCO1NgtIhY=</DigestValue>
      </Reference>
      <Reference URI="/xl/worksheets/sheet10.xml?ContentType=application/vnd.openxmlformats-officedocument.spreadsheetml.worksheet+xml">
        <DigestMethod Algorithm="http://www.w3.org/2000/09/xmldsig#sha1"/>
        <DigestValue>sGYe+QIcp23vbU4KouYWHXBaPsQ=</DigestValue>
      </Reference>
      <Reference URI="/xl/styles.xml?ContentType=application/vnd.openxmlformats-officedocument.spreadsheetml.styles+xml">
        <DigestMethod Algorithm="http://www.w3.org/2000/09/xmldsig#sha1"/>
        <DigestValue>XIjBG56ymoNyDPCmVhYE7MFf0VA=</DigestValue>
      </Reference>
      <Reference URI="/xl/sharedStrings.xml?ContentType=application/vnd.openxmlformats-officedocument.spreadsheetml.sharedStrings+xml">
        <DigestMethod Algorithm="http://www.w3.org/2000/09/xmldsig#sha1"/>
        <DigestValue>4835xj9ZBJPGi+F+2mvy8vx8IJQ=</DigestValue>
      </Reference>
      <Reference URI="/xl/worksheets/sheet3.xml?ContentType=application/vnd.openxmlformats-officedocument.spreadsheetml.worksheet+xml">
        <DigestMethod Algorithm="http://www.w3.org/2000/09/xmldsig#sha1"/>
        <DigestValue>+ZLdtFuOtx74CUbSRORgnZZ+liA=</DigestValue>
      </Reference>
      <Reference URI="/xl/worksheets/sheet11.xml?ContentType=application/vnd.openxmlformats-officedocument.spreadsheetml.worksheet+xml">
        <DigestMethod Algorithm="http://www.w3.org/2000/09/xmldsig#sha1"/>
        <DigestValue>XXOrwNXck5eUVhrCSnfK3ApECds=</DigestValue>
      </Reference>
      <Reference URI="/xl/worksheets/sheet18.xml?ContentType=application/vnd.openxmlformats-officedocument.spreadsheetml.worksheet+xml">
        <DigestMethod Algorithm="http://www.w3.org/2000/09/xmldsig#sha1"/>
        <DigestValue>1h3L0M3EmiT6Hbimnu6NV4iXkOk=</DigestValue>
      </Reference>
      <Reference URI="/xl/worksheets/sheet16.xml?ContentType=application/vnd.openxmlformats-officedocument.spreadsheetml.worksheet+xml">
        <DigestMethod Algorithm="http://www.w3.org/2000/09/xmldsig#sha1"/>
        <DigestValue>Ah067kyckIOhfSqiXaH2jnINHw4=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dh0dw/Owrf5tN4D+TaVBNXsfIws=</DigestValue>
      </Reference>
      <Reference URI="/xl/worksheets/sheet2.xml?ContentType=application/vnd.openxmlformats-officedocument.spreadsheetml.worksheet+xml">
        <DigestMethod Algorithm="http://www.w3.org/2000/09/xmldsig#sha1"/>
        <DigestValue>alT8WimEFK+5OQyXfJxZOFEk2/M=</DigestValue>
      </Reference>
      <Reference URI="/xl/worksheets/sheet12.xml?ContentType=application/vnd.openxmlformats-officedocument.spreadsheetml.worksheet+xml">
        <DigestMethod Algorithm="http://www.w3.org/2000/09/xmldsig#sha1"/>
        <DigestValue>N7nxZwX2Bm6w6p/JptR0rpfn9kE=</DigestValue>
      </Reference>
      <Reference URI="/xl/worksheets/sheet4.xml?ContentType=application/vnd.openxmlformats-officedocument.spreadsheetml.worksheet+xml">
        <DigestMethod Algorithm="http://www.w3.org/2000/09/xmldsig#sha1"/>
        <DigestValue>mwMHMMi25eZZMhe115U4NuEU8UA=</DigestValue>
      </Reference>
      <Reference URI="/xl/worksheets/sheet15.xml?ContentType=application/vnd.openxmlformats-officedocument.spreadsheetml.worksheet+xml">
        <DigestMethod Algorithm="http://www.w3.org/2000/09/xmldsig#sha1"/>
        <DigestValue>wx/saLuxZrIkQCWbxsjDtvoggEI=</DigestValue>
      </Reference>
      <Reference URI="/xl/worksheets/sheet14.xml?ContentType=application/vnd.openxmlformats-officedocument.spreadsheetml.worksheet+xml">
        <DigestMethod Algorithm="http://www.w3.org/2000/09/xmldsig#sha1"/>
        <DigestValue>u7LkS1L5hN8IcyhLO9Li/DhWOoI=</DigestValue>
      </Reference>
      <Reference URI="/xl/workbook.xml?ContentType=application/vnd.openxmlformats-officedocument.spreadsheetml.sheet.main+xml">
        <DigestMethod Algorithm="http://www.w3.org/2000/09/xmldsig#sha1"/>
        <DigestValue>CBNJIc+1388RqHGCEFEuLCdZmxs=</DigestValue>
      </Reference>
      <Reference URI="/xl/worksheets/sheet13.xml?ContentType=application/vnd.openxmlformats-officedocument.spreadsheetml.worksheet+xml">
        <DigestMethod Algorithm="http://www.w3.org/2000/09/xmldsig#sha1"/>
        <DigestValue>4vvM1k5az90z1LWd2ZdhTdcSZ7E=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2021-05-04T14:15:09Z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2021-05-04T14:15:09Z</xd:SigningTime>
          <xd:SigningCertificate>
            <xd:Cert>
              <xd:CertDigest>
                <DigestMethod Algorithm="http://www.w3.org/2000/09/xmldsig#sha1"/>
                <DigestValue>5WpQYAgbzOF+m7lYDHeLczacZFQ=</DigestValue>
              </xd:CertDigest>
              <xd:IssuerSerial>
                <X509IssuerName>CN=NBG Class 2 INT Sub CA, DC=nbg, DC=ge</X509IssuerName>
                <X509SerialNumber>263992323275735821282038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2021-05-04T12:51:50Z</dcterms:modified>
</cp:coreProperties>
</file>