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3.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worksheets/sheet22.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2.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11.xml" ContentType="application/vnd.openxmlformats-officedocument.spreadsheetml.worksheet+xml"/>
  <Override PartName="/xl/worksheets/sheet29.xml" ContentType="application/vnd.openxmlformats-officedocument.spreadsheetml.worksheet+xml"/>
  <Override PartName="/xl/worksheets/sheet10.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6.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5.xml" ContentType="application/vnd.openxmlformats-officedocument.spreadsheetml.worksheet+xml"/>
  <Override PartName="/xl/externalLinks/externalLink2.xml" ContentType="application/vnd.openxmlformats-officedocument.spreadsheetml.externalLink+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externalLinks/externalLink1.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xl/externalLinks/externalLink3.xml" ContentType="application/vnd.openxmlformats-officedocument.spreadsheetml.externalLink+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19200" windowHeight="6765" tabRatio="859"/>
  </bookViews>
  <sheets>
    <sheet name="Info " sheetId="82" r:id="rId1"/>
    <sheet name="1. key ratios " sheetId="84" r:id="rId2"/>
    <sheet name="2. SOFP" sheetId="108" r:id="rId3"/>
    <sheet name="3. SOPL" sheetId="109" r:id="rId4"/>
    <sheet name="4. Off-balance" sheetId="110" r:id="rId5"/>
    <sheet name="5. RWA " sheetId="86" r:id="rId6"/>
    <sheet name="6. Administrators-shareholders" sheetId="52" r:id="rId7"/>
    <sheet name="7. LI1 " sheetId="88" r:id="rId8"/>
    <sheet name="8. LI2" sheetId="73" r:id="rId9"/>
    <sheet name="9.Capital" sheetId="89" r:id="rId10"/>
    <sheet name="9.1. Capital Requirements" sheetId="94" r:id="rId11"/>
    <sheet name="10. CC2" sheetId="69" r:id="rId12"/>
    <sheet name="11. CRWA " sheetId="90" r:id="rId13"/>
    <sheet name="12. CRM" sheetId="64" r:id="rId14"/>
    <sheet name="13. CRME " sheetId="91" r:id="rId15"/>
    <sheet name="14. LCR" sheetId="93" r:id="rId16"/>
    <sheet name="15. CCR " sheetId="92" r:id="rId17"/>
    <sheet name="15.1 LR" sheetId="95" r:id="rId18"/>
    <sheet name="16. NSFR" sheetId="97" r:id="rId19"/>
    <sheet name=" 17. Residual Maturity" sheetId="111" r:id="rId20"/>
    <sheet name="18. Assets by Exposure classes" sheetId="112" r:id="rId21"/>
    <sheet name="19. Assets by Risk Sectors" sheetId="113" r:id="rId22"/>
    <sheet name="20. Reserves" sheetId="114" r:id="rId23"/>
    <sheet name="21. NPL" sheetId="115" r:id="rId24"/>
    <sheet name="22. Quality" sheetId="116" r:id="rId25"/>
    <sheet name="23. LTV" sheetId="117" r:id="rId26"/>
    <sheet name="24. Risk Sector" sheetId="118" r:id="rId27"/>
    <sheet name="25. Collateral" sheetId="119" r:id="rId28"/>
    <sheet name="26. Retail Products" sheetId="120" r:id="rId29"/>
  </sheets>
  <externalReferences>
    <externalReference r:id="rId30"/>
    <externalReference r:id="rId31"/>
    <externalReference r:id="rId32"/>
  </externalReferences>
  <definedNames>
    <definedName name="_cur1">'[1]Appl (2)'!$F$2:$F$7200</definedName>
    <definedName name="_cur2">'[1]Appl (2)'!$H$2:$H$7200</definedName>
    <definedName name="_sum1">'[1]Appl (2)'!$E$2:$E$7200</definedName>
    <definedName name="_sum2">'[1]Appl (2)'!$G$2:$G$7200</definedName>
    <definedName name="ACC_BALACC" localSheetId="19">#REF!</definedName>
    <definedName name="ACC_BALACC" localSheetId="1">#REF!</definedName>
    <definedName name="ACC_BALACC" localSheetId="12">#REF!</definedName>
    <definedName name="ACC_BALACC" localSheetId="14">#REF!</definedName>
    <definedName name="ACC_BALACC" localSheetId="15">#REF!</definedName>
    <definedName name="ACC_BALACC" localSheetId="16">#REF!</definedName>
    <definedName name="ACC_BALACC" localSheetId="2">#REF!</definedName>
    <definedName name="ACC_BALACC" localSheetId="23">#REF!</definedName>
    <definedName name="ACC_BALACC" localSheetId="24">#REF!</definedName>
    <definedName name="ACC_BALACC" localSheetId="25">#REF!</definedName>
    <definedName name="ACC_BALACC" localSheetId="26">#REF!</definedName>
    <definedName name="ACC_BALACC" localSheetId="3">#REF!</definedName>
    <definedName name="ACC_BALACC" localSheetId="4">#REF!</definedName>
    <definedName name="ACC_BALACC" localSheetId="5">#REF!</definedName>
    <definedName name="ACC_BALACC" localSheetId="7">#REF!</definedName>
    <definedName name="ACC_BALACC" localSheetId="10">#REF!</definedName>
    <definedName name="ACC_BALACC" localSheetId="9">#REF!</definedName>
    <definedName name="ACC_BALACC" localSheetId="0">#REF!</definedName>
    <definedName name="ACC_BALACC">#REF!</definedName>
    <definedName name="ACC_CRS" localSheetId="19">#REF!</definedName>
    <definedName name="ACC_CRS" localSheetId="1">#REF!</definedName>
    <definedName name="ACC_CRS" localSheetId="12">#REF!</definedName>
    <definedName name="ACC_CRS" localSheetId="14">#REF!</definedName>
    <definedName name="ACC_CRS" localSheetId="15">#REF!</definedName>
    <definedName name="ACC_CRS" localSheetId="16">#REF!</definedName>
    <definedName name="ACC_CRS" localSheetId="2">#REF!</definedName>
    <definedName name="ACC_CRS" localSheetId="23">#REF!</definedName>
    <definedName name="ACC_CRS" localSheetId="24">#REF!</definedName>
    <definedName name="ACC_CRS" localSheetId="25">#REF!</definedName>
    <definedName name="ACC_CRS" localSheetId="26">#REF!</definedName>
    <definedName name="ACC_CRS" localSheetId="3">#REF!</definedName>
    <definedName name="ACC_CRS" localSheetId="4">#REF!</definedName>
    <definedName name="ACC_CRS" localSheetId="5">#REF!</definedName>
    <definedName name="ACC_CRS" localSheetId="7">#REF!</definedName>
    <definedName name="ACC_CRS" localSheetId="10">#REF!</definedName>
    <definedName name="ACC_CRS" localSheetId="9">#REF!</definedName>
    <definedName name="ACC_CRS" localSheetId="0">#REF!</definedName>
    <definedName name="ACC_CRS">#REF!</definedName>
    <definedName name="ACC_DBS" localSheetId="19">#REF!</definedName>
    <definedName name="ACC_DBS" localSheetId="1">#REF!</definedName>
    <definedName name="ACC_DBS" localSheetId="12">#REF!</definedName>
    <definedName name="ACC_DBS" localSheetId="14">#REF!</definedName>
    <definedName name="ACC_DBS" localSheetId="15">#REF!</definedName>
    <definedName name="ACC_DBS" localSheetId="16">#REF!</definedName>
    <definedName name="ACC_DBS" localSheetId="2">#REF!</definedName>
    <definedName name="ACC_DBS" localSheetId="23">#REF!</definedName>
    <definedName name="ACC_DBS" localSheetId="24">#REF!</definedName>
    <definedName name="ACC_DBS" localSheetId="25">#REF!</definedName>
    <definedName name="ACC_DBS" localSheetId="26">#REF!</definedName>
    <definedName name="ACC_DBS" localSheetId="3">#REF!</definedName>
    <definedName name="ACC_DBS" localSheetId="4">#REF!</definedName>
    <definedName name="ACC_DBS" localSheetId="5">#REF!</definedName>
    <definedName name="ACC_DBS" localSheetId="7">#REF!</definedName>
    <definedName name="ACC_DBS" localSheetId="10">#REF!</definedName>
    <definedName name="ACC_DBS" localSheetId="9">#REF!</definedName>
    <definedName name="ACC_DBS" localSheetId="0">#REF!</definedName>
    <definedName name="ACC_DBS">#REF!</definedName>
    <definedName name="ACC_ISO" localSheetId="19">#REF!</definedName>
    <definedName name="ACC_ISO" localSheetId="1">#REF!</definedName>
    <definedName name="ACC_ISO" localSheetId="12">#REF!</definedName>
    <definedName name="ACC_ISO" localSheetId="14">#REF!</definedName>
    <definedName name="ACC_ISO" localSheetId="15">#REF!</definedName>
    <definedName name="ACC_ISO" localSheetId="16">#REF!</definedName>
    <definedName name="ACC_ISO" localSheetId="2">#REF!</definedName>
    <definedName name="ACC_ISO" localSheetId="23">#REF!</definedName>
    <definedName name="ACC_ISO" localSheetId="24">#REF!</definedName>
    <definedName name="ACC_ISO" localSheetId="25">#REF!</definedName>
    <definedName name="ACC_ISO" localSheetId="26">#REF!</definedName>
    <definedName name="ACC_ISO" localSheetId="3">#REF!</definedName>
    <definedName name="ACC_ISO" localSheetId="4">#REF!</definedName>
    <definedName name="ACC_ISO" localSheetId="5">#REF!</definedName>
    <definedName name="ACC_ISO" localSheetId="7">#REF!</definedName>
    <definedName name="ACC_ISO" localSheetId="10">#REF!</definedName>
    <definedName name="ACC_ISO" localSheetId="9">#REF!</definedName>
    <definedName name="ACC_ISO" localSheetId="0">#REF!</definedName>
    <definedName name="ACC_ISO">#REF!</definedName>
    <definedName name="ACC_SALDO" localSheetId="19">#REF!</definedName>
    <definedName name="ACC_SALDO" localSheetId="1">#REF!</definedName>
    <definedName name="ACC_SALDO" localSheetId="12">#REF!</definedName>
    <definedName name="ACC_SALDO" localSheetId="14">#REF!</definedName>
    <definedName name="ACC_SALDO" localSheetId="15">#REF!</definedName>
    <definedName name="ACC_SALDO" localSheetId="16">#REF!</definedName>
    <definedName name="ACC_SALDO" localSheetId="2">#REF!</definedName>
    <definedName name="ACC_SALDO" localSheetId="23">#REF!</definedName>
    <definedName name="ACC_SALDO" localSheetId="24">#REF!</definedName>
    <definedName name="ACC_SALDO" localSheetId="25">#REF!</definedName>
    <definedName name="ACC_SALDO" localSheetId="26">#REF!</definedName>
    <definedName name="ACC_SALDO" localSheetId="3">#REF!</definedName>
    <definedName name="ACC_SALDO" localSheetId="4">#REF!</definedName>
    <definedName name="ACC_SALDO" localSheetId="5">#REF!</definedName>
    <definedName name="ACC_SALDO" localSheetId="7">#REF!</definedName>
    <definedName name="ACC_SALDO" localSheetId="10">#REF!</definedName>
    <definedName name="ACC_SALDO" localSheetId="9">#REF!</definedName>
    <definedName name="ACC_SALDO" localSheetId="0">#REF!</definedName>
    <definedName name="ACC_SALDO">#REF!</definedName>
    <definedName name="BS_BALACC" localSheetId="19">#REF!</definedName>
    <definedName name="BS_BALACC" localSheetId="1">#REF!</definedName>
    <definedName name="BS_BALACC" localSheetId="12">#REF!</definedName>
    <definedName name="BS_BALACC" localSheetId="14">#REF!</definedName>
    <definedName name="BS_BALACC" localSheetId="15">#REF!</definedName>
    <definedName name="BS_BALACC" localSheetId="16">#REF!</definedName>
    <definedName name="BS_BALACC" localSheetId="2">#REF!</definedName>
    <definedName name="BS_BALACC" localSheetId="23">#REF!</definedName>
    <definedName name="BS_BALACC" localSheetId="24">#REF!</definedName>
    <definedName name="BS_BALACC" localSheetId="25">#REF!</definedName>
    <definedName name="BS_BALACC" localSheetId="26">#REF!</definedName>
    <definedName name="BS_BALACC" localSheetId="3">#REF!</definedName>
    <definedName name="BS_BALACC" localSheetId="4">#REF!</definedName>
    <definedName name="BS_BALACC" localSheetId="5">#REF!</definedName>
    <definedName name="BS_BALACC" localSheetId="7">#REF!</definedName>
    <definedName name="BS_BALACC" localSheetId="10">#REF!</definedName>
    <definedName name="BS_BALACC" localSheetId="9">#REF!</definedName>
    <definedName name="BS_BALACC" localSheetId="0">#REF!</definedName>
    <definedName name="BS_BALACC">#REF!</definedName>
    <definedName name="BS_BALANCE" localSheetId="19">#REF!</definedName>
    <definedName name="BS_BALANCE" localSheetId="1">#REF!</definedName>
    <definedName name="BS_BALANCE" localSheetId="12">#REF!</definedName>
    <definedName name="BS_BALANCE" localSheetId="14">#REF!</definedName>
    <definedName name="BS_BALANCE" localSheetId="15">#REF!</definedName>
    <definedName name="BS_BALANCE" localSheetId="16">#REF!</definedName>
    <definedName name="BS_BALANCE" localSheetId="2">#REF!</definedName>
    <definedName name="BS_BALANCE" localSheetId="23">#REF!</definedName>
    <definedName name="BS_BALANCE" localSheetId="24">#REF!</definedName>
    <definedName name="BS_BALANCE" localSheetId="25">#REF!</definedName>
    <definedName name="BS_BALANCE" localSheetId="26">#REF!</definedName>
    <definedName name="BS_BALANCE" localSheetId="3">#REF!</definedName>
    <definedName name="BS_BALANCE" localSheetId="4">#REF!</definedName>
    <definedName name="BS_BALANCE" localSheetId="5">#REF!</definedName>
    <definedName name="BS_BALANCE" localSheetId="7">#REF!</definedName>
    <definedName name="BS_BALANCE" localSheetId="10">#REF!</definedName>
    <definedName name="BS_BALANCE" localSheetId="9">#REF!</definedName>
    <definedName name="BS_BALANCE" localSheetId="0">#REF!</definedName>
    <definedName name="BS_BALANCE">#REF!</definedName>
    <definedName name="BS_CR" localSheetId="19">#REF!</definedName>
    <definedName name="BS_CR" localSheetId="1">#REF!</definedName>
    <definedName name="BS_CR" localSheetId="12">#REF!</definedName>
    <definedName name="BS_CR" localSheetId="14">#REF!</definedName>
    <definedName name="BS_CR" localSheetId="15">#REF!</definedName>
    <definedName name="BS_CR" localSheetId="16">#REF!</definedName>
    <definedName name="BS_CR" localSheetId="2">#REF!</definedName>
    <definedName name="BS_CR" localSheetId="23">#REF!</definedName>
    <definedName name="BS_CR" localSheetId="24">#REF!</definedName>
    <definedName name="BS_CR" localSheetId="25">#REF!</definedName>
    <definedName name="BS_CR" localSheetId="26">#REF!</definedName>
    <definedName name="BS_CR" localSheetId="3">#REF!</definedName>
    <definedName name="BS_CR" localSheetId="4">#REF!</definedName>
    <definedName name="BS_CR" localSheetId="5">#REF!</definedName>
    <definedName name="BS_CR" localSheetId="7">#REF!</definedName>
    <definedName name="BS_CR" localSheetId="10">#REF!</definedName>
    <definedName name="BS_CR" localSheetId="9">#REF!</definedName>
    <definedName name="BS_CR" localSheetId="0">#REF!</definedName>
    <definedName name="BS_CR">#REF!</definedName>
    <definedName name="BS_CR_EQU" localSheetId="19">#REF!</definedName>
    <definedName name="BS_CR_EQU" localSheetId="1">#REF!</definedName>
    <definedName name="BS_CR_EQU" localSheetId="12">#REF!</definedName>
    <definedName name="BS_CR_EQU" localSheetId="14">#REF!</definedName>
    <definedName name="BS_CR_EQU" localSheetId="15">#REF!</definedName>
    <definedName name="BS_CR_EQU" localSheetId="16">#REF!</definedName>
    <definedName name="BS_CR_EQU" localSheetId="2">#REF!</definedName>
    <definedName name="BS_CR_EQU" localSheetId="23">#REF!</definedName>
    <definedName name="BS_CR_EQU" localSheetId="24">#REF!</definedName>
    <definedName name="BS_CR_EQU" localSheetId="25">#REF!</definedName>
    <definedName name="BS_CR_EQU" localSheetId="26">#REF!</definedName>
    <definedName name="BS_CR_EQU" localSheetId="3">#REF!</definedName>
    <definedName name="BS_CR_EQU" localSheetId="4">#REF!</definedName>
    <definedName name="BS_CR_EQU" localSheetId="5">#REF!</definedName>
    <definedName name="BS_CR_EQU" localSheetId="7">#REF!</definedName>
    <definedName name="BS_CR_EQU" localSheetId="10">#REF!</definedName>
    <definedName name="BS_CR_EQU" localSheetId="9">#REF!</definedName>
    <definedName name="BS_CR_EQU" localSheetId="0">#REF!</definedName>
    <definedName name="BS_CR_EQU">#REF!</definedName>
    <definedName name="BS_DB" localSheetId="19">#REF!</definedName>
    <definedName name="BS_DB" localSheetId="1">#REF!</definedName>
    <definedName name="BS_DB" localSheetId="12">#REF!</definedName>
    <definedName name="BS_DB" localSheetId="14">#REF!</definedName>
    <definedName name="BS_DB" localSheetId="15">#REF!</definedName>
    <definedName name="BS_DB" localSheetId="16">#REF!</definedName>
    <definedName name="BS_DB" localSheetId="2">#REF!</definedName>
    <definedName name="BS_DB" localSheetId="23">#REF!</definedName>
    <definedName name="BS_DB" localSheetId="24">#REF!</definedName>
    <definedName name="BS_DB" localSheetId="25">#REF!</definedName>
    <definedName name="BS_DB" localSheetId="26">#REF!</definedName>
    <definedName name="BS_DB" localSheetId="3">#REF!</definedName>
    <definedName name="BS_DB" localSheetId="4">#REF!</definedName>
    <definedName name="BS_DB" localSheetId="5">#REF!</definedName>
    <definedName name="BS_DB" localSheetId="7">#REF!</definedName>
    <definedName name="BS_DB" localSheetId="10">#REF!</definedName>
    <definedName name="BS_DB" localSheetId="9">#REF!</definedName>
    <definedName name="BS_DB" localSheetId="0">#REF!</definedName>
    <definedName name="BS_DB">#REF!</definedName>
    <definedName name="BS_DB_EQU" localSheetId="19">#REF!</definedName>
    <definedName name="BS_DB_EQU" localSheetId="1">#REF!</definedName>
    <definedName name="BS_DB_EQU" localSheetId="12">#REF!</definedName>
    <definedName name="BS_DB_EQU" localSheetId="14">#REF!</definedName>
    <definedName name="BS_DB_EQU" localSheetId="15">#REF!</definedName>
    <definedName name="BS_DB_EQU" localSheetId="16">#REF!</definedName>
    <definedName name="BS_DB_EQU" localSheetId="2">#REF!</definedName>
    <definedName name="BS_DB_EQU" localSheetId="23">#REF!</definedName>
    <definedName name="BS_DB_EQU" localSheetId="24">#REF!</definedName>
    <definedName name="BS_DB_EQU" localSheetId="25">#REF!</definedName>
    <definedName name="BS_DB_EQU" localSheetId="26">#REF!</definedName>
    <definedName name="BS_DB_EQU" localSheetId="3">#REF!</definedName>
    <definedName name="BS_DB_EQU" localSheetId="4">#REF!</definedName>
    <definedName name="BS_DB_EQU" localSheetId="5">#REF!</definedName>
    <definedName name="BS_DB_EQU" localSheetId="7">#REF!</definedName>
    <definedName name="BS_DB_EQU" localSheetId="10">#REF!</definedName>
    <definedName name="BS_DB_EQU" localSheetId="9">#REF!</definedName>
    <definedName name="BS_DB_EQU" localSheetId="0">#REF!</definedName>
    <definedName name="BS_DB_EQU">#REF!</definedName>
    <definedName name="BS_DT" localSheetId="19">#REF!</definedName>
    <definedName name="BS_DT" localSheetId="1">#REF!</definedName>
    <definedName name="BS_DT" localSheetId="12">#REF!</definedName>
    <definedName name="BS_DT" localSheetId="14">#REF!</definedName>
    <definedName name="BS_DT" localSheetId="15">#REF!</definedName>
    <definedName name="BS_DT" localSheetId="16">#REF!</definedName>
    <definedName name="BS_DT" localSheetId="2">#REF!</definedName>
    <definedName name="BS_DT" localSheetId="23">#REF!</definedName>
    <definedName name="BS_DT" localSheetId="24">#REF!</definedName>
    <definedName name="BS_DT" localSheetId="25">#REF!</definedName>
    <definedName name="BS_DT" localSheetId="26">#REF!</definedName>
    <definedName name="BS_DT" localSheetId="3">#REF!</definedName>
    <definedName name="BS_DT" localSheetId="4">#REF!</definedName>
    <definedName name="BS_DT" localSheetId="5">#REF!</definedName>
    <definedName name="BS_DT" localSheetId="7">#REF!</definedName>
    <definedName name="BS_DT" localSheetId="10">#REF!</definedName>
    <definedName name="BS_DT" localSheetId="9">#REF!</definedName>
    <definedName name="BS_DT" localSheetId="0">#REF!</definedName>
    <definedName name="BS_DT">#REF!</definedName>
    <definedName name="BS_ISO" localSheetId="19">#REF!</definedName>
    <definedName name="BS_ISO" localSheetId="1">#REF!</definedName>
    <definedName name="BS_ISO" localSheetId="12">#REF!</definedName>
    <definedName name="BS_ISO" localSheetId="14">#REF!</definedName>
    <definedName name="BS_ISO" localSheetId="15">#REF!</definedName>
    <definedName name="BS_ISO" localSheetId="16">#REF!</definedName>
    <definedName name="BS_ISO" localSheetId="2">#REF!</definedName>
    <definedName name="BS_ISO" localSheetId="23">#REF!</definedName>
    <definedName name="BS_ISO" localSheetId="24">#REF!</definedName>
    <definedName name="BS_ISO" localSheetId="25">#REF!</definedName>
    <definedName name="BS_ISO" localSheetId="26">#REF!</definedName>
    <definedName name="BS_ISO" localSheetId="3">#REF!</definedName>
    <definedName name="BS_ISO" localSheetId="4">#REF!</definedName>
    <definedName name="BS_ISO" localSheetId="5">#REF!</definedName>
    <definedName name="BS_ISO" localSheetId="7">#REF!</definedName>
    <definedName name="BS_ISO" localSheetId="10">#REF!</definedName>
    <definedName name="BS_ISO" localSheetId="9">#REF!</definedName>
    <definedName name="BS_ISO" localSheetId="0">#REF!</definedName>
    <definedName name="BS_ISO">#REF!</definedName>
    <definedName name="CurrentDate" localSheetId="19">#REF!</definedName>
    <definedName name="CurrentDate" localSheetId="1">#REF!</definedName>
    <definedName name="CurrentDate" localSheetId="12">#REF!</definedName>
    <definedName name="CurrentDate" localSheetId="14">#REF!</definedName>
    <definedName name="CurrentDate" localSheetId="15">#REF!</definedName>
    <definedName name="CurrentDate" localSheetId="16">#REF!</definedName>
    <definedName name="CurrentDate" localSheetId="2">#REF!</definedName>
    <definedName name="CurrentDate" localSheetId="23">#REF!</definedName>
    <definedName name="CurrentDate" localSheetId="24">#REF!</definedName>
    <definedName name="CurrentDate" localSheetId="25">#REF!</definedName>
    <definedName name="CurrentDate" localSheetId="26">#REF!</definedName>
    <definedName name="CurrentDate" localSheetId="3">#REF!</definedName>
    <definedName name="CurrentDate" localSheetId="4">#REF!</definedName>
    <definedName name="CurrentDate" localSheetId="5">#REF!</definedName>
    <definedName name="CurrentDate" localSheetId="7">#REF!</definedName>
    <definedName name="CurrentDate" localSheetId="10">#REF!</definedName>
    <definedName name="CurrentDate" localSheetId="9">#REF!</definedName>
    <definedName name="CurrentDate" localSheetId="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62913"/>
</workbook>
</file>

<file path=xl/calcChain.xml><?xml version="1.0" encoding="utf-8"?>
<calcChain xmlns="http://schemas.openxmlformats.org/spreadsheetml/2006/main">
  <c r="J19" i="120" l="1"/>
  <c r="E19" i="120"/>
  <c r="S22" i="116"/>
  <c r="R22" i="116"/>
  <c r="Q22" i="116"/>
  <c r="P22" i="116"/>
  <c r="O22" i="116"/>
  <c r="N22" i="116"/>
  <c r="M22" i="116"/>
  <c r="L22" i="116"/>
  <c r="K22" i="116"/>
  <c r="J22" i="116"/>
  <c r="I22" i="116"/>
  <c r="H22" i="116"/>
  <c r="G22" i="116"/>
  <c r="F22" i="116"/>
  <c r="E22" i="116"/>
  <c r="D22" i="116"/>
  <c r="C22" i="116"/>
  <c r="S15" i="116"/>
  <c r="R15" i="116"/>
  <c r="Q15" i="116"/>
  <c r="P15" i="116"/>
  <c r="O15" i="116"/>
  <c r="N15" i="116"/>
  <c r="M15" i="116"/>
  <c r="L15" i="116"/>
  <c r="K15" i="116"/>
  <c r="J15" i="116"/>
  <c r="I15" i="116"/>
  <c r="H15" i="116"/>
  <c r="G15" i="116"/>
  <c r="F15" i="116"/>
  <c r="E15" i="116"/>
  <c r="D15" i="116"/>
  <c r="C15" i="116"/>
  <c r="S8" i="116"/>
  <c r="R8" i="116"/>
  <c r="Q8" i="116"/>
  <c r="P8" i="116"/>
  <c r="O8" i="116"/>
  <c r="N8" i="116"/>
  <c r="M8" i="116"/>
  <c r="L8" i="116"/>
  <c r="K8" i="116"/>
  <c r="J8" i="116"/>
  <c r="I8" i="116"/>
  <c r="H8" i="116"/>
  <c r="G8" i="116"/>
  <c r="F8" i="116"/>
  <c r="E8" i="116"/>
  <c r="D8" i="116"/>
  <c r="C8" i="116"/>
  <c r="H7" i="112" l="1"/>
  <c r="H8" i="112"/>
  <c r="H9" i="112"/>
  <c r="H10" i="112"/>
  <c r="H11" i="112"/>
  <c r="H12" i="112"/>
  <c r="H13" i="112"/>
  <c r="H14" i="112"/>
  <c r="H15" i="112"/>
  <c r="H16" i="112"/>
  <c r="H17" i="112"/>
  <c r="H18" i="112"/>
  <c r="H19" i="112"/>
  <c r="H20" i="112"/>
  <c r="D13" i="64" l="1"/>
  <c r="H7" i="113" l="1"/>
  <c r="H8" i="113"/>
  <c r="H9" i="113"/>
  <c r="H10" i="113"/>
  <c r="H11" i="113"/>
  <c r="H12" i="113"/>
  <c r="H13" i="113"/>
  <c r="H14" i="113"/>
  <c r="H15" i="113"/>
  <c r="H16" i="113"/>
  <c r="H17" i="113"/>
  <c r="H18" i="113"/>
  <c r="H19" i="113"/>
  <c r="H20" i="113"/>
  <c r="H21" i="113"/>
  <c r="H22" i="113"/>
  <c r="H23" i="113"/>
  <c r="H24" i="113"/>
  <c r="H25" i="113"/>
  <c r="H26" i="113"/>
  <c r="H27" i="113"/>
  <c r="H28" i="113"/>
  <c r="H29" i="113"/>
  <c r="H30" i="113"/>
  <c r="H31" i="113"/>
  <c r="H32" i="113"/>
  <c r="H33" i="113"/>
  <c r="D6" i="86" l="1"/>
  <c r="C7" i="108"/>
  <c r="D7" i="108"/>
  <c r="R13" i="120" l="1"/>
  <c r="R19" i="120" s="1"/>
  <c r="D13" i="120"/>
  <c r="D19" i="120" s="1"/>
  <c r="E13" i="120"/>
  <c r="F13" i="120"/>
  <c r="F19" i="120" s="1"/>
  <c r="G13" i="120"/>
  <c r="G19" i="120" s="1"/>
  <c r="H13" i="120"/>
  <c r="H19" i="120" s="1"/>
  <c r="I13" i="120"/>
  <c r="I19" i="120" s="1"/>
  <c r="J13" i="120"/>
  <c r="K13" i="120"/>
  <c r="K19" i="120" s="1"/>
  <c r="L13" i="120"/>
  <c r="L19" i="120" s="1"/>
  <c r="M13" i="120"/>
  <c r="M19" i="120" s="1"/>
  <c r="N13" i="120"/>
  <c r="N19" i="120" s="1"/>
  <c r="O13" i="120"/>
  <c r="O19" i="120" s="1"/>
  <c r="P13" i="120"/>
  <c r="P19" i="120" s="1"/>
  <c r="Q13" i="120"/>
  <c r="Q19" i="120" s="1"/>
  <c r="C13" i="120"/>
  <c r="C19" i="120" s="1"/>
  <c r="B2" i="120" l="1"/>
  <c r="B1" i="120"/>
  <c r="B2" i="119"/>
  <c r="B1" i="119"/>
  <c r="D33" i="118"/>
  <c r="E33" i="118"/>
  <c r="F33" i="118"/>
  <c r="G33" i="118"/>
  <c r="H33" i="118"/>
  <c r="I33" i="118"/>
  <c r="J33" i="118"/>
  <c r="K33" i="118"/>
  <c r="L33" i="118"/>
  <c r="C33" i="118"/>
  <c r="B2" i="118"/>
  <c r="B1" i="118"/>
  <c r="B2" i="117" l="1"/>
  <c r="B1" i="117"/>
  <c r="B2" i="116"/>
  <c r="B1" i="116"/>
  <c r="B2" i="115" l="1"/>
  <c r="B1" i="115"/>
  <c r="B2" i="114" l="1"/>
  <c r="B1" i="114"/>
  <c r="B2" i="113"/>
  <c r="B1" i="113"/>
  <c r="E21" i="112"/>
  <c r="B2" i="112"/>
  <c r="B1" i="112"/>
  <c r="B2" i="111" l="1"/>
  <c r="B1" i="111"/>
  <c r="B2" i="97" l="1"/>
  <c r="B1" i="97"/>
  <c r="B2" i="95"/>
  <c r="B1" i="95"/>
  <c r="J23" i="93" l="1"/>
  <c r="I23" i="93"/>
  <c r="G23" i="93"/>
  <c r="F23" i="93"/>
  <c r="H23" i="93" s="1"/>
  <c r="J21" i="93"/>
  <c r="I21" i="93"/>
  <c r="K21" i="93" s="1"/>
  <c r="G21" i="93"/>
  <c r="F21" i="93"/>
  <c r="H21" i="93" s="1"/>
  <c r="D21" i="93"/>
  <c r="C21" i="93"/>
  <c r="E21" i="93" s="1"/>
  <c r="K20" i="93"/>
  <c r="H20" i="93"/>
  <c r="E20" i="93"/>
  <c r="K19" i="93"/>
  <c r="H19" i="93"/>
  <c r="E19" i="93"/>
  <c r="K18" i="93"/>
  <c r="H18" i="93"/>
  <c r="E18" i="93"/>
  <c r="J16" i="93"/>
  <c r="I16" i="93"/>
  <c r="G16" i="93"/>
  <c r="F16" i="93"/>
  <c r="F24" i="93" s="1"/>
  <c r="D16" i="93"/>
  <c r="C16" i="93"/>
  <c r="K15" i="93"/>
  <c r="H15" i="93"/>
  <c r="E15" i="93"/>
  <c r="K14" i="93"/>
  <c r="H14" i="93"/>
  <c r="E14" i="93"/>
  <c r="K13" i="93"/>
  <c r="H13" i="93"/>
  <c r="E13" i="93"/>
  <c r="K12" i="93"/>
  <c r="H12" i="93"/>
  <c r="E12" i="93"/>
  <c r="K11" i="93"/>
  <c r="H11" i="93"/>
  <c r="E11" i="93"/>
  <c r="K10" i="93"/>
  <c r="H10" i="93"/>
  <c r="E10" i="93"/>
  <c r="K8" i="93"/>
  <c r="H8" i="93"/>
  <c r="B2" i="92"/>
  <c r="B1" i="92"/>
  <c r="B2" i="93"/>
  <c r="B1" i="93"/>
  <c r="H16" i="91"/>
  <c r="H18" i="91"/>
  <c r="H19" i="91"/>
  <c r="H20" i="91"/>
  <c r="G16" i="91"/>
  <c r="G18" i="91"/>
  <c r="G19" i="91"/>
  <c r="G20" i="91"/>
  <c r="F16" i="91"/>
  <c r="F18" i="91"/>
  <c r="F19" i="91"/>
  <c r="F20" i="91"/>
  <c r="E9" i="91"/>
  <c r="E10" i="91"/>
  <c r="E11" i="91"/>
  <c r="E12" i="91"/>
  <c r="E13" i="91"/>
  <c r="E14" i="91"/>
  <c r="E15" i="91"/>
  <c r="E16" i="91"/>
  <c r="E17" i="91"/>
  <c r="E18" i="91"/>
  <c r="E19" i="91"/>
  <c r="E20" i="91"/>
  <c r="E21" i="91"/>
  <c r="E8" i="91"/>
  <c r="D14" i="91"/>
  <c r="D13" i="91"/>
  <c r="C9" i="91"/>
  <c r="C10" i="91"/>
  <c r="C11" i="91"/>
  <c r="C12" i="91"/>
  <c r="C13" i="91"/>
  <c r="C14" i="91"/>
  <c r="C15" i="91"/>
  <c r="C16" i="91"/>
  <c r="C17" i="91"/>
  <c r="C18" i="91"/>
  <c r="C19" i="91"/>
  <c r="C20" i="91"/>
  <c r="C21" i="91"/>
  <c r="C8" i="91"/>
  <c r="B2" i="91"/>
  <c r="B1" i="91"/>
  <c r="B2" i="64"/>
  <c r="B1" i="64"/>
  <c r="J24" i="93" l="1"/>
  <c r="I24" i="93"/>
  <c r="K24" i="93" s="1"/>
  <c r="H16" i="93"/>
  <c r="G24" i="93"/>
  <c r="G25" i="93" s="1"/>
  <c r="E16" i="93"/>
  <c r="J25" i="93"/>
  <c r="F25" i="93"/>
  <c r="I25" i="93"/>
  <c r="K23" i="93"/>
  <c r="K16" i="93"/>
  <c r="K25" i="93" l="1"/>
  <c r="H24" i="93"/>
  <c r="H25" i="93" s="1"/>
  <c r="B2" i="90" l="1"/>
  <c r="B1" i="90"/>
  <c r="C65" i="69"/>
  <c r="C64" i="69"/>
  <c r="C63" i="69"/>
  <c r="C61" i="69"/>
  <c r="C60" i="69"/>
  <c r="C59" i="69"/>
  <c r="C57" i="69"/>
  <c r="C56" i="69"/>
  <c r="C55" i="69"/>
  <c r="C54" i="69"/>
  <c r="C51" i="69"/>
  <c r="C49" i="69"/>
  <c r="C48" i="69"/>
  <c r="C43" i="69"/>
  <c r="C39" i="69"/>
  <c r="C38" i="69"/>
  <c r="C37" i="69"/>
  <c r="C34" i="69"/>
  <c r="C33" i="69"/>
  <c r="C31" i="69"/>
  <c r="C27" i="69"/>
  <c r="C25" i="69"/>
  <c r="C22" i="69"/>
  <c r="C21" i="69"/>
  <c r="C17" i="69"/>
  <c r="C15" i="69"/>
  <c r="C13" i="69"/>
  <c r="C12" i="69"/>
  <c r="C11" i="69"/>
  <c r="C10" i="69"/>
  <c r="B2" i="69"/>
  <c r="B1" i="69"/>
  <c r="B2" i="94"/>
  <c r="B1" i="94"/>
  <c r="C7" i="89"/>
  <c r="B2" i="89"/>
  <c r="B1" i="89"/>
  <c r="B2" i="73"/>
  <c r="B1" i="73"/>
  <c r="E36" i="88"/>
  <c r="E35" i="88"/>
  <c r="E33" i="88"/>
  <c r="E29" i="88"/>
  <c r="E27" i="88"/>
  <c r="E24" i="88"/>
  <c r="E23" i="88"/>
  <c r="E19" i="88"/>
  <c r="E17" i="88"/>
  <c r="E15" i="88"/>
  <c r="E14" i="88"/>
  <c r="E13" i="88"/>
  <c r="E12" i="88"/>
  <c r="D29" i="88"/>
  <c r="C36" i="88"/>
  <c r="C35" i="88"/>
  <c r="C33" i="88"/>
  <c r="C29" i="88"/>
  <c r="C27" i="88"/>
  <c r="C24" i="88"/>
  <c r="C23" i="88"/>
  <c r="C19" i="88"/>
  <c r="C17" i="88"/>
  <c r="C15" i="88"/>
  <c r="C14" i="88"/>
  <c r="C13" i="88"/>
  <c r="C12" i="88"/>
  <c r="B2" i="88"/>
  <c r="B1" i="88"/>
  <c r="B2" i="52"/>
  <c r="B1" i="52"/>
  <c r="B2" i="86" l="1"/>
  <c r="B1" i="86"/>
  <c r="B2" i="110"/>
  <c r="B1" i="110"/>
  <c r="B2" i="109"/>
  <c r="B1" i="109"/>
  <c r="C48" i="84" l="1"/>
  <c r="C44" i="84"/>
  <c r="B2" i="108" l="1"/>
  <c r="B1" i="108"/>
  <c r="C22" i="111" l="1"/>
  <c r="C5" i="86" l="1"/>
  <c r="C10" i="115" l="1"/>
  <c r="C18" i="115" s="1"/>
  <c r="C7" i="114"/>
  <c r="D7" i="114"/>
  <c r="C10" i="114"/>
  <c r="D10" i="114"/>
  <c r="C34" i="113"/>
  <c r="D34" i="113"/>
  <c r="E34" i="113"/>
  <c r="F34" i="113"/>
  <c r="G34" i="113"/>
  <c r="C21" i="112"/>
  <c r="D21" i="112"/>
  <c r="G21" i="112"/>
  <c r="H22" i="112"/>
  <c r="H23" i="112"/>
  <c r="H8" i="111"/>
  <c r="H9" i="111"/>
  <c r="H10" i="111"/>
  <c r="H11" i="111"/>
  <c r="H12" i="111"/>
  <c r="H13" i="111"/>
  <c r="H14" i="111"/>
  <c r="H15" i="111"/>
  <c r="H16" i="111"/>
  <c r="H17" i="111"/>
  <c r="H18" i="111"/>
  <c r="H19" i="111"/>
  <c r="H20" i="111"/>
  <c r="H21" i="111"/>
  <c r="D22" i="111"/>
  <c r="E22" i="111"/>
  <c r="F22" i="111"/>
  <c r="G22" i="111"/>
  <c r="H22" i="111" l="1"/>
  <c r="D15" i="114"/>
  <c r="C15" i="114"/>
  <c r="H34" i="113"/>
  <c r="H21" i="112"/>
  <c r="C62" i="69"/>
  <c r="C58" i="69"/>
  <c r="D8" i="88"/>
  <c r="D16" i="88"/>
  <c r="D20" i="88"/>
  <c r="D25" i="88"/>
  <c r="D31" i="88"/>
  <c r="H43" i="110" l="1"/>
  <c r="E43" i="110"/>
  <c r="H42" i="110"/>
  <c r="E42" i="110"/>
  <c r="H41" i="110"/>
  <c r="E41" i="110"/>
  <c r="H40" i="110"/>
  <c r="E40" i="110"/>
  <c r="H39" i="110"/>
  <c r="E39" i="110"/>
  <c r="G38" i="110"/>
  <c r="F38" i="110"/>
  <c r="H38" i="110" s="1"/>
  <c r="D38" i="110"/>
  <c r="C38" i="110"/>
  <c r="E38" i="110" s="1"/>
  <c r="H37" i="110"/>
  <c r="E37" i="110"/>
  <c r="H36" i="110"/>
  <c r="E36" i="110"/>
  <c r="H35" i="110"/>
  <c r="E35" i="110"/>
  <c r="H34" i="110"/>
  <c r="E34" i="110"/>
  <c r="H33" i="110"/>
  <c r="E33" i="110"/>
  <c r="H32" i="110"/>
  <c r="E32" i="110"/>
  <c r="H31" i="110"/>
  <c r="E31" i="110"/>
  <c r="G30" i="110"/>
  <c r="H30" i="110" s="1"/>
  <c r="F30" i="110"/>
  <c r="E30" i="110"/>
  <c r="D30" i="110"/>
  <c r="C30" i="110"/>
  <c r="H29" i="110"/>
  <c r="E29" i="110"/>
  <c r="H28" i="110"/>
  <c r="E28" i="110"/>
  <c r="H27" i="110"/>
  <c r="E27" i="110"/>
  <c r="H26" i="110"/>
  <c r="E26" i="110"/>
  <c r="H25" i="110"/>
  <c r="E25" i="110"/>
  <c r="H24" i="110"/>
  <c r="E24" i="110"/>
  <c r="H23" i="110"/>
  <c r="E23" i="110"/>
  <c r="H22" i="110"/>
  <c r="E22" i="110"/>
  <c r="H21" i="110"/>
  <c r="E21" i="110"/>
  <c r="H20" i="110"/>
  <c r="E20" i="110"/>
  <c r="H19" i="110"/>
  <c r="E19" i="110"/>
  <c r="H18" i="110"/>
  <c r="E18" i="110"/>
  <c r="H17" i="110"/>
  <c r="D17" i="110"/>
  <c r="D14" i="110" s="1"/>
  <c r="C17" i="110"/>
  <c r="C14" i="110" s="1"/>
  <c r="H16" i="110"/>
  <c r="E16" i="110"/>
  <c r="H15" i="110"/>
  <c r="E15" i="110"/>
  <c r="G14" i="110"/>
  <c r="F14" i="110"/>
  <c r="H14" i="110" s="1"/>
  <c r="H13" i="110"/>
  <c r="E13" i="110"/>
  <c r="H12" i="110"/>
  <c r="E12" i="110"/>
  <c r="G11" i="110"/>
  <c r="H11" i="110" s="1"/>
  <c r="F11" i="110"/>
  <c r="E11" i="110"/>
  <c r="D11" i="110"/>
  <c r="C11" i="110"/>
  <c r="H10" i="110"/>
  <c r="E10" i="110"/>
  <c r="H9" i="110"/>
  <c r="E9" i="110"/>
  <c r="G8" i="110"/>
  <c r="H8" i="110" s="1"/>
  <c r="F8" i="110"/>
  <c r="D8" i="110"/>
  <c r="C8" i="110"/>
  <c r="E8" i="110" s="1"/>
  <c r="H7" i="110"/>
  <c r="E7" i="110"/>
  <c r="H6" i="110"/>
  <c r="E6" i="110"/>
  <c r="H44" i="109"/>
  <c r="E44" i="109"/>
  <c r="H42" i="109"/>
  <c r="E42" i="109"/>
  <c r="H41" i="109"/>
  <c r="E41" i="109"/>
  <c r="H40" i="109"/>
  <c r="E40" i="109"/>
  <c r="H39" i="109"/>
  <c r="E39" i="109"/>
  <c r="H38" i="109"/>
  <c r="E38" i="109"/>
  <c r="G37" i="109"/>
  <c r="F37" i="109"/>
  <c r="H37" i="109" s="1"/>
  <c r="D37" i="109"/>
  <c r="C37" i="109"/>
  <c r="H36" i="109"/>
  <c r="E36" i="109"/>
  <c r="H35" i="109"/>
  <c r="E35" i="109"/>
  <c r="H34" i="109"/>
  <c r="G34" i="109"/>
  <c r="F34" i="109"/>
  <c r="D34" i="109"/>
  <c r="C34" i="109"/>
  <c r="H33" i="109"/>
  <c r="E33" i="109"/>
  <c r="H32" i="109"/>
  <c r="E32" i="109"/>
  <c r="H31" i="109"/>
  <c r="E31" i="109"/>
  <c r="H30" i="109"/>
  <c r="E30" i="109"/>
  <c r="G29" i="109"/>
  <c r="F29" i="109"/>
  <c r="H29" i="109" s="1"/>
  <c r="D29" i="109"/>
  <c r="C29" i="109"/>
  <c r="H28" i="109"/>
  <c r="E28" i="109"/>
  <c r="H27" i="109"/>
  <c r="E27" i="109"/>
  <c r="H26" i="109"/>
  <c r="E26" i="109"/>
  <c r="H25" i="109"/>
  <c r="E25" i="109"/>
  <c r="H24" i="109"/>
  <c r="E24" i="109"/>
  <c r="H23" i="109"/>
  <c r="E23" i="109"/>
  <c r="H22" i="109"/>
  <c r="E22" i="109"/>
  <c r="H21" i="109"/>
  <c r="E21" i="109"/>
  <c r="H20" i="109"/>
  <c r="E20" i="109"/>
  <c r="H19" i="109"/>
  <c r="E19" i="109"/>
  <c r="H18" i="109"/>
  <c r="E18" i="109"/>
  <c r="H17" i="109"/>
  <c r="E17" i="109"/>
  <c r="H16" i="109"/>
  <c r="E16" i="109"/>
  <c r="H15" i="109"/>
  <c r="E15" i="109"/>
  <c r="H14" i="109"/>
  <c r="E14" i="109"/>
  <c r="G13" i="109"/>
  <c r="F13" i="109"/>
  <c r="H13" i="109" s="1"/>
  <c r="D13" i="109"/>
  <c r="C13" i="109"/>
  <c r="E13" i="109" s="1"/>
  <c r="H12" i="109"/>
  <c r="E12" i="109"/>
  <c r="H11" i="109"/>
  <c r="E11" i="109"/>
  <c r="H10" i="109"/>
  <c r="E10" i="109"/>
  <c r="H9" i="109"/>
  <c r="E9" i="109"/>
  <c r="H8" i="109"/>
  <c r="E8" i="109"/>
  <c r="H7" i="109"/>
  <c r="E7" i="109"/>
  <c r="G6" i="109"/>
  <c r="G43" i="109" s="1"/>
  <c r="G45" i="109" s="1"/>
  <c r="F6" i="109"/>
  <c r="F43" i="109" s="1"/>
  <c r="D6" i="109"/>
  <c r="C6" i="109"/>
  <c r="G68" i="108"/>
  <c r="G69" i="108" s="1"/>
  <c r="F68" i="108"/>
  <c r="F69" i="108" s="1"/>
  <c r="H69" i="108" s="1"/>
  <c r="H67" i="108"/>
  <c r="E67" i="108"/>
  <c r="H66" i="108"/>
  <c r="E66" i="108"/>
  <c r="H65" i="108"/>
  <c r="E65" i="108"/>
  <c r="H64" i="108"/>
  <c r="E64" i="108"/>
  <c r="H63" i="108"/>
  <c r="D63" i="108"/>
  <c r="C63" i="108"/>
  <c r="E63" i="108" s="1"/>
  <c r="H62" i="108"/>
  <c r="E62" i="108"/>
  <c r="H61" i="108"/>
  <c r="E61" i="108"/>
  <c r="H60" i="108"/>
  <c r="E60" i="108"/>
  <c r="H59" i="108"/>
  <c r="E59" i="108"/>
  <c r="D59" i="108"/>
  <c r="D68" i="108" s="1"/>
  <c r="C59" i="108"/>
  <c r="C68" i="108" s="1"/>
  <c r="E68" i="108" s="1"/>
  <c r="H58" i="108"/>
  <c r="E58" i="108"/>
  <c r="H57" i="108"/>
  <c r="E57" i="108"/>
  <c r="H56" i="108"/>
  <c r="E56" i="108"/>
  <c r="H55" i="108"/>
  <c r="E55" i="108"/>
  <c r="H52" i="108"/>
  <c r="E52" i="108"/>
  <c r="H51" i="108"/>
  <c r="E51" i="108"/>
  <c r="C50" i="69" s="1"/>
  <c r="H50" i="108"/>
  <c r="E50" i="108"/>
  <c r="H49" i="108"/>
  <c r="E49" i="108"/>
  <c r="H48" i="108"/>
  <c r="E48" i="108"/>
  <c r="C47" i="69" s="1"/>
  <c r="C46" i="69" s="1"/>
  <c r="G47" i="108"/>
  <c r="F47" i="108"/>
  <c r="H47" i="108" s="1"/>
  <c r="D47" i="108"/>
  <c r="C47" i="108"/>
  <c r="E47" i="108" s="1"/>
  <c r="H46" i="108"/>
  <c r="E46" i="108"/>
  <c r="H45" i="108"/>
  <c r="E45" i="108"/>
  <c r="C44" i="69" s="1"/>
  <c r="H44" i="108"/>
  <c r="E44" i="108"/>
  <c r="H43" i="108"/>
  <c r="E43" i="108"/>
  <c r="C42" i="69" s="1"/>
  <c r="H42" i="108"/>
  <c r="E42" i="108"/>
  <c r="C41" i="69" s="1"/>
  <c r="G41" i="108"/>
  <c r="G53" i="108" s="1"/>
  <c r="F41" i="108"/>
  <c r="H41" i="108" s="1"/>
  <c r="D41" i="108"/>
  <c r="D53" i="108" s="1"/>
  <c r="C41" i="108"/>
  <c r="H40" i="108"/>
  <c r="E40" i="108"/>
  <c r="H39" i="108"/>
  <c r="E39" i="108"/>
  <c r="H38" i="108"/>
  <c r="E38" i="108"/>
  <c r="G36" i="108"/>
  <c r="H35" i="108"/>
  <c r="E35" i="108"/>
  <c r="H34" i="108"/>
  <c r="E34" i="108"/>
  <c r="H33" i="108"/>
  <c r="E33" i="108"/>
  <c r="C34" i="88" s="1"/>
  <c r="H32" i="108"/>
  <c r="E32" i="108"/>
  <c r="H31" i="108"/>
  <c r="E31" i="108"/>
  <c r="C32" i="88" s="1"/>
  <c r="G30" i="108"/>
  <c r="F30" i="108"/>
  <c r="H30" i="108" s="1"/>
  <c r="D30" i="108"/>
  <c r="C30" i="108"/>
  <c r="E30" i="108" s="1"/>
  <c r="H29" i="108"/>
  <c r="E29" i="108"/>
  <c r="C30" i="88" s="1"/>
  <c r="H28" i="108"/>
  <c r="E28" i="108"/>
  <c r="H27" i="108"/>
  <c r="G27" i="108"/>
  <c r="F27" i="108"/>
  <c r="D27" i="108"/>
  <c r="C27" i="108"/>
  <c r="E27" i="108" s="1"/>
  <c r="C15" i="89" s="1"/>
  <c r="H26" i="108"/>
  <c r="E26" i="108"/>
  <c r="H25" i="108"/>
  <c r="E25" i="108"/>
  <c r="C26" i="88" s="1"/>
  <c r="G24" i="108"/>
  <c r="H24" i="108" s="1"/>
  <c r="F24" i="108"/>
  <c r="D24" i="108"/>
  <c r="C24" i="108"/>
  <c r="E24" i="108" s="1"/>
  <c r="H23" i="108"/>
  <c r="E23" i="108"/>
  <c r="H22" i="108"/>
  <c r="E22" i="108"/>
  <c r="H21" i="108"/>
  <c r="E21" i="108"/>
  <c r="C22" i="88" s="1"/>
  <c r="H20" i="108"/>
  <c r="E20" i="108"/>
  <c r="C21" i="88" s="1"/>
  <c r="H19" i="108"/>
  <c r="G19" i="108"/>
  <c r="F19" i="108"/>
  <c r="D19" i="108"/>
  <c r="C19" i="108"/>
  <c r="E19" i="108" s="1"/>
  <c r="H18" i="108"/>
  <c r="E18" i="108"/>
  <c r="H17" i="108"/>
  <c r="E17" i="108"/>
  <c r="C18" i="88" s="1"/>
  <c r="H16" i="108"/>
  <c r="E16" i="108"/>
  <c r="G15" i="108"/>
  <c r="F15" i="108"/>
  <c r="H15" i="108" s="1"/>
  <c r="D15" i="108"/>
  <c r="C15" i="108"/>
  <c r="E15" i="108" s="1"/>
  <c r="H14" i="108"/>
  <c r="E14" i="108"/>
  <c r="H13" i="108"/>
  <c r="E13" i="108"/>
  <c r="H12" i="108"/>
  <c r="E12" i="108"/>
  <c r="H11" i="108"/>
  <c r="E11" i="108"/>
  <c r="H10" i="108"/>
  <c r="E10" i="108"/>
  <c r="C11" i="88" s="1"/>
  <c r="H9" i="108"/>
  <c r="E9" i="108"/>
  <c r="C10" i="88" s="1"/>
  <c r="H8" i="108"/>
  <c r="E8" i="108"/>
  <c r="C9" i="88" s="1"/>
  <c r="H7" i="108"/>
  <c r="G7" i="108"/>
  <c r="F7" i="108"/>
  <c r="F36" i="108" s="1"/>
  <c r="H36" i="108" s="1"/>
  <c r="C43" i="109" l="1"/>
  <c r="C45" i="109" s="1"/>
  <c r="C45" i="69"/>
  <c r="C6" i="73"/>
  <c r="E21" i="88"/>
  <c r="C19" i="69"/>
  <c r="E37" i="109"/>
  <c r="C66" i="69"/>
  <c r="C67" i="69" s="1"/>
  <c r="C11" i="89"/>
  <c r="C40" i="69"/>
  <c r="C52" i="69" s="1"/>
  <c r="E34" i="88"/>
  <c r="C32" i="69"/>
  <c r="C30" i="69"/>
  <c r="C29" i="69" s="1"/>
  <c r="E32" i="88"/>
  <c r="E31" i="88" s="1"/>
  <c r="C31" i="88"/>
  <c r="C28" i="69"/>
  <c r="C26" i="69" s="1"/>
  <c r="D30" i="88"/>
  <c r="D28" i="88" s="1"/>
  <c r="D37" i="88" s="1"/>
  <c r="E30" i="88"/>
  <c r="E28" i="88" s="1"/>
  <c r="C28" i="88"/>
  <c r="C24" i="69"/>
  <c r="C23" i="69" s="1"/>
  <c r="E26" i="88"/>
  <c r="E25" i="88" s="1"/>
  <c r="C25" i="88"/>
  <c r="E22" i="88"/>
  <c r="C20" i="69"/>
  <c r="C18" i="69" s="1"/>
  <c r="C20" i="88"/>
  <c r="C16" i="69"/>
  <c r="C14" i="69" s="1"/>
  <c r="E18" i="88"/>
  <c r="E16" i="88" s="1"/>
  <c r="C16" i="88"/>
  <c r="C8" i="69"/>
  <c r="E10" i="88"/>
  <c r="C9" i="69"/>
  <c r="E11" i="88"/>
  <c r="C7" i="69"/>
  <c r="E9" i="88"/>
  <c r="C8" i="88"/>
  <c r="C37" i="88" s="1"/>
  <c r="E14" i="110"/>
  <c r="E29" i="109"/>
  <c r="E34" i="109"/>
  <c r="E6" i="109"/>
  <c r="C53" i="108"/>
  <c r="E53" i="108" s="1"/>
  <c r="C36" i="108"/>
  <c r="D36" i="108"/>
  <c r="E7" i="108"/>
  <c r="E17" i="110"/>
  <c r="H43" i="109"/>
  <c r="F45" i="109"/>
  <c r="H45" i="109" s="1"/>
  <c r="H6" i="109"/>
  <c r="D43" i="109"/>
  <c r="D45" i="109" s="1"/>
  <c r="D69" i="108"/>
  <c r="H68" i="108"/>
  <c r="E41" i="108"/>
  <c r="F53" i="108"/>
  <c r="H53" i="108" s="1"/>
  <c r="E20" i="88" l="1"/>
  <c r="C68" i="69"/>
  <c r="C6" i="69"/>
  <c r="C35" i="69" s="1"/>
  <c r="E8" i="88"/>
  <c r="E37" i="88" s="1"/>
  <c r="C69" i="108"/>
  <c r="E69" i="108" s="1"/>
  <c r="E36" i="108"/>
  <c r="E43" i="109"/>
  <c r="E45" i="109"/>
  <c r="G33" i="97" l="1"/>
  <c r="F33" i="97"/>
  <c r="E33" i="97"/>
  <c r="D33" i="97"/>
  <c r="C33" i="97"/>
  <c r="G24" i="97"/>
  <c r="G37" i="97" s="1"/>
  <c r="F24" i="97"/>
  <c r="E24" i="97"/>
  <c r="D24" i="97"/>
  <c r="C24" i="97"/>
  <c r="G18" i="97"/>
  <c r="F18" i="97"/>
  <c r="E18" i="97"/>
  <c r="D18" i="97"/>
  <c r="C18" i="97"/>
  <c r="G14" i="97"/>
  <c r="F14" i="97"/>
  <c r="E14" i="97"/>
  <c r="D14" i="97"/>
  <c r="C14" i="97"/>
  <c r="G11" i="97"/>
  <c r="F11" i="97"/>
  <c r="E11" i="97"/>
  <c r="D11" i="97"/>
  <c r="C11" i="97"/>
  <c r="G8" i="97"/>
  <c r="F8" i="97"/>
  <c r="E8" i="97"/>
  <c r="D8" i="97"/>
  <c r="C8" i="97"/>
  <c r="G21" i="97" l="1"/>
  <c r="G39" i="97" s="1"/>
  <c r="G5" i="86"/>
  <c r="F5" i="86"/>
  <c r="E5" i="86"/>
  <c r="D5" i="86"/>
  <c r="G5" i="84"/>
  <c r="L5" i="84" s="1"/>
  <c r="F5" i="84"/>
  <c r="K5" i="84" s="1"/>
  <c r="E5" i="84"/>
  <c r="J5" i="84" s="1"/>
  <c r="D5" i="84"/>
  <c r="I5" i="84" s="1"/>
  <c r="C5" i="84"/>
  <c r="G13" i="86" l="1"/>
  <c r="E6" i="86"/>
  <c r="E13" i="86" s="1"/>
  <c r="F6" i="86"/>
  <c r="F13" i="86" s="1"/>
  <c r="G6" i="86"/>
  <c r="C21" i="94" l="1"/>
  <c r="C20" i="94"/>
  <c r="C19" i="94"/>
  <c r="C30" i="95" l="1"/>
  <c r="C26" i="95"/>
  <c r="C18" i="95"/>
  <c r="C8" i="95"/>
  <c r="C36" i="95" s="1"/>
  <c r="D13" i="86" l="1"/>
  <c r="C6" i="86" l="1"/>
  <c r="C13" i="86" s="1"/>
  <c r="D16" i="94" l="1"/>
  <c r="D21" i="94"/>
  <c r="D7" i="94"/>
  <c r="D15" i="94"/>
  <c r="D19" i="94"/>
  <c r="D17" i="94"/>
  <c r="D12" i="94"/>
  <c r="D8" i="94"/>
  <c r="D20" i="94"/>
  <c r="D11" i="94"/>
  <c r="D13" i="94"/>
  <c r="D9" i="94"/>
  <c r="N20" i="92"/>
  <c r="N19" i="92"/>
  <c r="E19" i="92"/>
  <c r="N18" i="92"/>
  <c r="E18" i="92"/>
  <c r="N17" i="92"/>
  <c r="E17" i="92"/>
  <c r="N16" i="92"/>
  <c r="E16" i="92"/>
  <c r="N15" i="92"/>
  <c r="N14" i="92" s="1"/>
  <c r="N21" i="92" s="1"/>
  <c r="E15" i="92"/>
  <c r="M14" i="92"/>
  <c r="L14" i="92"/>
  <c r="K14" i="92"/>
  <c r="J14" i="92"/>
  <c r="I14" i="92"/>
  <c r="H14" i="92"/>
  <c r="G14" i="92"/>
  <c r="F14" i="92"/>
  <c r="E14" i="92"/>
  <c r="E21" i="92" s="1"/>
  <c r="C14" i="92"/>
  <c r="C21" i="92" s="1"/>
  <c r="N13" i="92"/>
  <c r="N12" i="92"/>
  <c r="E12" i="92"/>
  <c r="N11" i="92"/>
  <c r="E11" i="92"/>
  <c r="N10" i="92"/>
  <c r="E10" i="92"/>
  <c r="N9" i="92"/>
  <c r="E9" i="92"/>
  <c r="N8" i="92"/>
  <c r="N7" i="92" s="1"/>
  <c r="E8" i="92"/>
  <c r="M7" i="92"/>
  <c r="M21" i="92" s="1"/>
  <c r="L7" i="92"/>
  <c r="L21" i="92" s="1"/>
  <c r="K7" i="92"/>
  <c r="K21" i="92" s="1"/>
  <c r="J7" i="92"/>
  <c r="J21" i="92" s="1"/>
  <c r="I7" i="92"/>
  <c r="I21" i="92" s="1"/>
  <c r="H7" i="92"/>
  <c r="H21" i="92" s="1"/>
  <c r="G7" i="92"/>
  <c r="G21" i="92" s="1"/>
  <c r="F7" i="92"/>
  <c r="F21" i="92" s="1"/>
  <c r="E7" i="92"/>
  <c r="C7" i="92"/>
  <c r="S21" i="90" l="1"/>
  <c r="F21" i="91" s="1"/>
  <c r="S20" i="90"/>
  <c r="S19" i="90"/>
  <c r="S18" i="90"/>
  <c r="S17" i="90"/>
  <c r="F17" i="91" s="1"/>
  <c r="G17" i="91" s="1"/>
  <c r="H17" i="91" s="1"/>
  <c r="S16" i="90"/>
  <c r="S15" i="90"/>
  <c r="F15" i="91" s="1"/>
  <c r="S14" i="90"/>
  <c r="F14" i="91" s="1"/>
  <c r="S13" i="90"/>
  <c r="F13" i="91" s="1"/>
  <c r="G13" i="91" s="1"/>
  <c r="H13" i="91" s="1"/>
  <c r="S12" i="90"/>
  <c r="F12" i="91" s="1"/>
  <c r="G12" i="91" s="1"/>
  <c r="H12" i="91" s="1"/>
  <c r="S11" i="90"/>
  <c r="F11" i="91" s="1"/>
  <c r="G11" i="91" s="1"/>
  <c r="H11" i="91" s="1"/>
  <c r="S10" i="90"/>
  <c r="F10" i="91" s="1"/>
  <c r="G10" i="91" s="1"/>
  <c r="H10" i="91" s="1"/>
  <c r="S9" i="90"/>
  <c r="F9" i="91" s="1"/>
  <c r="G9" i="91" s="1"/>
  <c r="H9" i="91" s="1"/>
  <c r="S8" i="90"/>
  <c r="F8" i="91" s="1"/>
  <c r="G8" i="91" s="1"/>
  <c r="H8" i="91" s="1"/>
  <c r="T21" i="64" l="1"/>
  <c r="U21" i="64"/>
  <c r="S21" i="64"/>
  <c r="C21" i="64"/>
  <c r="F22" i="91"/>
  <c r="E22" i="91"/>
  <c r="D22" i="91"/>
  <c r="C22" i="91"/>
  <c r="K22" i="90" l="1"/>
  <c r="L22" i="90"/>
  <c r="M22" i="90"/>
  <c r="N22" i="90"/>
  <c r="O22" i="90"/>
  <c r="P22" i="90"/>
  <c r="Q22" i="90"/>
  <c r="R22" i="90"/>
  <c r="S22" i="90"/>
  <c r="C5" i="73" l="1"/>
  <c r="C22" i="90" l="1"/>
  <c r="C12" i="89"/>
  <c r="C6" i="89"/>
  <c r="D22" i="90" l="1"/>
  <c r="E22" i="90"/>
  <c r="F22" i="90"/>
  <c r="G22" i="90"/>
  <c r="H22" i="90"/>
  <c r="I22" i="90"/>
  <c r="J22" i="90"/>
  <c r="C29" i="89"/>
  <c r="C35" i="95" s="1"/>
  <c r="C38" i="95" s="1"/>
  <c r="C32" i="89"/>
  <c r="C31" i="89" s="1"/>
  <c r="C36" i="89"/>
  <c r="C42" i="89" s="1"/>
  <c r="C44" i="89"/>
  <c r="C48" i="89"/>
  <c r="C8" i="73" l="1"/>
  <c r="C13" i="73" s="1"/>
  <c r="C53" i="89"/>
  <c r="D21" i="64" l="1"/>
  <c r="E21" i="64"/>
  <c r="F21" i="64"/>
  <c r="G21" i="64"/>
  <c r="H21" i="64"/>
  <c r="I21" i="64"/>
  <c r="J21" i="64"/>
  <c r="K21" i="64"/>
  <c r="L21" i="64"/>
  <c r="M21" i="64"/>
  <c r="N21" i="64"/>
  <c r="O21" i="64"/>
  <c r="P21" i="64"/>
  <c r="Q21" i="64"/>
  <c r="R21" i="64"/>
  <c r="V8" i="64" l="1"/>
  <c r="V9" i="64"/>
  <c r="V10" i="64"/>
  <c r="V11" i="64"/>
  <c r="V12" i="64"/>
  <c r="V13" i="64"/>
  <c r="G14" i="91" s="1"/>
  <c r="V14" i="64"/>
  <c r="G15" i="91" s="1"/>
  <c r="H15" i="91" s="1"/>
  <c r="V15" i="64"/>
  <c r="V16" i="64"/>
  <c r="V17" i="64"/>
  <c r="V18" i="64"/>
  <c r="V19" i="64"/>
  <c r="V20" i="64"/>
  <c r="G21" i="91" s="1"/>
  <c r="H21" i="91" s="1"/>
  <c r="V7" i="64"/>
  <c r="H14" i="91" l="1"/>
  <c r="G22" i="91"/>
  <c r="H22" i="91" s="1"/>
  <c r="V21" i="64"/>
</calcChain>
</file>

<file path=xl/sharedStrings.xml><?xml version="1.0" encoding="utf-8"?>
<sst xmlns="http://schemas.openxmlformats.org/spreadsheetml/2006/main" count="1193" uniqueCount="735">
  <si>
    <t>a</t>
  </si>
  <si>
    <t>b</t>
  </si>
  <si>
    <t>c</t>
  </si>
  <si>
    <t>d</t>
  </si>
  <si>
    <t>e</t>
  </si>
  <si>
    <t>f</t>
  </si>
  <si>
    <t>N</t>
  </si>
  <si>
    <t xml:space="preserve">   </t>
  </si>
  <si>
    <t>g</t>
  </si>
  <si>
    <t>h</t>
  </si>
  <si>
    <t>i</t>
  </si>
  <si>
    <t>j</t>
  </si>
  <si>
    <t>k</t>
  </si>
  <si>
    <t>l</t>
  </si>
  <si>
    <t>1.1.1</t>
  </si>
  <si>
    <t>5.3.1</t>
  </si>
  <si>
    <t>5.3.2</t>
  </si>
  <si>
    <t>5.3.3</t>
  </si>
  <si>
    <t>5.3.4</t>
  </si>
  <si>
    <t>5.3.5</t>
  </si>
  <si>
    <t>Key ratios</t>
  </si>
  <si>
    <t>Balance Sheet</t>
  </si>
  <si>
    <t>Income statement</t>
  </si>
  <si>
    <t>Off-balance sheet</t>
  </si>
  <si>
    <t>Risk-Weighted Assets (RWA)</t>
  </si>
  <si>
    <t>Regulatory Capital</t>
  </si>
  <si>
    <t xml:space="preserve">Reconciliation of regulatory capital to balance sheet </t>
  </si>
  <si>
    <t>Credit risk mitigation</t>
  </si>
  <si>
    <t>Counterparty credit risk</t>
  </si>
  <si>
    <t>Table N</t>
  </si>
  <si>
    <t>Bank:</t>
  </si>
  <si>
    <t>Date:</t>
  </si>
  <si>
    <t xml:space="preserve">GEL </t>
  </si>
  <si>
    <t xml:space="preserve">FX  </t>
  </si>
  <si>
    <t xml:space="preserve">Total </t>
  </si>
  <si>
    <t>in Lari</t>
  </si>
  <si>
    <t>Residential Property</t>
  </si>
  <si>
    <t>Commercial Property</t>
  </si>
  <si>
    <t>Complex Real Estate</t>
  </si>
  <si>
    <t>Land Parcel</t>
  </si>
  <si>
    <t>Other</t>
  </si>
  <si>
    <t>Table 6</t>
  </si>
  <si>
    <t>Members of Supervisory Board</t>
  </si>
  <si>
    <t>Members of Board of Directors</t>
  </si>
  <si>
    <t xml:space="preserve">List of Shareholders owning 1% and more of issued capital, indicating Shares </t>
  </si>
  <si>
    <t>List of bank beneficiaries indicating names of direct or indirect holders of 5% or more of shares</t>
  </si>
  <si>
    <t>Table 8</t>
  </si>
  <si>
    <t>Table 10</t>
  </si>
  <si>
    <t>Effect of provisioning rules used for capital adequacy purposes</t>
  </si>
  <si>
    <t>linkage  to capital table</t>
  </si>
  <si>
    <t>Credit Risk Mitigation</t>
  </si>
  <si>
    <t>Claims or contingent claims on central governments or central banks</t>
  </si>
  <si>
    <t>Claims or contingent claims on regional governments or local authorities</t>
  </si>
  <si>
    <t>Claims or contingent claims on multilateral development banks</t>
  </si>
  <si>
    <t>Claims or contingent claims on international organizations/institutions</t>
  </si>
  <si>
    <t>Claims or contingent claims on commercial banks</t>
  </si>
  <si>
    <t>Claims or contingent claims on corporates</t>
  </si>
  <si>
    <t>Retail claims or contingent retail claims</t>
  </si>
  <si>
    <t>Claims or contingent claims secured by mortgages on residential property</t>
  </si>
  <si>
    <t>Past due items</t>
  </si>
  <si>
    <t>Items belonging to regulatory high-risk categories</t>
  </si>
  <si>
    <t>Short-term claims on commercial banks and corporates</t>
  </si>
  <si>
    <t xml:space="preserve">Claims in the form of collective investment undertakings </t>
  </si>
  <si>
    <t>Other items</t>
  </si>
  <si>
    <t>Total</t>
  </si>
  <si>
    <t>On-balance sheet netting</t>
  </si>
  <si>
    <t>Cash on deposit with, or cash assimilated instruments</t>
  </si>
  <si>
    <t>Equities or convertible bonds that are included in a main index</t>
  </si>
  <si>
    <t>Standard gold bullion or equivalent</t>
  </si>
  <si>
    <t xml:space="preserve"> Debt securities without credit rating issued by commercial banks </t>
  </si>
  <si>
    <t>Units in collective investment undertakings</t>
  </si>
  <si>
    <t>Regional governments or local authorities</t>
  </si>
  <si>
    <t>Multilateral development banks</t>
  </si>
  <si>
    <t>International organizations / institutions</t>
  </si>
  <si>
    <t>Public sector entities</t>
  </si>
  <si>
    <t>Commercial banks</t>
  </si>
  <si>
    <t>Total Credit Risk Mitigation</t>
  </si>
  <si>
    <t>Current &amp; Demand Deposits/Total Assets</t>
  </si>
  <si>
    <t xml:space="preserve">FX Liabilities/Total Liabilities </t>
  </si>
  <si>
    <t>Liquid Assets/Total Assets</t>
  </si>
  <si>
    <t>Loan Growth-YTD</t>
  </si>
  <si>
    <t>FX Assets/Total Assets</t>
  </si>
  <si>
    <t>FX Loans/Total Loans</t>
  </si>
  <si>
    <t>Non Performed Loans / Total Loans</t>
  </si>
  <si>
    <t>Net Interest Margin</t>
  </si>
  <si>
    <t>Earnings from Operations / Average Annual Assets</t>
  </si>
  <si>
    <t>Total Interest Expense / Average Annual Assets</t>
  </si>
  <si>
    <t>Total Interest Income /Average Annual Assets</t>
  </si>
  <si>
    <t>Income</t>
  </si>
  <si>
    <t>Based on Basel III framework</t>
  </si>
  <si>
    <t>Tier 1</t>
  </si>
  <si>
    <t>Regulatory capital (amounts, GEL)</t>
  </si>
  <si>
    <t>Key metrics</t>
  </si>
  <si>
    <t>Table 1</t>
  </si>
  <si>
    <t>Off-balance sheet items</t>
  </si>
  <si>
    <t xml:space="preserve">       Including: amounts below the thresholds for deduction (subject to 250% risk weight)</t>
  </si>
  <si>
    <t>Table 5</t>
  </si>
  <si>
    <t>Not subject to capital requirements or subject to deduction from capital</t>
  </si>
  <si>
    <t xml:space="preserve"> Carrying values of items</t>
  </si>
  <si>
    <t>Table 7</t>
  </si>
  <si>
    <t>Tier 2 Capital</t>
  </si>
  <si>
    <t>Investments in the capital of commercial banks, insurance entities and other financial institutions where the bank does not own more than 10% of the issued share capital (amount above 10% limit)</t>
  </si>
  <si>
    <t>Significant investments in the Tier 2 capital (that are not common shares) of commercial banks, insurance entities and other financial institutions</t>
  </si>
  <si>
    <t>Reciprocal cross-holdings in Tier 2 capital</t>
  </si>
  <si>
    <t>Investments in own shares that meet the criteria for Tier 2 capital</t>
  </si>
  <si>
    <t>Regulatory Adjustments of Tier 2 Capital</t>
  </si>
  <si>
    <t>General reserves, limited to a maximum of 1.25% of the bank’s credit risk-weighted exposures</t>
  </si>
  <si>
    <t>Stock surplus (share premium) that meet the criteria for Tier 2 capital</t>
  </si>
  <si>
    <t>Instruments that comply with the criteria for Tier 2 capital</t>
  </si>
  <si>
    <t>Tier 2 capital before regulatory adjustments</t>
  </si>
  <si>
    <t>Additional Tier 1 Capital</t>
  </si>
  <si>
    <t>Regulatory adjustments applied to Additional Tier 1 resulting from shortfall of Tier 2 capital to deduct investments</t>
  </si>
  <si>
    <t>Significant investments in the Additional Tier 1 capital (that are not common shares) of commercial banks, insurance entities and other financial institutions</t>
  </si>
  <si>
    <t>Reciprocal cross-holdings in Additional Tier 1 instruments</t>
  </si>
  <si>
    <t>Investments in own Additional Tier 1 instruments</t>
  </si>
  <si>
    <t>Regulatory Adjustments of Additional Tier 1 capital</t>
  </si>
  <si>
    <t>Stock surplus (share premium) that meet the criteria for Additional Tier 1 capital</t>
  </si>
  <si>
    <t>Including: instruments classified as liabilities under the relevant accounting standards</t>
  </si>
  <si>
    <t>Instruments that comply with the criteria for Additional tier 1 capital</t>
  </si>
  <si>
    <t>Additional tier 1 capital before regulatory adjustments</t>
  </si>
  <si>
    <t xml:space="preserve">Common Equity Tier 1 </t>
  </si>
  <si>
    <t>Regulatory adjustments applied to Common Equity Tier 1 resulting from shortfall of Tier 1 and Tier 2 capital to deduct investments</t>
  </si>
  <si>
    <t>The amount of significant Investments and Deferred Tax Assets which exceed 15% of common equity tier 1</t>
  </si>
  <si>
    <t>Deferred tax assets arising from temporary differences (amount above 10% threshold, net of related tax liability)</t>
  </si>
  <si>
    <t>Significant investments in the common shares of commercial banks, insurance entities and other financial institutions (amount above 10% limit)</t>
  </si>
  <si>
    <t>Holdings of equity and other participations constituting more than 10% of the share capital of other commercial entities</t>
  </si>
  <si>
    <t>Significant investments in the common equity tier 1 capital (that are not common shares) of commercial banks, insurance entities and other financial institutions that are outside the scope of regulatory consolidation</t>
  </si>
  <si>
    <t>Deferred tax assets not subject to the threshold deduction (net of related tax liability)</t>
  </si>
  <si>
    <t>Cash flow hedge reserve</t>
  </si>
  <si>
    <t>Reciprocal cross holdings in the capital of commercial banks, insurance entities and other financial institutions</t>
  </si>
  <si>
    <t>Investments in own shares</t>
  </si>
  <si>
    <t>Shortfall of the stock of provisions to the provisions based on the Asset Classification</t>
  </si>
  <si>
    <t xml:space="preserve">Intangible assets </t>
  </si>
  <si>
    <t>Accumulated unrealized revaluation gains on assets through profit and loss to the extent that they exceed accumulated unrealized revaluation losses through profit and loss</t>
  </si>
  <si>
    <t xml:space="preserve">Revaluation reserves on assets </t>
  </si>
  <si>
    <t>Regulatory Adjustments of Common Equity Tier 1 capital</t>
  </si>
  <si>
    <t xml:space="preserve">Retained earnings (loss) </t>
  </si>
  <si>
    <t>Other disclosed reserves</t>
  </si>
  <si>
    <t xml:space="preserve">Accumulated other comprehensive income </t>
  </si>
  <si>
    <t>Stock surplus (share premium) of common share that meets the criteria of Common Equity Tier 1</t>
  </si>
  <si>
    <t>Common shares that comply with the criteria for Common Equity Tier 1</t>
  </si>
  <si>
    <t>Common Equity Tier 1 capital before regulatory adjustments</t>
  </si>
  <si>
    <t>Regulatory capital</t>
  </si>
  <si>
    <t>Table 9</t>
  </si>
  <si>
    <t>Claims in the form of collective investment undertakings (‘CIU’)</t>
  </si>
  <si>
    <t>Risk Weighted Exposures before Credit Risk Mitigation</t>
  </si>
  <si>
    <t>Table 11</t>
  </si>
  <si>
    <t>Off-balance sheet amount</t>
  </si>
  <si>
    <t>On-balance sheet amount</t>
  </si>
  <si>
    <t>Asset Classes</t>
  </si>
  <si>
    <t>Table 13</t>
  </si>
  <si>
    <t>Maturity over 5 years</t>
  </si>
  <si>
    <t>Maturity from 4 years up to 5 years</t>
  </si>
  <si>
    <t>Maturity from 3 years up to 4 years</t>
  </si>
  <si>
    <t>Maturity from 2 years up to 3 years</t>
  </si>
  <si>
    <t>Maturity from 1 year up to 2 years</t>
  </si>
  <si>
    <t>Maturity less than 1 year</t>
  </si>
  <si>
    <t>Interest rate contracts</t>
  </si>
  <si>
    <t>FX contracts</t>
  </si>
  <si>
    <t>Exposure value</t>
  </si>
  <si>
    <t>Percentage</t>
  </si>
  <si>
    <t>Nominal amount</t>
  </si>
  <si>
    <t>Table 15</t>
  </si>
  <si>
    <t>Information about supervisory board, directorate, beneficiary owners and shareholders</t>
  </si>
  <si>
    <t>Claims or contingent claims on public sector entities</t>
  </si>
  <si>
    <t>Claims or contingent claims on  public sector entities</t>
  </si>
  <si>
    <t xml:space="preserve">Return on Average Assets (ROAA) </t>
  </si>
  <si>
    <t xml:space="preserve">Return on Average Equity (ROAE) </t>
  </si>
  <si>
    <t>Counterparty Credit Risk Weighted Exposures</t>
  </si>
  <si>
    <t>Funded Credit Protection</t>
  </si>
  <si>
    <t>Unfunded Credit Protection</t>
  </si>
  <si>
    <t>Debt securities with a short-term credit assessment, which has been determined by NBG to be associated with credit quality step 3 or above under the rules for the risk weighting of short term exposures</t>
  </si>
  <si>
    <t>Debt securities issued by central governments or central banks, regional governments or local authorities, public sector entities, multilateral development banks and international organizations/institutions</t>
  </si>
  <si>
    <t>Debt securities issued by regional governments or local authorities, public sector entities, multilateral development banks and international organizations/institutions</t>
  </si>
  <si>
    <t>Central governments or central banks</t>
  </si>
  <si>
    <t>Other corporate entities that have a credit assessment, which has been determined by NBG to be associated with credit quality step 2 or above under the rules for the risk weighting of exposures to corporates</t>
  </si>
  <si>
    <t>Debt securities issued by other entities, which securities have a credit assessment, which has been determined by NBG to be associated with credit quality step 3 or above under the rules for the risk weighting of exposures to corporates.</t>
  </si>
  <si>
    <t>Total exposures subject to credit risk weighting</t>
  </si>
  <si>
    <t xml:space="preserve"> Reconcilation of balance sheet to regulatory capital</t>
  </si>
  <si>
    <t>Financial assets of the bank</t>
  </si>
  <si>
    <t>Non-financial assets of the bank</t>
  </si>
  <si>
    <t>Real Estate:</t>
  </si>
  <si>
    <t>Precious metals and stones</t>
  </si>
  <si>
    <t xml:space="preserve">Cash </t>
  </si>
  <si>
    <t>Movable Property</t>
  </si>
  <si>
    <t>Shares Pledged</t>
  </si>
  <si>
    <t>Securities</t>
  </si>
  <si>
    <t>Risk Weighted Assets</t>
  </si>
  <si>
    <t>Risk Weighted Assets for Market Risk</t>
  </si>
  <si>
    <t>Risk Weighted Assets for Operational Risk</t>
  </si>
  <si>
    <t>Total Risk Weighted Assets</t>
  </si>
  <si>
    <t>Risk Weighted Assets for Credit Risk</t>
  </si>
  <si>
    <t>Including:instruments classified as equity under the relevant accounting standards</t>
  </si>
  <si>
    <t>Guarantees</t>
  </si>
  <si>
    <t>Letters of credit Issued</t>
  </si>
  <si>
    <t>Assets pledged as security for liabilities of the bank</t>
  </si>
  <si>
    <t>Guarantees received as security for liabilities of the bank</t>
  </si>
  <si>
    <t xml:space="preserve">Surety, joint liability </t>
  </si>
  <si>
    <t xml:space="preserve">          Principal of interest rate contracts (except options)</t>
  </si>
  <si>
    <t xml:space="preserve">          Options sold</t>
  </si>
  <si>
    <t xml:space="preserve">          Options purchased</t>
  </si>
  <si>
    <t xml:space="preserve">          Receivables through FX contracts (except options)</t>
  </si>
  <si>
    <t xml:space="preserve">          Payables through FX contracts (except options)</t>
  </si>
  <si>
    <t xml:space="preserve">          Nominal value of potential receivables through other derivatives</t>
  </si>
  <si>
    <t xml:space="preserve">          Nominal value of potential payables through other derivatives</t>
  </si>
  <si>
    <t>Assets pledged as security for receivables of the bank</t>
  </si>
  <si>
    <t>Guaratees received as security for receivables of the bank</t>
  </si>
  <si>
    <t>Receivables not recognized on-balance</t>
  </si>
  <si>
    <t xml:space="preserve">        Principal of receivables derecognized during last 3 month</t>
  </si>
  <si>
    <t xml:space="preserve">        Interest and penalty receivable not recognized on-balance or derecognized during last 3 month</t>
  </si>
  <si>
    <t>Capital expenditure commitment</t>
  </si>
  <si>
    <t>Derivatives</t>
  </si>
  <si>
    <t xml:space="preserve">        Principal of receivables derecognized during 5 years month (including last 3 month)</t>
  </si>
  <si>
    <t xml:space="preserve">        Interest and penalty receivable not recognized on-balance or derecognized during last 5 years (including last 3 month)</t>
  </si>
  <si>
    <t>Nominal values of off-balance sheet items subject to credit risk weighting</t>
  </si>
  <si>
    <t>Nominal values of off-balance sheet items subject to counterparty credit risk weighting</t>
  </si>
  <si>
    <t>Effect of credit conversion factor of off-balance sheet items related to credit risk framework</t>
  </si>
  <si>
    <t xml:space="preserve">Effect of credit conversion factor of off-balance sheet items related to counterparty credit risk framework (table CCR) </t>
  </si>
  <si>
    <t xml:space="preserve">On-balance sheet items per standardized regulatory report </t>
  </si>
  <si>
    <t>Chairman of the Supervisory Board</t>
  </si>
  <si>
    <t xml:space="preserve">Bank's web page </t>
  </si>
  <si>
    <t>Table of contents</t>
  </si>
  <si>
    <t xml:space="preserve"> Pillar 3 quarterly report</t>
  </si>
  <si>
    <t xml:space="preserve">Name of a bank </t>
  </si>
  <si>
    <t>CEO of a bank</t>
  </si>
  <si>
    <t>Linkages between financial statement assets and  balance sheet items subject to credit risk weighting</t>
  </si>
  <si>
    <t>Differences between carrying values of balance sheet items and exposure amounts subject to credit risk weighting</t>
  </si>
  <si>
    <t>Credit risk weighted exposures</t>
  </si>
  <si>
    <t>Standardized approach - effect of credit risk mitigation</t>
  </si>
  <si>
    <t>Asset Quality</t>
  </si>
  <si>
    <t>Liquidity</t>
  </si>
  <si>
    <t>Information about supervisory board, senior management and shareholders</t>
  </si>
  <si>
    <t>Account name of standardazed supervisory balance sheet item</t>
  </si>
  <si>
    <t>Subject to credit risk weighting</t>
  </si>
  <si>
    <t>Total exposures subject to credit risk weighting before adjustments</t>
  </si>
  <si>
    <t>m</t>
  </si>
  <si>
    <t>n</t>
  </si>
  <si>
    <t>o</t>
  </si>
  <si>
    <t>p</t>
  </si>
  <si>
    <t>q</t>
  </si>
  <si>
    <t xml:space="preserve">                                                                                                                                           Risk weights
Exposure classes</t>
  </si>
  <si>
    <t xml:space="preserve">Total Credit Risk Mitigation - On-balance sheet </t>
  </si>
  <si>
    <t xml:space="preserve">Total Credit Risk Mitigation - Off-balance sheet </t>
  </si>
  <si>
    <t>Table 12</t>
  </si>
  <si>
    <t>Off-balance sheet exposures</t>
  </si>
  <si>
    <t>On-balance sheet exposures</t>
  </si>
  <si>
    <t>Off-balance sheet exposures post CCF</t>
  </si>
  <si>
    <t xml:space="preserve">Off-balance sheet exposures - Nominal value </t>
  </si>
  <si>
    <t>RWA Density
f=e/(a+c)</t>
  </si>
  <si>
    <t>RWA before Credit Risk Mitigation</t>
  </si>
  <si>
    <t>RWA post Credit Risk Mitigation</t>
  </si>
  <si>
    <t>Credit Risk Weighted Exposures 
(On-balance items and off-balance items after credit conversion factor)</t>
  </si>
  <si>
    <t>Standardized approach - Effect of credit risk mitigation</t>
  </si>
  <si>
    <t>Liquidity Coverage Ratio</t>
  </si>
  <si>
    <t>Total HQLA</t>
  </si>
  <si>
    <t>LCR ratio (%)</t>
  </si>
  <si>
    <t>High-quality liquid assets</t>
  </si>
  <si>
    <t>Cash outflows</t>
  </si>
  <si>
    <t>Cash inflows</t>
  </si>
  <si>
    <t>Unsecured wholesale funding</t>
  </si>
  <si>
    <t>Secured wholesale funding</t>
  </si>
  <si>
    <t>TOTAL CASH OUTFLOWS</t>
  </si>
  <si>
    <t>TOTAL CASH INFLOWS</t>
  </si>
  <si>
    <t>Other cash inflows</t>
  </si>
  <si>
    <t>Secured lending (eg reverse repos)</t>
  </si>
  <si>
    <t>Retail deposits</t>
  </si>
  <si>
    <t>Net cash outflow</t>
  </si>
  <si>
    <t>Liquidity coverage ratio (%)</t>
  </si>
  <si>
    <t>Outflows related to off-balance sheet obligations and net short position of derivative exposures</t>
  </si>
  <si>
    <t>Total value according to Basel methodology (with limits)</t>
  </si>
  <si>
    <t>*** LCR calculated according to NBG's methodology which is more focused on local risks than Basel framework. See the table 14. LCR; Commercial banks are required to comply with the limits by coefficients calculated according to NBG's methodology. The numbers calculated within Basel framework are given for illustratory purposes.</t>
  </si>
  <si>
    <t>Liquidity Coverage Ratio***</t>
  </si>
  <si>
    <t>1.1</t>
  </si>
  <si>
    <t>1.2</t>
  </si>
  <si>
    <t>1.3</t>
  </si>
  <si>
    <t>2</t>
  </si>
  <si>
    <t>2.1</t>
  </si>
  <si>
    <t>2.2</t>
  </si>
  <si>
    <t>2.3</t>
  </si>
  <si>
    <t>3</t>
  </si>
  <si>
    <t>6</t>
  </si>
  <si>
    <t>Table 9.1</t>
  </si>
  <si>
    <t>Capital Adequacy Requirements</t>
  </si>
  <si>
    <t>Ratios</t>
  </si>
  <si>
    <t>Amounts (GEL)</t>
  </si>
  <si>
    <t>Minimum Requirements</t>
  </si>
  <si>
    <t>Pillar 1 Requirements</t>
  </si>
  <si>
    <t>Minimum CET1 Requirement</t>
  </si>
  <si>
    <t>Minimum Tier 1 Requirement</t>
  </si>
  <si>
    <t>Minimum Regulatory Capital Requirement</t>
  </si>
  <si>
    <t>Combined Buffer</t>
  </si>
  <si>
    <t>Countercyclical Buffer</t>
  </si>
  <si>
    <t>Systemic Risk Buffer</t>
  </si>
  <si>
    <t>CET1</t>
  </si>
  <si>
    <t>Total regulatory Capital</t>
  </si>
  <si>
    <t>9.1</t>
  </si>
  <si>
    <t xml:space="preserve">Senior management of the bank ensures fair presentation and accuracy of the information provided within Pillar 3 disclosure report. The report is prepared in accordance with internal review and control processes coordinated with the board. The report meets the requirements of the decree N92/04 of the Governor of the National Bank of Georgia on “Disclosure requirements for commercial banks within Pillar 3” and other relevant decrees and regulations of NBG. </t>
  </si>
  <si>
    <t>CET1 Pillar 2 Requirement</t>
  </si>
  <si>
    <t>Tier 1 Pillar2 Requirement</t>
  </si>
  <si>
    <t>Regulatory capital Pillar 2 Requirement</t>
  </si>
  <si>
    <t>Other contractual funding obligations</t>
  </si>
  <si>
    <t>Other contingent funding obligations</t>
  </si>
  <si>
    <t>Inflows from fully performing exposures</t>
  </si>
  <si>
    <t>* Commercial banks are required to comply with the limits by coefficients calculated according to NBG's methodology. The numbers calculated within Basel framework are given for illustratory purposes.</t>
  </si>
  <si>
    <t>Total value according to NBG's methodology* (with limits)</t>
  </si>
  <si>
    <t>Total unweighted value (daily average)</t>
  </si>
  <si>
    <t>Total weighted values according to NBG's methodology* (daily average)</t>
  </si>
  <si>
    <t>Total weighted values according to Basel methodology (daily average)</t>
  </si>
  <si>
    <t>Table 15.1</t>
  </si>
  <si>
    <t>Leverage Ratio</t>
  </si>
  <si>
    <t>On-balance sheet exposures (excluding derivatives and SFTs)</t>
  </si>
  <si>
    <t>(Asset amounts deducted in determining Tier 1 capital)</t>
  </si>
  <si>
    <t>Total on-balance sheet exposures (excluding derivatives, SFTs and fiduciary assets) (sum of lines 1 and 2)</t>
  </si>
  <si>
    <t>Derivative exposures</t>
  </si>
  <si>
    <r>
      <t xml:space="preserve">Replacement cost associated with </t>
    </r>
    <r>
      <rPr>
        <i/>
        <sz val="9"/>
        <rFont val="Arial"/>
        <family val="2"/>
      </rPr>
      <t>all</t>
    </r>
    <r>
      <rPr>
        <sz val="9"/>
        <rFont val="Arial"/>
        <family val="2"/>
      </rPr>
      <t xml:space="preserve"> derivatives transactions (ie net of eligible cash variation margin)</t>
    </r>
  </si>
  <si>
    <r>
      <t xml:space="preserve">Add-on amounts for PFE associated with </t>
    </r>
    <r>
      <rPr>
        <i/>
        <sz val="9"/>
        <rFont val="Arial"/>
        <family val="2"/>
      </rPr>
      <t xml:space="preserve">all </t>
    </r>
    <r>
      <rPr>
        <sz val="9"/>
        <rFont val="Arial"/>
        <family val="2"/>
      </rPr>
      <t>derivatives transactions (mark-to-market method)</t>
    </r>
  </si>
  <si>
    <t>EU-5a</t>
  </si>
  <si>
    <t>Exposure determined under Original Exposure Method</t>
  </si>
  <si>
    <t>Gross-up for derivatives collateral provided where deducted from the balance sheet assets pursuant to the applicable accounting framework</t>
  </si>
  <si>
    <t>(Deductions of receivables assets for cash variation margin provided in derivatives transactions)</t>
  </si>
  <si>
    <t>(Exempted CCP leg of client-cleared trade exposures)</t>
  </si>
  <si>
    <t>Adjusted effective notional amount of written credit derivatives</t>
  </si>
  <si>
    <t>(Adjusted effective notional offsets and add-on deductions for written credit derivatives)</t>
  </si>
  <si>
    <t>Total derivative exposures (sum of lines 4 to 10)</t>
  </si>
  <si>
    <t>Securities financing transaction exposures</t>
  </si>
  <si>
    <t>Gross SFT assets (with no recognition of netting), after adjusting for sales accounting transactions</t>
  </si>
  <si>
    <t>(Netted amounts of cash payables and cash receivables of gross SFT assets)</t>
  </si>
  <si>
    <t>Counterparty credit risk exposure for SFT assets</t>
  </si>
  <si>
    <t>EU-14a</t>
  </si>
  <si>
    <t>Derogation for SFTs: Counterparty credit risk exposure in accordance with Article 429b (4) and 222 of Regulation (EU) No 575/2013</t>
  </si>
  <si>
    <t>Agent transaction exposures</t>
  </si>
  <si>
    <t>EU-15a</t>
  </si>
  <si>
    <t>(Exempted CCP leg of client-cleared SFT exposure)</t>
  </si>
  <si>
    <t>Total securities financing transaction exposures (sum of lines 12 to 15a)</t>
  </si>
  <si>
    <t>Other off-balance sheet exposures</t>
  </si>
  <si>
    <t>Off-balance sheet exposures at gross notional amount</t>
  </si>
  <si>
    <t>(Adjustments for conversion to credit equivalent amounts)</t>
  </si>
  <si>
    <t>Other off-balance sheet exposures (sum of lines 17 to 18)</t>
  </si>
  <si>
    <t>Exempted exposures in accordance with CRR Article 429 (7) and (14) (on and off balance sheet)</t>
  </si>
  <si>
    <t>EU-19a</t>
  </si>
  <si>
    <t xml:space="preserve">(Exemption of intragroup exposures (solo basis) in accordance with Article 429(7) of Regulation (EU) No 575/2013 (on and off balance sheet)) </t>
  </si>
  <si>
    <t>EU-19b</t>
  </si>
  <si>
    <t>(Exposures exempted in accordance with Article 429 (14) of Regulation (EU) No 575/2013 (on and off balance sheet))</t>
  </si>
  <si>
    <r>
      <t xml:space="preserve">Capital and </t>
    </r>
    <r>
      <rPr>
        <b/>
        <sz val="10"/>
        <rFont val="Arial"/>
        <family val="2"/>
      </rPr>
      <t xml:space="preserve">total </t>
    </r>
    <r>
      <rPr>
        <b/>
        <sz val="10"/>
        <rFont val="Arial"/>
        <family val="2"/>
      </rPr>
      <t>exposures</t>
    </r>
  </si>
  <si>
    <t>Tier 1 capital</t>
  </si>
  <si>
    <t>Total leverage ratio exposures (sum of lines 3, 11, 16, 19, EU-19a and EU-19b)</t>
  </si>
  <si>
    <t>Leverage ratio</t>
  </si>
  <si>
    <t>Choice on transitional arrangements and amount of derecognised fiduciary items</t>
  </si>
  <si>
    <t>EU-23</t>
  </si>
  <si>
    <t>Choice on transitional arrangements for the definition of the capital measure</t>
  </si>
  <si>
    <t>EU-24</t>
  </si>
  <si>
    <t>Amount of derecognised fiduciary items in accordance with Article 429(11) of Regulation (EU) NO 575/2013</t>
  </si>
  <si>
    <t>Total Requirements</t>
  </si>
  <si>
    <t>Pillar 2 Requirements</t>
  </si>
  <si>
    <t>Based on Basel III framework *</t>
  </si>
  <si>
    <t>Balance sheet items *</t>
  </si>
  <si>
    <t>Effect of other adjustments *</t>
  </si>
  <si>
    <t>On-balance sheet items (excluding derivatives, SFTs and fiduciary assets, but including collateral) *</t>
  </si>
  <si>
    <t>*COVID 19 related provisions are deducted from balance sheet items</t>
  </si>
  <si>
    <t>CET1 capital</t>
  </si>
  <si>
    <t>Tier1 capital</t>
  </si>
  <si>
    <t>Regulatory capital total requirement</t>
  </si>
  <si>
    <t>CET1 capital total requirement</t>
  </si>
  <si>
    <t>Tier1 capital total requirement</t>
  </si>
  <si>
    <t>Total Risk Weighted Assets (Total RWA) (Based on Basel III framework)</t>
  </si>
  <si>
    <t>Total Risk Weighted Assets (amounts, GEL)</t>
  </si>
  <si>
    <t>Capital Adequacy Ratios</t>
  </si>
  <si>
    <t>Independence status</t>
  </si>
  <si>
    <t>Position/Subordinated business units</t>
  </si>
  <si>
    <t>Net Stable Funding Ratio</t>
  </si>
  <si>
    <t>Unweighted value by residual maturity</t>
  </si>
  <si>
    <t>Weighted value</t>
  </si>
  <si>
    <t>No maturity</t>
  </si>
  <si>
    <t>&lt; 6 month</t>
  </si>
  <si>
    <t>6 month to &lt;1yr</t>
  </si>
  <si>
    <t>&gt;= 1 yr</t>
  </si>
  <si>
    <t>Available stable funding</t>
  </si>
  <si>
    <t>Capital:</t>
  </si>
  <si>
    <t xml:space="preserve">Regulatory capital </t>
  </si>
  <si>
    <t>Other non-redeemable capital instruments and liabilities with remaining maturity more than 1 year</t>
  </si>
  <si>
    <t>Redeemable retail deposits or non-redeemable retail deposits with residual maturity of less than one year</t>
  </si>
  <si>
    <t xml:space="preserve">Residents' deposits </t>
  </si>
  <si>
    <t xml:space="preserve">Non-residents' deposits </t>
  </si>
  <si>
    <t>Wholesale funding</t>
  </si>
  <si>
    <t>Redeemable funding or non-redeemable funding with residual maturity of less than one year, provided by the government or enterprises controlled by the government, international financial institutions and legal entities, excluding representatives of financial sector</t>
  </si>
  <si>
    <t>Redeemable funding or non-redeemable funding with residual maturity of less than one year, provided by the central banks and other financial institutions</t>
  </si>
  <si>
    <t>Liabilities with matching interdependent assets</t>
  </si>
  <si>
    <t>Other liabilities:</t>
  </si>
  <si>
    <t>Liabilities related to derivatives</t>
  </si>
  <si>
    <t>All other liabilities and equity not included in the above categories</t>
  </si>
  <si>
    <t>Total available stable funding</t>
  </si>
  <si>
    <t>Required stable funding</t>
  </si>
  <si>
    <t>Total high-quality liquid assets (HQLA)</t>
  </si>
  <si>
    <t>Performing loans and securities:</t>
  </si>
  <si>
    <t xml:space="preserve">Loans and deposits to financial institutions secured by Level 1 HQLA </t>
  </si>
  <si>
    <t xml:space="preserve">Loans and deposits to financial institutions secured by non-Level 1 HQLA and unsecured performing loans to financial institutions </t>
  </si>
  <si>
    <t xml:space="preserve">Loans to non-financial institutions and retail customers, of which: </t>
  </si>
  <si>
    <t>With a risk weight of less than or equal to 35%</t>
  </si>
  <si>
    <t>Residential mortgages, of which:</t>
  </si>
  <si>
    <t>Securities that do not qualify as HQLA</t>
  </si>
  <si>
    <t xml:space="preserve">Assets with matching interdependent liabilities </t>
  </si>
  <si>
    <t xml:space="preserve">Other assets: </t>
  </si>
  <si>
    <t>Assets related to derivatives</t>
  </si>
  <si>
    <t xml:space="preserve">All other assets not included in the above categories </t>
  </si>
  <si>
    <t xml:space="preserve">Off-balance sheet items </t>
  </si>
  <si>
    <t>Total required stable funding</t>
  </si>
  <si>
    <t>Net stable funding ratio</t>
  </si>
  <si>
    <t>*Items to be reported in the ‘no maturity’ time bucket do not have a stated maturity. These may include, but are not limited to, items such as capital with perpetual maturity, current/demand deposits, etc.</t>
  </si>
  <si>
    <t>Table 16</t>
  </si>
  <si>
    <t>Net stable funding ratio (%)</t>
  </si>
  <si>
    <t>Exposures distributed by residual maturity and Risk Classes</t>
  </si>
  <si>
    <t>Loans, corporate debt securities and Off-balance-sheet items distributed by type of collateral</t>
  </si>
  <si>
    <t>Table 17</t>
  </si>
  <si>
    <t xml:space="preserve">                                                                                                                         Distribution by residual maturity                                                            
Risk classes</t>
  </si>
  <si>
    <t>Exposures of On-Balance Items</t>
  </si>
  <si>
    <t xml:space="preserve">On demand </t>
  </si>
  <si>
    <t>≤ 1 year</t>
  </si>
  <si>
    <t xml:space="preserve">&gt; 1 year ≤ 5 year </t>
  </si>
  <si>
    <t>&gt; 5 year</t>
  </si>
  <si>
    <t xml:space="preserve">No stated maturity </t>
  </si>
  <si>
    <t>Table 18</t>
  </si>
  <si>
    <t xml:space="preserve">                                                                                                                                      On Balance Assets                                                                                                                   
                                                                                                                                                                                                                                                                                                            Risk classes</t>
  </si>
  <si>
    <t xml:space="preserve">Gross carrying values </t>
  </si>
  <si>
    <t>General Reserve</t>
  </si>
  <si>
    <t>Accumulated write-off, during the reporting period</t>
  </si>
  <si>
    <t>Of which: Loans and other Assets - Non-Performing</t>
  </si>
  <si>
    <t>Of which: Loans and other Assets - other than Non-Performing</t>
  </si>
  <si>
    <t>Past due items*</t>
  </si>
  <si>
    <t xml:space="preserve"> Of which: loans</t>
  </si>
  <si>
    <t xml:space="preserve"> Of which: securities</t>
  </si>
  <si>
    <t>Table 19</t>
  </si>
  <si>
    <t>Financial Institutions</t>
  </si>
  <si>
    <t>Pawn-shops</t>
  </si>
  <si>
    <t>Real Estate Management</t>
  </si>
  <si>
    <t>Construction Companies</t>
  </si>
  <si>
    <t>Production and Trade of Construction Materials</t>
  </si>
  <si>
    <t>Trade of Consumer Foods and Goods</t>
  </si>
  <si>
    <t>Production of Consumer Foods and Goods</t>
  </si>
  <si>
    <t>Production and Trade of Durable Goods</t>
  </si>
  <si>
    <t>Production and Trade of Clothes, Shoes and Textiles</t>
  </si>
  <si>
    <t>Trade (Other)</t>
  </si>
  <si>
    <t>Other Production</t>
  </si>
  <si>
    <t>Hotels, Tourism</t>
  </si>
  <si>
    <t>Restaurants</t>
  </si>
  <si>
    <t>Industry</t>
  </si>
  <si>
    <t>Energy</t>
  </si>
  <si>
    <t>Auto Dealers</t>
  </si>
  <si>
    <t>Pharmacy</t>
  </si>
  <si>
    <t>Telecommunication</t>
  </si>
  <si>
    <t>Service</t>
  </si>
  <si>
    <t xml:space="preserve">Other </t>
  </si>
  <si>
    <t>Other assets</t>
  </si>
  <si>
    <t>Table 20</t>
  </si>
  <si>
    <t>Opening balance</t>
  </si>
  <si>
    <t>As a result of write-off of assets</t>
  </si>
  <si>
    <t>Closing balance</t>
  </si>
  <si>
    <t>Table 21</t>
  </si>
  <si>
    <t>Gross carrying value of Non-performing Loans</t>
  </si>
  <si>
    <t>Net accumulated recoveries related to decrease of Non-performing loans</t>
  </si>
  <si>
    <t>Inflows to non-performing portfolios</t>
  </si>
  <si>
    <t>Outflows from non-performing portfolios</t>
  </si>
  <si>
    <t>Outflow due to loan repayment, partial or total</t>
  </si>
  <si>
    <t>Outflow due to taking possession of collateral</t>
  </si>
  <si>
    <t>Outflow due to sale of portfolios</t>
  </si>
  <si>
    <t>Outflows due to write-offs</t>
  </si>
  <si>
    <t>Outflow due to other situations</t>
  </si>
  <si>
    <t>Table 22</t>
  </si>
  <si>
    <t xml:space="preserve"> Gross carrying value of loans and Debt securities, nominal value of Off-balance-sheet items</t>
  </si>
  <si>
    <t>Past due ≤ 30 days</t>
  </si>
  <si>
    <t>Loans</t>
  </si>
  <si>
    <t>Central banks</t>
  </si>
  <si>
    <t>General governments</t>
  </si>
  <si>
    <t>Credit institutions</t>
  </si>
  <si>
    <t>Other financial corporations</t>
  </si>
  <si>
    <t>Non-financial corporations</t>
  </si>
  <si>
    <t>Households</t>
  </si>
  <si>
    <t>Debt Securities</t>
  </si>
  <si>
    <t>Off-balance-sheet itmes</t>
  </si>
  <si>
    <t>Table 23</t>
  </si>
  <si>
    <t>Secured Loans</t>
  </si>
  <si>
    <t>Loans Secured by Immovable property</t>
  </si>
  <si>
    <t>1.1.1.1</t>
  </si>
  <si>
    <t>LTV ≤70%</t>
  </si>
  <si>
    <t>1.1.1.2</t>
  </si>
  <si>
    <t>LTV &gt;70% ≤85%</t>
  </si>
  <si>
    <t>1.1.1.3</t>
  </si>
  <si>
    <t>LTV &gt;85% ≤100%</t>
  </si>
  <si>
    <t>1.1.1.4</t>
  </si>
  <si>
    <t>LTV &gt;100%</t>
  </si>
  <si>
    <t>1.3.1</t>
  </si>
  <si>
    <t>Of which value capped at the Loan value</t>
  </si>
  <si>
    <t>1.3.1.1</t>
  </si>
  <si>
    <t>Of which immovable property</t>
  </si>
  <si>
    <t>1.3.2</t>
  </si>
  <si>
    <t>Of which value above the cap</t>
  </si>
  <si>
    <t>1.3.2.1</t>
  </si>
  <si>
    <t>Loans secured by the state and state institutions</t>
  </si>
  <si>
    <t>Loans secured by bank and /or financial institutions</t>
  </si>
  <si>
    <t>Table 24</t>
  </si>
  <si>
    <t>Gross carrying value</t>
  </si>
  <si>
    <t>Table 25</t>
  </si>
  <si>
    <t>Secured by deposit</t>
  </si>
  <si>
    <t>Secured by the state and state institutions</t>
  </si>
  <si>
    <t>Secured by bank and /or financial institutions</t>
  </si>
  <si>
    <t>Secured by gold / gold jewelry</t>
  </si>
  <si>
    <t>Secured by Immovable property</t>
  </si>
  <si>
    <t>Secured by shares / stocks and other securities</t>
  </si>
  <si>
    <t>Secured by other collateral</t>
  </si>
  <si>
    <t>Secured by another third party guarantee</t>
  </si>
  <si>
    <t>Unsecured Amount</t>
  </si>
  <si>
    <t>Corporate debt securities</t>
  </si>
  <si>
    <t xml:space="preserve"> Of which: Non-Performing Loans</t>
  </si>
  <si>
    <t xml:space="preserve"> Of which: Non-Performing Corporate debt securities</t>
  </si>
  <si>
    <t xml:space="preserve"> Of which: Non-Performing Off-balance-sheet itmes</t>
  </si>
  <si>
    <t>Past due items* - Past due items will be filled  in paragraph 10 and also will be redistributed to the classes in which they were recorded before they were classified as "Past due tems". An overdue loan line is not included in the formula for eliminating double counting.</t>
  </si>
  <si>
    <t xml:space="preserve">                                                                                                     Loans
                                                                                                                                                                                                             Sector of repayment source</t>
  </si>
  <si>
    <t>Off-balance-sheet items</t>
  </si>
  <si>
    <t>Assets on which the Sector of repayment source is not accounted for</t>
  </si>
  <si>
    <t>State, state organizations</t>
  </si>
  <si>
    <t>Construction Development, Real Estate Development and other Land Loans</t>
  </si>
  <si>
    <t>Agriculture</t>
  </si>
  <si>
    <t>HealthCare</t>
  </si>
  <si>
    <t>Oil Importers,Filling stationas,gas stations and Retailers</t>
  </si>
  <si>
    <t>As a result of classification of assets as a low quality</t>
  </si>
  <si>
    <t>As a result of classification of assets as a high quality</t>
  </si>
  <si>
    <t>As a result of the origination of the new assets</t>
  </si>
  <si>
    <t>Changes in the stock of non-performing loans over the period</t>
  </si>
  <si>
    <t>Value of Pledged collateral</t>
  </si>
  <si>
    <t>Table 26</t>
  </si>
  <si>
    <t>Retail Products</t>
  </si>
  <si>
    <t>Number of Loans</t>
  </si>
  <si>
    <t>Student loans</t>
  </si>
  <si>
    <t>Mortgages</t>
  </si>
  <si>
    <t>Credit Cards</t>
  </si>
  <si>
    <t>Overdrafts</t>
  </si>
  <si>
    <t>Momental Installments</t>
  </si>
  <si>
    <t>Pay Day Loans</t>
  </si>
  <si>
    <t>Consumer Loans</t>
  </si>
  <si>
    <t>Auto loans</t>
  </si>
  <si>
    <t>Retail Pawnshop loans</t>
  </si>
  <si>
    <t>Mortgages - For Real Estate Renovation</t>
  </si>
  <si>
    <t>Mortgages - Purchase of completed real estate</t>
  </si>
  <si>
    <t>Total Retail Products</t>
  </si>
  <si>
    <t>Mortgages - Construction, the purchase of real estate under construction</t>
  </si>
  <si>
    <t>Weighted average nominal interest rate on quarterly disbursed loans</t>
  </si>
  <si>
    <t>Weighted average effective interest rate on quarterly disbursed loans</t>
  </si>
  <si>
    <t>Between them: Loans issued on the basis of income from a pension or other state social disbursement</t>
  </si>
  <si>
    <t>Gross carrying value of Loans</t>
  </si>
  <si>
    <t>General and Qualitative information on Retail Products</t>
  </si>
  <si>
    <t>Other deductions</t>
  </si>
  <si>
    <t>Differences between values per standardized balance sheet used for regulatory reporting purposes and the exposure amounts used for capital adequacy calculation purposes</t>
  </si>
  <si>
    <t>Total values of on-balance and off-balance sheet items before any adjustments used for credit risk weighting purposes</t>
  </si>
  <si>
    <t>Total carrying value of balance sheet items subject to credit risk weighting before adjustments</t>
  </si>
  <si>
    <t>Statement of Financial Position</t>
  </si>
  <si>
    <t>reporting period</t>
  </si>
  <si>
    <t>respective period of the previous year</t>
  </si>
  <si>
    <t>ASSETS</t>
  </si>
  <si>
    <t>Cash, Cash balances with National Bank of Georgia and other banks</t>
  </si>
  <si>
    <t>Cash on hand</t>
  </si>
  <si>
    <t>Casha balances with National bank of Georgia</t>
  </si>
  <si>
    <t>Cash balances with other banks</t>
  </si>
  <si>
    <t xml:space="preserve">Financial assets held for trading </t>
  </si>
  <si>
    <t>of which:derivatives</t>
  </si>
  <si>
    <t>Non-trading financial assets mandatorily at fair value through profit or loss</t>
  </si>
  <si>
    <t>Financial assets designated at fair value through profit or loss</t>
  </si>
  <si>
    <t>Financial assets at fair value through other comprehensive income</t>
  </si>
  <si>
    <t>Equity instruments</t>
  </si>
  <si>
    <t>Debt securities</t>
  </si>
  <si>
    <t>Loans and advances</t>
  </si>
  <si>
    <t>Financial assets at amortised cost</t>
  </si>
  <si>
    <t>Investments in subsidiaries, joint ventures and associates</t>
  </si>
  <si>
    <t>Non-current assets and disposal groups classified as held for sale</t>
  </si>
  <si>
    <t>Tangible assets</t>
  </si>
  <si>
    <t>Property, Plant and Equipment</t>
  </si>
  <si>
    <t xml:space="preserve">Investment property </t>
  </si>
  <si>
    <t>Intangible assets</t>
  </si>
  <si>
    <t>Goodwill</t>
  </si>
  <si>
    <t>Other intangible assets</t>
  </si>
  <si>
    <t xml:space="preserve">Tax assets </t>
  </si>
  <si>
    <t>Current tax assets</t>
  </si>
  <si>
    <t xml:space="preserve">Deferred tax assets </t>
  </si>
  <si>
    <t xml:space="preserve">Other assets </t>
  </si>
  <si>
    <t>of which: repossessed collateral</t>
  </si>
  <si>
    <t>of which: dividends receivable</t>
  </si>
  <si>
    <t>TOTAL ASSETS</t>
  </si>
  <si>
    <t>LIABILITIES</t>
  </si>
  <si>
    <t>Financial liabilities held for trading</t>
  </si>
  <si>
    <t>Financial liabilities designated at fair value through profit or loss</t>
  </si>
  <si>
    <t>Financial liabilities measured at amortised cost</t>
  </si>
  <si>
    <t xml:space="preserve">Deposits </t>
  </si>
  <si>
    <t>borrowings</t>
  </si>
  <si>
    <t>Debt securities issued</t>
  </si>
  <si>
    <t xml:space="preserve">Other financial liabilities </t>
  </si>
  <si>
    <t>Provisions</t>
  </si>
  <si>
    <t xml:space="preserve">Tax liabilities </t>
  </si>
  <si>
    <t>Current tax liabilities</t>
  </si>
  <si>
    <t>Deferred tax liabilities</t>
  </si>
  <si>
    <t>Subordinated liabilities</t>
  </si>
  <si>
    <t xml:space="preserve">Other liabilities </t>
  </si>
  <si>
    <t>of which: dividends payable</t>
  </si>
  <si>
    <t>TOTAL LIABILITIES</t>
  </si>
  <si>
    <t>Equity</t>
  </si>
  <si>
    <t>Share capital</t>
  </si>
  <si>
    <t>preference share</t>
  </si>
  <si>
    <t>Share premium</t>
  </si>
  <si>
    <t>(-) Treasury shares</t>
  </si>
  <si>
    <t>Equity instruments issued other than capital</t>
  </si>
  <si>
    <t>Equity component of compound financial instruments</t>
  </si>
  <si>
    <t>Other equity instruments issued</t>
  </si>
  <si>
    <t>Share-based payment reserve</t>
  </si>
  <si>
    <t>Accumulated other comprehensive income</t>
  </si>
  <si>
    <t>revaluation reserve</t>
  </si>
  <si>
    <t>Fair value changes of equity instruments measured at fair value through other comprehensive income</t>
  </si>
  <si>
    <t>Fair value changes of debt instruments measured at fair value through other comprehensive income</t>
  </si>
  <si>
    <t>Retained earnings</t>
  </si>
  <si>
    <t>TOTAL EQUITY</t>
  </si>
  <si>
    <t>TOTAL EQUITY AND TOTAL LIABILITIES</t>
  </si>
  <si>
    <t>Statement of profit or loss</t>
  </si>
  <si>
    <t>Interest income</t>
  </si>
  <si>
    <t xml:space="preserve">Financial assets designated at fair value through profit or loss </t>
  </si>
  <si>
    <t>(Interest expenses)</t>
  </si>
  <si>
    <t>(Financial liabilities held for trading)</t>
  </si>
  <si>
    <r>
      <t xml:space="preserve">(Financial liabilities designated at fair value through profit or loss) </t>
    </r>
    <r>
      <rPr>
        <strike/>
        <sz val="8"/>
        <rFont val="Verdana"/>
        <family val="2"/>
      </rPr>
      <t/>
    </r>
  </si>
  <si>
    <t>(Financial liabilities measured at amortised cost)</t>
  </si>
  <si>
    <t>(Other liabilities)</t>
  </si>
  <si>
    <t>Dividend income</t>
  </si>
  <si>
    <t>Fee and commission income</t>
  </si>
  <si>
    <t>(Fee and commission expenses)</t>
  </si>
  <si>
    <t>Gains or (-) losses on derecognition of financial assets and liabilities not measured at fair value through profit or loss, net</t>
  </si>
  <si>
    <t>Gains or (-) losses on financial assets and liabilities held for trading, net</t>
  </si>
  <si>
    <t>Gains or (-) losses on non-trading financial assets mandatorily at fair value through profit or loss, net</t>
  </si>
  <si>
    <t>Gains or (-) losses on financial assets and liabilities designated at fair value through profit or loss, net</t>
  </si>
  <si>
    <t>Exchange differences [gain or (-) loss], net</t>
  </si>
  <si>
    <t xml:space="preserve">Gains or (-) losses on derecognition of non-financial assets, net </t>
  </si>
  <si>
    <t xml:space="preserve">Other operating income </t>
  </si>
  <si>
    <t>(Other operating expenses)</t>
  </si>
  <si>
    <t>(Administrative expenses)</t>
  </si>
  <si>
    <t>(Staff expenses)</t>
  </si>
  <si>
    <t>(Other administrative expenses)</t>
  </si>
  <si>
    <t>(Depreciation and amortisation)</t>
  </si>
  <si>
    <t>Modification gains or (-) losses, net</t>
  </si>
  <si>
    <t>(Provisions or (-) reversal of provisions)</t>
  </si>
  <si>
    <t>(Commitments and guarantees given)</t>
  </si>
  <si>
    <t>(Other provisions)</t>
  </si>
  <si>
    <t>(Impairment or (-) reversal of impairment on financial assets not measured at fair value through profit or loss)</t>
  </si>
  <si>
    <t>(Financial assets at fair value through other comprehensive income)</t>
  </si>
  <si>
    <t>(Financial assets at amortised cost)</t>
  </si>
  <si>
    <t>(Impairment or (-) reversal of impairment of investments in subsidiaries, joint ventures and associates)</t>
  </si>
  <si>
    <t>(Impairment or (-) reversal of impairment on non-financial assets)</t>
  </si>
  <si>
    <t>Share of the profit or (-) loss of investments in subsidaries, joint ventures and associates accounted for using the equity method</t>
  </si>
  <si>
    <t>PROFIT OR (-) LOSS BEFORE TAX</t>
  </si>
  <si>
    <t>(Tax expense or (-) income</t>
  </si>
  <si>
    <t>Profit  or (-) loss after tax</t>
  </si>
  <si>
    <t>Loan commitments received</t>
  </si>
  <si>
    <t>Loan commitments given</t>
  </si>
  <si>
    <t>guarantees given</t>
  </si>
  <si>
    <t>Carrying values as reported in published stand-alone financial statements per IFRS</t>
  </si>
  <si>
    <t>(a+b-c-d)</t>
  </si>
  <si>
    <t>Net Value</t>
  </si>
  <si>
    <t>Expected Credit Loss</t>
  </si>
  <si>
    <t>Closing balance of Expected Credit Loss</t>
  </si>
  <si>
    <t>Increase / Decrease ECL of foreign currency assets as a result of currency exchange rate changes</t>
  </si>
  <si>
    <t>As a result of partial or total payment of assets</t>
  </si>
  <si>
    <t>Decrease in ECL for possible losses on assets</t>
  </si>
  <si>
    <t>An increase in the ECL for possible losses on assets</t>
  </si>
  <si>
    <t>Opening balance of Expected Credit Loss</t>
  </si>
  <si>
    <t>Changes in Expected Credit Loss for loans and Corporate debt securities</t>
  </si>
  <si>
    <t>Decrease of non-performing portfolio, as a result of currency exchange rate changes</t>
  </si>
  <si>
    <t>Outflow due to the decrease level of credit risk</t>
  </si>
  <si>
    <t>Increase of non-performing portfolio, as e result of currency exchange rate changes</t>
  </si>
  <si>
    <t xml:space="preserve">Past due &gt;5 Years </t>
  </si>
  <si>
    <t xml:space="preserve"> Past due &gt; 2 Year ≤ 5 Year </t>
  </si>
  <si>
    <t xml:space="preserve"> Past due &gt; 1 Year ≤ 2 Year </t>
  </si>
  <si>
    <t xml:space="preserve"> Past due &gt; 180 days ≤ 1 Year </t>
  </si>
  <si>
    <t xml:space="preserve"> Past due &gt; 90 days ≤ 180 days </t>
  </si>
  <si>
    <t xml:space="preserve"> Past due &gt; 30 days ≤ 90 days </t>
  </si>
  <si>
    <t xml:space="preserve"> Past due &gt; 90 days </t>
  </si>
  <si>
    <t>POCI</t>
  </si>
  <si>
    <r>
      <t>3</t>
    </r>
    <r>
      <rPr>
        <vertAlign val="superscript"/>
        <sz val="9"/>
        <rFont val="Sylfaen"/>
        <family val="1"/>
      </rPr>
      <t>rd</t>
    </r>
    <r>
      <rPr>
        <sz val="9"/>
        <rFont val="Sylfaen"/>
        <family val="1"/>
      </rPr>
      <t xml:space="preserve"> stage</t>
    </r>
  </si>
  <si>
    <r>
      <t>2</t>
    </r>
    <r>
      <rPr>
        <vertAlign val="superscript"/>
        <sz val="9"/>
        <rFont val="Sylfaen"/>
        <family val="1"/>
      </rPr>
      <t>nd</t>
    </r>
    <r>
      <rPr>
        <sz val="9"/>
        <rFont val="Sylfaen"/>
        <family val="1"/>
      </rPr>
      <t xml:space="preserve"> stage</t>
    </r>
  </si>
  <si>
    <r>
      <t>1</t>
    </r>
    <r>
      <rPr>
        <vertAlign val="superscript"/>
        <sz val="9"/>
        <rFont val="Sylfaen"/>
        <family val="1"/>
      </rPr>
      <t>st</t>
    </r>
    <r>
      <rPr>
        <sz val="9"/>
        <rFont val="Sylfaen"/>
        <family val="1"/>
      </rPr>
      <t xml:space="preserve"> stage</t>
    </r>
  </si>
  <si>
    <t>Distribution of loans, Debt securities  and Off-balance-sheet items according to Credit Risk Stages and Past due days</t>
  </si>
  <si>
    <t>Expected Credit Loss of Loans</t>
  </si>
  <si>
    <t xml:space="preserve"> Gross carrying value of loans</t>
  </si>
  <si>
    <t xml:space="preserve">Loans Distributed according to LTV ratio, Expected Credit Loss, Value of collateral for loans and loans secured by guarantees according to Credit Risk stages and past due days
  </t>
  </si>
  <si>
    <t xml:space="preserve">                               Gross carrying value(Nominal value for Offbalance) - distribution according to Collateral type
Loans, corporate debt securities and Off-balance-sheet items</t>
  </si>
  <si>
    <t>ი</t>
  </si>
  <si>
    <t>თ</t>
  </si>
  <si>
    <t>ზ</t>
  </si>
  <si>
    <t>ვ</t>
  </si>
  <si>
    <t>ე</t>
  </si>
  <si>
    <t>დ</t>
  </si>
  <si>
    <t>გ</t>
  </si>
  <si>
    <t>ბ</t>
  </si>
  <si>
    <t>ა</t>
  </si>
  <si>
    <t>Contractual Principal Amount</t>
  </si>
  <si>
    <t>According to IFRS</t>
  </si>
  <si>
    <t>Accoring to local GAAP</t>
  </si>
  <si>
    <t xml:space="preserve">Table 9 (Capital), N10 </t>
  </si>
  <si>
    <t>Assets, ECL and write-offs by risk classes</t>
  </si>
  <si>
    <t>Assets, ECL and write-offs by Sectors of income source</t>
  </si>
  <si>
    <t>Change in ECL for loans and Corporate debt securities</t>
  </si>
  <si>
    <t>Distribution of loans, Debt securities  and Off-balance-sheet items according to  Credit Risk stages and Past due days</t>
  </si>
  <si>
    <t>Loans Distributed according to LTV ratio, Loan reserves, Value of collateral for loans and loans secured by guarantees according to Credit Risk stages and past due days</t>
  </si>
  <si>
    <t>Loans and ECL on loans distributed according to Sectors of income source and Credit Risk stages</t>
  </si>
  <si>
    <t>* Regarding the annulment of conservation buffer requirement please see the press release of National Bank of Goergia "Supervisory Plan Of The National Bank Of Georgia With Regard To COVID-19" (link: https://nbg.gov.ge/page/covid-19)</t>
  </si>
  <si>
    <t>Weighted average nominal interest rate (on Residual Contractual value of Loans)</t>
  </si>
  <si>
    <t>Weighted average remaining maturity (months) according to the  Residual Contractual value of Loans</t>
  </si>
  <si>
    <t>ECL/Total Loans</t>
  </si>
  <si>
    <t>JSC Isbank Georgia</t>
  </si>
  <si>
    <t>Olgun Tufan Kurbanoğlu</t>
  </si>
  <si>
    <t>Hüseyin Emre Yılmaz</t>
  </si>
  <si>
    <t>www.isbank.ge</t>
  </si>
  <si>
    <t>Non-independent chair</t>
  </si>
  <si>
    <t>Ozan Uyar</t>
  </si>
  <si>
    <t>Non-independent member</t>
  </si>
  <si>
    <t>Huseyn Serdar Yücel</t>
  </si>
  <si>
    <t>Tamar Sanikidze</t>
  </si>
  <si>
    <t>Independent member</t>
  </si>
  <si>
    <t>Natia Janelidze</t>
  </si>
  <si>
    <t>Chief Executive Officer</t>
  </si>
  <si>
    <t>Hakan Kural</t>
  </si>
  <si>
    <t>Deputy Chief Executive Officer</t>
  </si>
  <si>
    <t>Ucha Saralidze</t>
  </si>
  <si>
    <t>Chief Financial Officer</t>
  </si>
  <si>
    <t>Vasil Apkhazava</t>
  </si>
  <si>
    <t>Chief Risk Officer</t>
  </si>
  <si>
    <t>Turkıye Is Bankası A.S.</t>
  </si>
  <si>
    <t>Turkıye Is Bankası A,S, Employees" Pensıon Fund</t>
  </si>
  <si>
    <t>Turkey Republıcan People"s Party</t>
  </si>
  <si>
    <t>Table 9 (Capital), N2</t>
  </si>
  <si>
    <t>Table 9 (Capital), N6</t>
  </si>
  <si>
    <t>Ahmet Hakan Ünal</t>
  </si>
  <si>
    <t>Hüseyin Karabulut</t>
  </si>
  <si>
    <t>Capital Conservation Buffer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</si>
</sst>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6">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_-;\-* #,##0_-;_-* &quot;-&quot;??_-;_-@_-"/>
  </numFmts>
  <fonts count="153">
    <font>
      <sz val="11"/>
      <color theme="1"/>
      <name val="Calibri"/>
      <family val="2"/>
      <scheme val="minor"/>
    </font>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sz val="10"/>
      <name val="Arial"/>
      <family val="2"/>
      <charset val="204"/>
    </font>
    <font>
      <u/>
      <sz val="10"/>
      <color indexed="12"/>
      <name val="Arial"/>
      <family val="2"/>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color theme="1"/>
      <name val="Arial"/>
      <family val="2"/>
    </font>
    <font>
      <sz val="11"/>
      <color theme="1"/>
      <name val="Arial"/>
      <family val="2"/>
    </font>
    <font>
      <b/>
      <sz val="10"/>
      <color theme="1"/>
      <name val="Arial"/>
      <family val="2"/>
    </font>
    <font>
      <sz val="10"/>
      <color rgb="FF333333"/>
      <name val="Arial"/>
      <family val="2"/>
    </font>
    <font>
      <i/>
      <sz val="10"/>
      <color theme="1"/>
      <name val="Arial"/>
      <family val="2"/>
    </font>
    <font>
      <sz val="8"/>
      <color theme="1"/>
      <name val="Arial"/>
      <family val="2"/>
    </font>
    <font>
      <b/>
      <sz val="11"/>
      <color theme="1"/>
      <name val="Arial"/>
      <family val="2"/>
    </font>
    <font>
      <b/>
      <sz val="11"/>
      <name val="Arial"/>
      <family val="2"/>
    </font>
    <font>
      <i/>
      <sz val="11"/>
      <color theme="1"/>
      <name val="Arial"/>
      <family val="2"/>
    </font>
    <font>
      <sz val="11"/>
      <name val="Arial"/>
      <family val="2"/>
    </font>
    <font>
      <b/>
      <i/>
      <sz val="10"/>
      <color theme="1"/>
      <name val="Arial"/>
      <family val="2"/>
    </font>
    <font>
      <sz val="10"/>
      <name val="Sylfaen"/>
      <family val="1"/>
    </font>
    <font>
      <b/>
      <sz val="10"/>
      <name val="Calibri"/>
      <family val="2"/>
      <scheme val="minor"/>
    </font>
    <font>
      <sz val="10"/>
      <name val="Calibri"/>
      <family val="2"/>
      <scheme val="minor"/>
    </font>
    <font>
      <sz val="8"/>
      <color theme="1"/>
      <name val="Calibri"/>
      <family val="2"/>
      <scheme val="minor"/>
    </font>
    <font>
      <sz val="10"/>
      <name val="SPKolheti"/>
      <family val="1"/>
    </font>
    <font>
      <i/>
      <sz val="10"/>
      <color theme="1"/>
      <name val="Calibri"/>
      <family val="2"/>
      <scheme val="minor"/>
    </font>
    <font>
      <sz val="10"/>
      <color theme="1"/>
      <name val="Calibri"/>
      <family val="1"/>
      <scheme val="minor"/>
    </font>
    <font>
      <b/>
      <sz val="10"/>
      <name val="Calibri"/>
      <family val="1"/>
      <scheme val="minor"/>
    </font>
    <font>
      <sz val="10"/>
      <name val="Calibri"/>
      <family val="1"/>
      <scheme val="minor"/>
    </font>
    <font>
      <sz val="10"/>
      <color theme="1"/>
      <name val="Times New Roman"/>
      <family val="1"/>
    </font>
    <font>
      <b/>
      <sz val="9"/>
      <name val="Arial"/>
      <family val="2"/>
    </font>
    <font>
      <sz val="9"/>
      <name val="Arial"/>
      <family val="2"/>
    </font>
    <font>
      <sz val="9"/>
      <name val="Calibri"/>
      <family val="2"/>
    </font>
    <font>
      <b/>
      <sz val="9"/>
      <name val="Calibri"/>
      <family val="2"/>
    </font>
    <font>
      <i/>
      <sz val="9"/>
      <name val="Arial"/>
      <family val="2"/>
    </font>
    <font>
      <sz val="11"/>
      <name val="Calibri"/>
      <family val="2"/>
    </font>
    <font>
      <b/>
      <sz val="11"/>
      <name val="Calibri"/>
      <family val="2"/>
    </font>
    <font>
      <b/>
      <sz val="11"/>
      <color theme="1"/>
      <name val="Calibri"/>
      <family val="2"/>
      <scheme val="minor"/>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b/>
      <sz val="12"/>
      <color theme="1"/>
      <name val="Calibri"/>
      <family val="2"/>
      <scheme val="minor"/>
    </font>
    <font>
      <b/>
      <sz val="10"/>
      <name val="Sylfaen"/>
      <family val="1"/>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trike/>
      <sz val="8"/>
      <name val="Verdana"/>
      <family val="2"/>
    </font>
    <font>
      <vertAlign val="superscript"/>
      <sz val="9"/>
      <name val="Sylfaen"/>
      <family val="1"/>
    </font>
    <font>
      <b/>
      <sz val="8"/>
      <name val="Sylfaen"/>
      <family val="1"/>
    </font>
    <font>
      <sz val="11"/>
      <name val="Calibri"/>
      <family val="2"/>
      <scheme val="minor"/>
    </font>
    <font>
      <b/>
      <i/>
      <sz val="11"/>
      <color theme="1"/>
      <name val="Arial"/>
      <family val="2"/>
    </font>
    <font>
      <b/>
      <sz val="10"/>
      <name val="Arial"/>
      <family val="2"/>
      <charset val="162"/>
    </font>
    <font>
      <b/>
      <sz val="11"/>
      <color theme="1"/>
      <name val="Calibri"/>
      <family val="2"/>
      <charset val="162"/>
      <scheme val="minor"/>
    </font>
    <font>
      <b/>
      <sz val="10"/>
      <name val="Sylfaen"/>
      <family val="1"/>
      <charset val="162"/>
    </font>
    <font>
      <b/>
      <sz val="10"/>
      <color theme="1"/>
      <name val="Times New Roman"/>
      <family val="1"/>
    </font>
    <font>
      <b/>
      <sz val="10"/>
      <color theme="1"/>
      <name val="Times New Roman"/>
      <family val="1"/>
      <charset val="162"/>
    </font>
    <font>
      <b/>
      <sz val="10"/>
      <color theme="1"/>
      <name val="Arial"/>
      <family val="2"/>
      <charset val="162"/>
    </font>
    <font>
      <b/>
      <sz val="11"/>
      <color theme="1"/>
      <name val="Arial"/>
      <family val="2"/>
      <charset val="162"/>
    </font>
    <font>
      <b/>
      <u/>
      <sz val="10"/>
      <color indexed="12"/>
      <name val="Arial"/>
      <family val="2"/>
      <charset val="162"/>
    </font>
    <font>
      <b/>
      <i/>
      <sz val="10"/>
      <color theme="1"/>
      <name val="Arial"/>
      <family val="2"/>
      <charset val="162"/>
    </font>
    <font>
      <sz val="10"/>
      <color theme="1"/>
      <name val="Arial"/>
      <family val="2"/>
      <charset val="162"/>
    </font>
    <font>
      <b/>
      <i/>
      <sz val="10"/>
      <color theme="1"/>
      <name val="Sylfaen"/>
      <family val="1"/>
      <charset val="162"/>
    </font>
    <font>
      <b/>
      <sz val="10"/>
      <color theme="1"/>
      <name val="Calibri"/>
      <family val="2"/>
      <charset val="162"/>
      <scheme val="minor"/>
    </font>
    <font>
      <sz val="9"/>
      <color theme="1"/>
      <name val="Sylfaen"/>
      <family val="1"/>
      <charset val="162"/>
    </font>
    <font>
      <b/>
      <sz val="9"/>
      <name val="Sylfaen"/>
      <family val="1"/>
      <charset val="162"/>
    </font>
    <font>
      <b/>
      <sz val="9"/>
      <color theme="1"/>
      <name val="Sylfaen"/>
      <family val="1"/>
      <charset val="162"/>
    </font>
    <font>
      <sz val="9"/>
      <name val="Sylfaen"/>
      <family val="1"/>
      <charset val="162"/>
    </font>
    <font>
      <b/>
      <sz val="9"/>
      <name val="Calibri"/>
      <family val="2"/>
      <charset val="162"/>
      <scheme val="minor"/>
    </font>
  </fonts>
  <fills count="82">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6" tint="0.59999389629810485"/>
        <bgColor indexed="64"/>
      </patternFill>
    </fill>
    <fill>
      <patternFill patternType="solid">
        <fgColor rgb="FF92D050"/>
        <bgColor indexed="64"/>
      </patternFill>
    </fill>
  </fills>
  <borders count="137">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right/>
      <top style="thin">
        <color indexed="64"/>
      </top>
      <bottom style="medium">
        <color indexed="64"/>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indexed="64"/>
      </right>
      <top style="medium">
        <color auto="1"/>
      </top>
      <bottom style="medium">
        <color indexed="64"/>
      </bottom>
      <diagonal/>
    </border>
    <border>
      <left/>
      <right style="medium">
        <color indexed="64"/>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auto="1"/>
      </left>
      <right style="thin">
        <color auto="1"/>
      </right>
      <top style="thin">
        <color auto="1"/>
      </top>
      <bottom style="thin">
        <color auto="1"/>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theme="6" tint="-0.499984740745262"/>
      </left>
      <right style="thin">
        <color theme="6" tint="-0.499984740745262"/>
      </right>
      <top style="thin">
        <color theme="6" tint="-0.499984740745262"/>
      </top>
      <bottom style="medium">
        <color indexed="64"/>
      </bottom>
      <diagonal/>
    </border>
    <border>
      <left style="medium">
        <color indexed="64"/>
      </left>
      <right/>
      <top style="thin">
        <color indexed="64"/>
      </top>
      <bottom style="medium">
        <color indexed="64"/>
      </bottom>
      <diagonal/>
    </border>
    <border>
      <left style="thin">
        <color auto="1"/>
      </left>
      <right style="medium">
        <color auto="1"/>
      </right>
      <top/>
      <bottom/>
      <diagonal/>
    </border>
  </borders>
  <cellStyleXfs count="20967">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5" fillId="0" borderId="0"/>
    <xf numFmtId="0" fontId="5" fillId="0" borderId="0"/>
    <xf numFmtId="166" fontId="5" fillId="0" borderId="0" applyFont="0" applyFill="0" applyBorder="0" applyAlignment="0" applyProtection="0"/>
    <xf numFmtId="0" fontId="2" fillId="0" borderId="0"/>
    <xf numFmtId="0" fontId="5" fillId="0" borderId="0"/>
    <xf numFmtId="0" fontId="1" fillId="0" borderId="0"/>
    <xf numFmtId="9" fontId="1" fillId="0" borderId="0" applyFont="0" applyFill="0" applyBorder="0" applyAlignment="0" applyProtection="0"/>
    <xf numFmtId="0" fontId="2" fillId="0" borderId="0"/>
    <xf numFmtId="0" fontId="2" fillId="0" borderId="0"/>
    <xf numFmtId="0" fontId="6" fillId="0" borderId="0" applyNumberFormat="0" applyFill="0" applyBorder="0" applyAlignment="0" applyProtection="0">
      <alignment vertical="top"/>
      <protection locked="0"/>
    </xf>
    <xf numFmtId="0" fontId="8" fillId="0" borderId="0"/>
    <xf numFmtId="168" fontId="9" fillId="37" borderId="0"/>
    <xf numFmtId="169" fontId="9" fillId="37" borderId="0"/>
    <xf numFmtId="168" fontId="9" fillId="37" borderId="0"/>
    <xf numFmtId="0" fontId="10" fillId="38" borderId="0" applyNumberFormat="0" applyBorder="0" applyAlignment="0" applyProtection="0"/>
    <xf numFmtId="0" fontId="3" fillId="13"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0" fontId="10" fillId="38"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0" fontId="10" fillId="38" borderId="0" applyNumberFormat="0" applyBorder="0" applyAlignment="0" applyProtection="0"/>
    <xf numFmtId="0" fontId="10" fillId="39" borderId="0" applyNumberFormat="0" applyBorder="0" applyAlignment="0" applyProtection="0"/>
    <xf numFmtId="0" fontId="3" fillId="17"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0" fontId="10" fillId="39"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0" fontId="10" fillId="39" borderId="0" applyNumberFormat="0" applyBorder="0" applyAlignment="0" applyProtection="0"/>
    <xf numFmtId="0" fontId="10" fillId="40" borderId="0" applyNumberFormat="0" applyBorder="0" applyAlignment="0" applyProtection="0"/>
    <xf numFmtId="0" fontId="3" fillId="21"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0" fontId="10" fillId="40"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0" fontId="10" fillId="40" borderId="0" applyNumberFormat="0" applyBorder="0" applyAlignment="0" applyProtection="0"/>
    <xf numFmtId="0" fontId="10" fillId="41" borderId="0" applyNumberFormat="0" applyBorder="0" applyAlignment="0" applyProtection="0"/>
    <xf numFmtId="0" fontId="3" fillId="25"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0" fontId="10" fillId="4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3" fillId="29"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0" fontId="10" fillId="42"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3" fillId="3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0" fontId="10" fillId="4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0" fontId="10" fillId="43" borderId="0" applyNumberFormat="0" applyBorder="0" applyAlignment="0" applyProtection="0"/>
    <xf numFmtId="0" fontId="10" fillId="44" borderId="0" applyNumberFormat="0" applyBorder="0" applyAlignment="0" applyProtection="0"/>
    <xf numFmtId="0" fontId="3" fillId="1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0" fontId="10" fillId="4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0" fontId="10" fillId="44" borderId="0" applyNumberFormat="0" applyBorder="0" applyAlignment="0" applyProtection="0"/>
    <xf numFmtId="0" fontId="10" fillId="45" borderId="0" applyNumberFormat="0" applyBorder="0" applyAlignment="0" applyProtection="0"/>
    <xf numFmtId="0" fontId="3" fillId="18"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0" fontId="10" fillId="45"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0" fontId="10" fillId="45" borderId="0" applyNumberFormat="0" applyBorder="0" applyAlignment="0" applyProtection="0"/>
    <xf numFmtId="0" fontId="10" fillId="46" borderId="0" applyNumberFormat="0" applyBorder="0" applyAlignment="0" applyProtection="0"/>
    <xf numFmtId="0" fontId="3" fillId="22"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0" fontId="10" fillId="46"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0" fontId="10" fillId="46" borderId="0" applyNumberFormat="0" applyBorder="0" applyAlignment="0" applyProtection="0"/>
    <xf numFmtId="0" fontId="10" fillId="41" borderId="0" applyNumberFormat="0" applyBorder="0" applyAlignment="0" applyProtection="0"/>
    <xf numFmtId="0" fontId="3" fillId="26"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0" fontId="10" fillId="41"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0" fontId="10" fillId="41" borderId="0" applyNumberFormat="0" applyBorder="0" applyAlignment="0" applyProtection="0"/>
    <xf numFmtId="0" fontId="10" fillId="44" borderId="0" applyNumberFormat="0" applyBorder="0" applyAlignment="0" applyProtection="0"/>
    <xf numFmtId="0" fontId="3" fillId="30"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0" fontId="10" fillId="44"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0" fontId="10" fillId="44" borderId="0" applyNumberFormat="0" applyBorder="0" applyAlignment="0" applyProtection="0"/>
    <xf numFmtId="0" fontId="10" fillId="47" borderId="0" applyNumberFormat="0" applyBorder="0" applyAlignment="0" applyProtection="0"/>
    <xf numFmtId="0" fontId="3" fillId="34"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0" fontId="10" fillId="47"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0" fontId="10" fillId="47" borderId="0" applyNumberFormat="0" applyBorder="0" applyAlignment="0" applyProtection="0"/>
    <xf numFmtId="0" fontId="12" fillId="48" borderId="0" applyNumberFormat="0" applyBorder="0" applyAlignment="0" applyProtection="0"/>
    <xf numFmtId="0" fontId="13" fillId="15"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0" fontId="12" fillId="48"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0" fontId="12" fillId="48" borderId="0" applyNumberFormat="0" applyBorder="0" applyAlignment="0" applyProtection="0"/>
    <xf numFmtId="0" fontId="12" fillId="45" borderId="0" applyNumberFormat="0" applyBorder="0" applyAlignment="0" applyProtection="0"/>
    <xf numFmtId="0" fontId="13" fillId="19"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0" fontId="12" fillId="45"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0" fontId="12" fillId="45" borderId="0" applyNumberFormat="0" applyBorder="0" applyAlignment="0" applyProtection="0"/>
    <xf numFmtId="0" fontId="12" fillId="46" borderId="0" applyNumberFormat="0" applyBorder="0" applyAlignment="0" applyProtection="0"/>
    <xf numFmtId="0" fontId="13" fillId="23"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0" fontId="12" fillId="46"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0" fontId="12" fillId="46"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0" fontId="12" fillId="49" borderId="0" applyNumberFormat="0" applyBorder="0" applyAlignment="0" applyProtection="0"/>
    <xf numFmtId="0" fontId="12" fillId="50" borderId="0" applyNumberFormat="0" applyBorder="0" applyAlignment="0" applyProtection="0"/>
    <xf numFmtId="0" fontId="13" fillId="31"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0" fontId="12" fillId="50"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3" fillId="35"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0" fontId="12" fillId="51"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0" fontId="12" fillId="51"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2" fillId="53" borderId="0" applyNumberFormat="0" applyBorder="0" applyAlignment="0" applyProtection="0"/>
    <xf numFmtId="0" fontId="12" fillId="54" borderId="0" applyNumberFormat="0" applyBorder="0" applyAlignment="0" applyProtection="0"/>
    <xf numFmtId="0" fontId="13" fillId="12"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0" fontId="12" fillId="54"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0" fontId="12" fillId="54" borderId="0" applyNumberFormat="0" applyBorder="0" applyAlignment="0" applyProtection="0"/>
    <xf numFmtId="0" fontId="12" fillId="54" borderId="0" applyNumberFormat="0" applyBorder="0" applyAlignment="0" applyProtection="0"/>
    <xf numFmtId="0" fontId="12" fillId="54" borderId="0" applyNumberFormat="0" applyBorder="0" applyAlignment="0" applyProtection="0"/>
    <xf numFmtId="0" fontId="10" fillId="55" borderId="0" applyNumberFormat="0" applyBorder="0" applyAlignment="0" applyProtection="0"/>
    <xf numFmtId="0" fontId="10" fillId="56" borderId="0" applyNumberFormat="0" applyBorder="0" applyAlignment="0" applyProtection="0"/>
    <xf numFmtId="0" fontId="12" fillId="57" borderId="0" applyNumberFormat="0" applyBorder="0" applyAlignment="0" applyProtection="0"/>
    <xf numFmtId="0" fontId="12" fillId="58" borderId="0" applyNumberFormat="0" applyBorder="0" applyAlignment="0" applyProtection="0"/>
    <xf numFmtId="0" fontId="13" fillId="16"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0" fontId="12" fillId="58"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0" fillId="55" borderId="0" applyNumberFormat="0" applyBorder="0" applyAlignment="0" applyProtection="0"/>
    <xf numFmtId="0" fontId="10" fillId="59" borderId="0" applyNumberFormat="0" applyBorder="0" applyAlignment="0" applyProtection="0"/>
    <xf numFmtId="0" fontId="12" fillId="56" borderId="0" applyNumberFormat="0" applyBorder="0" applyAlignment="0" applyProtection="0"/>
    <xf numFmtId="0" fontId="12" fillId="60" borderId="0" applyNumberFormat="0" applyBorder="0" applyAlignment="0" applyProtection="0"/>
    <xf numFmtId="0" fontId="13" fillId="2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0" fontId="12" fillId="6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0" fillId="52" borderId="0" applyNumberFormat="0" applyBorder="0" applyAlignment="0" applyProtection="0"/>
    <xf numFmtId="0" fontId="10" fillId="56" borderId="0" applyNumberFormat="0" applyBorder="0" applyAlignment="0" applyProtection="0"/>
    <xf numFmtId="0" fontId="12" fillId="56" borderId="0" applyNumberFormat="0" applyBorder="0" applyAlignment="0" applyProtection="0"/>
    <xf numFmtId="0" fontId="12" fillId="49" borderId="0" applyNumberFormat="0" applyBorder="0" applyAlignment="0" applyProtection="0"/>
    <xf numFmtId="0" fontId="13" fillId="24"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0" fontId="12" fillId="49"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0" fillId="61" borderId="0" applyNumberFormat="0" applyBorder="0" applyAlignment="0" applyProtection="0"/>
    <xf numFmtId="0" fontId="10" fillId="52" borderId="0" applyNumberFormat="0" applyBorder="0" applyAlignment="0" applyProtection="0"/>
    <xf numFmtId="0" fontId="12" fillId="53" borderId="0" applyNumberFormat="0" applyBorder="0" applyAlignment="0" applyProtection="0"/>
    <xf numFmtId="0" fontId="12" fillId="50" borderId="0" applyNumberFormat="0" applyBorder="0" applyAlignment="0" applyProtection="0"/>
    <xf numFmtId="0" fontId="13" fillId="28"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0" fontId="12" fillId="50"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0" fontId="12" fillId="50" borderId="0" applyNumberFormat="0" applyBorder="0" applyAlignment="0" applyProtection="0"/>
    <xf numFmtId="0" fontId="12" fillId="50" borderId="0" applyNumberFormat="0" applyBorder="0" applyAlignment="0" applyProtection="0"/>
    <xf numFmtId="0" fontId="12" fillId="50" borderId="0" applyNumberFormat="0" applyBorder="0" applyAlignment="0" applyProtection="0"/>
    <xf numFmtId="0" fontId="10" fillId="55" borderId="0" applyNumberFormat="0" applyBorder="0" applyAlignment="0" applyProtection="0"/>
    <xf numFmtId="0" fontId="10" fillId="62" borderId="0" applyNumberFormat="0" applyBorder="0" applyAlignment="0" applyProtection="0"/>
    <xf numFmtId="0" fontId="12" fillId="62" borderId="0" applyNumberFormat="0" applyBorder="0" applyAlignment="0" applyProtection="0"/>
    <xf numFmtId="0" fontId="12" fillId="63" borderId="0" applyNumberFormat="0" applyBorder="0" applyAlignment="0" applyProtection="0"/>
    <xf numFmtId="0" fontId="13" fillId="32"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0" fontId="12" fillId="63"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5" fillId="39" borderId="0" applyNumberFormat="0" applyBorder="0" applyAlignment="0" applyProtection="0"/>
    <xf numFmtId="0" fontId="16" fillId="6"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0" fontId="15" fillId="39"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0" fontId="15" fillId="39" borderId="0" applyNumberFormat="0" applyBorder="0" applyAlignment="0" applyProtection="0"/>
    <xf numFmtId="170" fontId="18"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1" fontId="20" fillId="0" borderId="0" applyFill="0" applyBorder="0" applyAlignment="0"/>
    <xf numFmtId="171" fontId="20"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2" fontId="20" fillId="0" borderId="0" applyFill="0" applyBorder="0" applyAlignment="0"/>
    <xf numFmtId="173" fontId="20" fillId="0" borderId="0" applyFill="0" applyBorder="0" applyAlignment="0"/>
    <xf numFmtId="174" fontId="20" fillId="0" borderId="0" applyFill="0" applyBorder="0" applyAlignment="0"/>
    <xf numFmtId="175"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0" fontId="21" fillId="64" borderId="39" applyNumberFormat="0" applyAlignment="0" applyProtection="0"/>
    <xf numFmtId="0" fontId="22" fillId="9" borderId="32"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168" fontId="23"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168" fontId="23"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169" fontId="23"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2" fillId="9" borderId="32"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2" fillId="9" borderId="32"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2" fillId="9" borderId="32"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2" fillId="9" borderId="32"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2" fillId="9" borderId="32"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2" fillId="9" borderId="32"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2" fillId="9" borderId="32"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168" fontId="23" fillId="64" borderId="39" applyNumberFormat="0" applyAlignment="0" applyProtection="0"/>
    <xf numFmtId="169" fontId="23" fillId="64" borderId="39" applyNumberFormat="0" applyAlignment="0" applyProtection="0"/>
    <xf numFmtId="168" fontId="23" fillId="64" borderId="39" applyNumberFormat="0" applyAlignment="0" applyProtection="0"/>
    <xf numFmtId="168" fontId="23" fillId="64" borderId="39" applyNumberFormat="0" applyAlignment="0" applyProtection="0"/>
    <xf numFmtId="169" fontId="23" fillId="64" borderId="39" applyNumberFormat="0" applyAlignment="0" applyProtection="0"/>
    <xf numFmtId="168" fontId="23" fillId="64" borderId="39" applyNumberFormat="0" applyAlignment="0" applyProtection="0"/>
    <xf numFmtId="168" fontId="23" fillId="64" borderId="39" applyNumberFormat="0" applyAlignment="0" applyProtection="0"/>
    <xf numFmtId="169" fontId="23" fillId="64" borderId="39" applyNumberFormat="0" applyAlignment="0" applyProtection="0"/>
    <xf numFmtId="168" fontId="23" fillId="64" borderId="39" applyNumberFormat="0" applyAlignment="0" applyProtection="0"/>
    <xf numFmtId="168" fontId="23" fillId="64" borderId="39" applyNumberFormat="0" applyAlignment="0" applyProtection="0"/>
    <xf numFmtId="169" fontId="23" fillId="64" borderId="39" applyNumberFormat="0" applyAlignment="0" applyProtection="0"/>
    <xf numFmtId="168" fontId="23" fillId="64" borderId="39" applyNumberFormat="0" applyAlignment="0" applyProtection="0"/>
    <xf numFmtId="0" fontId="21" fillId="64" borderId="39" applyNumberFormat="0" applyAlignment="0" applyProtection="0"/>
    <xf numFmtId="0" fontId="24" fillId="65" borderId="40" applyNumberFormat="0" applyAlignment="0" applyProtection="0"/>
    <xf numFmtId="0" fontId="25" fillId="10" borderId="35" applyNumberFormat="0" applyAlignment="0" applyProtection="0"/>
    <xf numFmtId="168"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0" fontId="24"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0" fontId="25" fillId="10" borderId="35"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0" fontId="24" fillId="65" borderId="40"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quotePrefix="1">
      <protection locked="0"/>
    </xf>
    <xf numFmtId="43" fontId="10" fillId="0" borderId="0" applyFont="0" applyFill="0" applyBorder="0" applyAlignment="0" applyProtection="0"/>
    <xf numFmtId="43" fontId="2" fillId="0" borderId="0" quotePrefix="1">
      <protection locked="0"/>
    </xf>
    <xf numFmtId="43" fontId="10"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8" fillId="0" borderId="0"/>
    <xf numFmtId="172" fontId="20"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8" fillId="0" borderId="0"/>
    <xf numFmtId="14" fontId="29" fillId="0" borderId="0" applyFill="0" applyBorder="0" applyAlignment="0"/>
    <xf numFmtId="38" fontId="9" fillId="0" borderId="41">
      <alignment vertical="center"/>
    </xf>
    <xf numFmtId="38" fontId="9" fillId="0" borderId="41">
      <alignment vertical="center"/>
    </xf>
    <xf numFmtId="38" fontId="9" fillId="0" borderId="41">
      <alignment vertical="center"/>
    </xf>
    <xf numFmtId="38" fontId="9" fillId="0" borderId="41">
      <alignment vertical="center"/>
    </xf>
    <xf numFmtId="38" fontId="9" fillId="0" borderId="41">
      <alignment vertical="center"/>
    </xf>
    <xf numFmtId="38" fontId="9" fillId="0" borderId="41">
      <alignment vertical="center"/>
    </xf>
    <xf numFmtId="38" fontId="9" fillId="0" borderId="41">
      <alignment vertical="center"/>
    </xf>
    <xf numFmtId="38" fontId="9" fillId="0" borderId="0" applyFont="0" applyFill="0" applyBorder="0" applyAlignment="0" applyProtection="0"/>
    <xf numFmtId="180" fontId="2" fillId="0" borderId="0" applyFont="0" applyFill="0" applyBorder="0" applyAlignment="0" applyProtection="0"/>
    <xf numFmtId="0" fontId="30" fillId="66" borderId="0" applyNumberFormat="0" applyBorder="0" applyAlignment="0" applyProtection="0"/>
    <xf numFmtId="0" fontId="30" fillId="67" borderId="0" applyNumberFormat="0" applyBorder="0" applyAlignment="0" applyProtection="0"/>
    <xf numFmtId="0" fontId="30" fillId="68" borderId="0" applyNumberFormat="0" applyBorder="0" applyAlignment="0" applyProtection="0"/>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0" fontId="31" fillId="0" borderId="0" applyNumberFormat="0" applyFill="0" applyBorder="0" applyAlignment="0" applyProtection="0"/>
    <xf numFmtId="168" fontId="2" fillId="0" borderId="0"/>
    <xf numFmtId="0" fontId="2" fillId="0" borderId="0"/>
    <xf numFmtId="168" fontId="2" fillId="0" borderId="0"/>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34" fillId="40" borderId="0" applyNumberFormat="0" applyBorder="0" applyAlignment="0" applyProtection="0"/>
    <xf numFmtId="0" fontId="35" fillId="5"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0" fontId="34" fillId="40"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0" fontId="34" fillId="40" borderId="0" applyNumberFormat="0" applyBorder="0" applyAlignment="0" applyProtection="0"/>
    <xf numFmtId="0" fontId="2" fillId="69" borderId="3" applyNumberFormat="0" applyFont="0" applyBorder="0" applyProtection="0">
      <alignment horizontal="center" vertical="center"/>
    </xf>
    <xf numFmtId="0" fontId="37" fillId="0" borderId="30" applyNumberFormat="0" applyAlignment="0" applyProtection="0">
      <alignment horizontal="left" vertical="center"/>
    </xf>
    <xf numFmtId="0" fontId="37" fillId="0" borderId="30" applyNumberFormat="0" applyAlignment="0" applyProtection="0">
      <alignment horizontal="left" vertical="center"/>
    </xf>
    <xf numFmtId="168" fontId="37" fillId="0" borderId="30" applyNumberFormat="0" applyAlignment="0" applyProtection="0">
      <alignment horizontal="left" vertical="center"/>
    </xf>
    <xf numFmtId="0" fontId="37" fillId="0" borderId="9">
      <alignment horizontal="left" vertical="center"/>
    </xf>
    <xf numFmtId="0" fontId="37" fillId="0" borderId="9">
      <alignment horizontal="left" vertical="center"/>
    </xf>
    <xf numFmtId="168" fontId="37" fillId="0" borderId="9">
      <alignment horizontal="left" vertical="center"/>
    </xf>
    <xf numFmtId="0" fontId="38" fillId="0" borderId="42" applyNumberFormat="0" applyFill="0" applyAlignment="0" applyProtection="0"/>
    <xf numFmtId="169" fontId="38" fillId="0" borderId="42" applyNumberFormat="0" applyFill="0" applyAlignment="0" applyProtection="0"/>
    <xf numFmtId="0" fontId="38" fillId="0" borderId="42" applyNumberFormat="0" applyFill="0" applyAlignment="0" applyProtection="0"/>
    <xf numFmtId="168" fontId="38" fillId="0" borderId="42" applyNumberFormat="0" applyFill="0" applyAlignment="0" applyProtection="0"/>
    <xf numFmtId="168" fontId="38" fillId="0" borderId="42" applyNumberFormat="0" applyFill="0" applyAlignment="0" applyProtection="0"/>
    <xf numFmtId="168" fontId="38" fillId="0" borderId="42" applyNumberFormat="0" applyFill="0" applyAlignment="0" applyProtection="0"/>
    <xf numFmtId="169" fontId="38" fillId="0" borderId="42" applyNumberFormat="0" applyFill="0" applyAlignment="0" applyProtection="0"/>
    <xf numFmtId="168" fontId="38" fillId="0" borderId="42" applyNumberFormat="0" applyFill="0" applyAlignment="0" applyProtection="0"/>
    <xf numFmtId="168" fontId="38" fillId="0" borderId="42" applyNumberFormat="0" applyFill="0" applyAlignment="0" applyProtection="0"/>
    <xf numFmtId="169" fontId="38" fillId="0" borderId="42" applyNumberFormat="0" applyFill="0" applyAlignment="0" applyProtection="0"/>
    <xf numFmtId="168" fontId="38" fillId="0" borderId="42" applyNumberFormat="0" applyFill="0" applyAlignment="0" applyProtection="0"/>
    <xf numFmtId="168" fontId="38" fillId="0" borderId="42" applyNumberFormat="0" applyFill="0" applyAlignment="0" applyProtection="0"/>
    <xf numFmtId="169" fontId="38" fillId="0" borderId="42" applyNumberFormat="0" applyFill="0" applyAlignment="0" applyProtection="0"/>
    <xf numFmtId="168" fontId="38" fillId="0" borderId="42" applyNumberFormat="0" applyFill="0" applyAlignment="0" applyProtection="0"/>
    <xf numFmtId="168" fontId="38" fillId="0" borderId="42" applyNumberFormat="0" applyFill="0" applyAlignment="0" applyProtection="0"/>
    <xf numFmtId="169" fontId="38" fillId="0" borderId="42" applyNumberFormat="0" applyFill="0" applyAlignment="0" applyProtection="0"/>
    <xf numFmtId="168" fontId="38" fillId="0" borderId="42" applyNumberFormat="0" applyFill="0" applyAlignment="0" applyProtection="0"/>
    <xf numFmtId="0" fontId="38" fillId="0" borderId="42" applyNumberFormat="0" applyFill="0" applyAlignment="0" applyProtection="0"/>
    <xf numFmtId="0" fontId="39" fillId="0" borderId="43" applyNumberFormat="0" applyFill="0" applyAlignment="0" applyProtection="0"/>
    <xf numFmtId="169" fontId="39" fillId="0" borderId="43" applyNumberFormat="0" applyFill="0" applyAlignment="0" applyProtection="0"/>
    <xf numFmtId="0" fontId="39" fillId="0" borderId="43" applyNumberFormat="0" applyFill="0" applyAlignment="0" applyProtection="0"/>
    <xf numFmtId="168" fontId="39" fillId="0" borderId="43" applyNumberFormat="0" applyFill="0" applyAlignment="0" applyProtection="0"/>
    <xf numFmtId="168" fontId="39" fillId="0" borderId="43" applyNumberFormat="0" applyFill="0" applyAlignment="0" applyProtection="0"/>
    <xf numFmtId="168" fontId="39" fillId="0" borderId="43" applyNumberFormat="0" applyFill="0" applyAlignment="0" applyProtection="0"/>
    <xf numFmtId="169" fontId="39" fillId="0" borderId="43" applyNumberFormat="0" applyFill="0" applyAlignment="0" applyProtection="0"/>
    <xf numFmtId="168" fontId="39" fillId="0" borderId="43" applyNumberFormat="0" applyFill="0" applyAlignment="0" applyProtection="0"/>
    <xf numFmtId="168" fontId="39" fillId="0" borderId="43" applyNumberFormat="0" applyFill="0" applyAlignment="0" applyProtection="0"/>
    <xf numFmtId="169" fontId="39" fillId="0" borderId="43" applyNumberFormat="0" applyFill="0" applyAlignment="0" applyProtection="0"/>
    <xf numFmtId="168" fontId="39" fillId="0" borderId="43" applyNumberFormat="0" applyFill="0" applyAlignment="0" applyProtection="0"/>
    <xf numFmtId="168" fontId="39" fillId="0" borderId="43" applyNumberFormat="0" applyFill="0" applyAlignment="0" applyProtection="0"/>
    <xf numFmtId="169" fontId="39" fillId="0" borderId="43" applyNumberFormat="0" applyFill="0" applyAlignment="0" applyProtection="0"/>
    <xf numFmtId="168" fontId="39" fillId="0" borderId="43" applyNumberFormat="0" applyFill="0" applyAlignment="0" applyProtection="0"/>
    <xf numFmtId="168" fontId="39" fillId="0" borderId="43" applyNumberFormat="0" applyFill="0" applyAlignment="0" applyProtection="0"/>
    <xf numFmtId="169" fontId="39" fillId="0" borderId="43" applyNumberFormat="0" applyFill="0" applyAlignment="0" applyProtection="0"/>
    <xf numFmtId="168" fontId="39" fillId="0" borderId="43" applyNumberFormat="0" applyFill="0" applyAlignment="0" applyProtection="0"/>
    <xf numFmtId="0" fontId="39" fillId="0" borderId="43" applyNumberFormat="0" applyFill="0" applyAlignment="0" applyProtection="0"/>
    <xf numFmtId="0" fontId="40" fillId="0" borderId="44" applyNumberFormat="0" applyFill="0" applyAlignment="0" applyProtection="0"/>
    <xf numFmtId="169" fontId="40" fillId="0" borderId="44" applyNumberFormat="0" applyFill="0" applyAlignment="0" applyProtection="0"/>
    <xf numFmtId="0" fontId="40" fillId="0" borderId="44" applyNumberFormat="0" applyFill="0" applyAlignment="0" applyProtection="0"/>
    <xf numFmtId="168" fontId="40" fillId="0" borderId="44" applyNumberFormat="0" applyFill="0" applyAlignment="0" applyProtection="0"/>
    <xf numFmtId="0" fontId="40" fillId="0" borderId="44" applyNumberFormat="0" applyFill="0" applyAlignment="0" applyProtection="0"/>
    <xf numFmtId="168" fontId="40" fillId="0" borderId="44" applyNumberFormat="0" applyFill="0" applyAlignment="0" applyProtection="0"/>
    <xf numFmtId="0" fontId="40" fillId="0" borderId="44" applyNumberFormat="0" applyFill="0" applyAlignment="0" applyProtection="0"/>
    <xf numFmtId="0" fontId="40" fillId="0" borderId="44" applyNumberFormat="0" applyFill="0" applyAlignment="0" applyProtection="0"/>
    <xf numFmtId="168" fontId="40" fillId="0" borderId="44" applyNumberFormat="0" applyFill="0" applyAlignment="0" applyProtection="0"/>
    <xf numFmtId="169" fontId="40" fillId="0" borderId="44" applyNumberFormat="0" applyFill="0" applyAlignment="0" applyProtection="0"/>
    <xf numFmtId="168" fontId="40" fillId="0" borderId="44" applyNumberFormat="0" applyFill="0" applyAlignment="0" applyProtection="0"/>
    <xf numFmtId="168" fontId="40" fillId="0" borderId="44" applyNumberFormat="0" applyFill="0" applyAlignment="0" applyProtection="0"/>
    <xf numFmtId="169" fontId="40" fillId="0" borderId="44" applyNumberFormat="0" applyFill="0" applyAlignment="0" applyProtection="0"/>
    <xf numFmtId="168" fontId="40" fillId="0" borderId="44" applyNumberFormat="0" applyFill="0" applyAlignment="0" applyProtection="0"/>
    <xf numFmtId="168" fontId="40" fillId="0" borderId="44" applyNumberFormat="0" applyFill="0" applyAlignment="0" applyProtection="0"/>
    <xf numFmtId="169" fontId="40" fillId="0" borderId="44" applyNumberFormat="0" applyFill="0" applyAlignment="0" applyProtection="0"/>
    <xf numFmtId="168" fontId="40" fillId="0" borderId="44" applyNumberFormat="0" applyFill="0" applyAlignment="0" applyProtection="0"/>
    <xf numFmtId="168" fontId="40" fillId="0" borderId="44" applyNumberFormat="0" applyFill="0" applyAlignment="0" applyProtection="0"/>
    <xf numFmtId="169" fontId="40" fillId="0" borderId="44" applyNumberFormat="0" applyFill="0" applyAlignment="0" applyProtection="0"/>
    <xf numFmtId="168" fontId="40" fillId="0" borderId="44" applyNumberFormat="0" applyFill="0" applyAlignment="0" applyProtection="0"/>
    <xf numFmtId="0" fontId="40" fillId="0" borderId="44" applyNumberFormat="0" applyFill="0" applyAlignment="0" applyProtection="0"/>
    <xf numFmtId="0" fontId="40" fillId="0" borderId="0" applyNumberFormat="0" applyFill="0" applyBorder="0" applyAlignment="0" applyProtection="0"/>
    <xf numFmtId="169" fontId="40" fillId="0" borderId="0" applyNumberFormat="0" applyFill="0" applyBorder="0" applyAlignment="0" applyProtection="0"/>
    <xf numFmtId="0"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0" fontId="40" fillId="0" borderId="0" applyNumberFormat="0" applyFill="0" applyBorder="0" applyAlignment="0" applyProtection="0"/>
    <xf numFmtId="37" fontId="41" fillId="0" borderId="0"/>
    <xf numFmtId="168" fontId="42" fillId="0" borderId="0"/>
    <xf numFmtId="0" fontId="42" fillId="0" borderId="0"/>
    <xf numFmtId="168" fontId="42" fillId="0" borderId="0"/>
    <xf numFmtId="168" fontId="37" fillId="0" borderId="0"/>
    <xf numFmtId="0" fontId="37" fillId="0" borderId="0"/>
    <xf numFmtId="168" fontId="37" fillId="0" borderId="0"/>
    <xf numFmtId="168" fontId="43" fillId="0" borderId="0"/>
    <xf numFmtId="0" fontId="43" fillId="0" borderId="0"/>
    <xf numFmtId="168" fontId="43" fillId="0" borderId="0"/>
    <xf numFmtId="168" fontId="44" fillId="0" borderId="0"/>
    <xf numFmtId="0" fontId="44" fillId="0" borderId="0"/>
    <xf numFmtId="168" fontId="44" fillId="0" borderId="0"/>
    <xf numFmtId="168" fontId="45" fillId="0" borderId="0"/>
    <xf numFmtId="0" fontId="45" fillId="0" borderId="0"/>
    <xf numFmtId="168" fontId="45" fillId="0" borderId="0"/>
    <xf numFmtId="168" fontId="46" fillId="0" borderId="0"/>
    <xf numFmtId="0" fontId="46" fillId="0" borderId="0"/>
    <xf numFmtId="168" fontId="46" fillId="0" borderId="0"/>
    <xf numFmtId="0" fontId="45"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47" fillId="0" borderId="0" applyNumberFormat="0" applyFill="0" applyBorder="0" applyAlignment="0" applyProtection="0">
      <alignment vertical="top"/>
      <protection locked="0"/>
    </xf>
    <xf numFmtId="169" fontId="47" fillId="0" borderId="0" applyNumberFormat="0" applyFill="0" applyBorder="0" applyAlignment="0" applyProtection="0">
      <alignment vertical="top"/>
      <protection locked="0"/>
    </xf>
    <xf numFmtId="168" fontId="47" fillId="0" borderId="0" applyNumberFormat="0" applyFill="0" applyBorder="0" applyAlignment="0" applyProtection="0">
      <alignment vertical="top"/>
      <protection locked="0"/>
    </xf>
    <xf numFmtId="168" fontId="48" fillId="0" borderId="0"/>
    <xf numFmtId="0" fontId="49" fillId="43" borderId="39" applyNumberFormat="0" applyAlignment="0" applyProtection="0"/>
    <xf numFmtId="0" fontId="50" fillId="8" borderId="32"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168" fontId="51"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168" fontId="51"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169" fontId="51"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50" fillId="8" borderId="32"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50" fillId="8" borderId="32"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50" fillId="8" borderId="32"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50" fillId="8" borderId="32"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50" fillId="8" borderId="32"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50" fillId="8" borderId="32"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50" fillId="8" borderId="32"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168" fontId="51" fillId="43" borderId="39" applyNumberFormat="0" applyAlignment="0" applyProtection="0"/>
    <xf numFmtId="169" fontId="51" fillId="43" borderId="39" applyNumberFormat="0" applyAlignment="0" applyProtection="0"/>
    <xf numFmtId="168" fontId="51" fillId="43" borderId="39" applyNumberFormat="0" applyAlignment="0" applyProtection="0"/>
    <xf numFmtId="168" fontId="51" fillId="43" borderId="39" applyNumberFormat="0" applyAlignment="0" applyProtection="0"/>
    <xf numFmtId="169" fontId="51" fillId="43" borderId="39" applyNumberFormat="0" applyAlignment="0" applyProtection="0"/>
    <xf numFmtId="168" fontId="51" fillId="43" borderId="39" applyNumberFormat="0" applyAlignment="0" applyProtection="0"/>
    <xf numFmtId="168" fontId="51" fillId="43" borderId="39" applyNumberFormat="0" applyAlignment="0" applyProtection="0"/>
    <xf numFmtId="169" fontId="51" fillId="43" borderId="39" applyNumberFormat="0" applyAlignment="0" applyProtection="0"/>
    <xf numFmtId="168" fontId="51" fillId="43" borderId="39" applyNumberFormat="0" applyAlignment="0" applyProtection="0"/>
    <xf numFmtId="168" fontId="51" fillId="43" borderId="39" applyNumberFormat="0" applyAlignment="0" applyProtection="0"/>
    <xf numFmtId="169" fontId="51" fillId="43" borderId="39" applyNumberFormat="0" applyAlignment="0" applyProtection="0"/>
    <xf numFmtId="168" fontId="51" fillId="43" borderId="39" applyNumberFormat="0" applyAlignment="0" applyProtection="0"/>
    <xf numFmtId="0" fontId="49" fillId="43" borderId="39" applyNumberFormat="0" applyAlignment="0" applyProtection="0"/>
    <xf numFmtId="3" fontId="2" fillId="72" borderId="3" applyFont="0">
      <alignment horizontal="right" vertical="center"/>
      <protection locked="0"/>
    </xf>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0" fontId="52" fillId="0" borderId="45" applyNumberFormat="0" applyFill="0" applyAlignment="0" applyProtection="0"/>
    <xf numFmtId="0" fontId="53" fillId="0" borderId="34" applyNumberFormat="0" applyFill="0" applyAlignment="0" applyProtection="0"/>
    <xf numFmtId="168" fontId="54" fillId="0" borderId="45" applyNumberFormat="0" applyFill="0" applyAlignment="0" applyProtection="0"/>
    <xf numFmtId="168" fontId="54" fillId="0" borderId="45" applyNumberFormat="0" applyFill="0" applyAlignment="0" applyProtection="0"/>
    <xf numFmtId="169" fontId="54" fillId="0" borderId="45" applyNumberFormat="0" applyFill="0" applyAlignment="0" applyProtection="0"/>
    <xf numFmtId="0" fontId="52" fillId="0" borderId="45" applyNumberFormat="0" applyFill="0" applyAlignment="0" applyProtection="0"/>
    <xf numFmtId="0" fontId="53" fillId="0" borderId="34" applyNumberFormat="0" applyFill="0" applyAlignment="0" applyProtection="0"/>
    <xf numFmtId="0" fontId="53" fillId="0" borderId="34" applyNumberFormat="0" applyFill="0" applyAlignment="0" applyProtection="0"/>
    <xf numFmtId="0" fontId="53" fillId="0" borderId="34" applyNumberFormat="0" applyFill="0" applyAlignment="0" applyProtection="0"/>
    <xf numFmtId="0" fontId="53" fillId="0" borderId="34" applyNumberFormat="0" applyFill="0" applyAlignment="0" applyProtection="0"/>
    <xf numFmtId="0" fontId="53" fillId="0" borderId="34" applyNumberFormat="0" applyFill="0" applyAlignment="0" applyProtection="0"/>
    <xf numFmtId="0" fontId="53" fillId="0" borderId="34" applyNumberFormat="0" applyFill="0" applyAlignment="0" applyProtection="0"/>
    <xf numFmtId="0" fontId="53" fillId="0" borderId="34" applyNumberFormat="0" applyFill="0" applyAlignment="0" applyProtection="0"/>
    <xf numFmtId="168" fontId="54" fillId="0" borderId="45" applyNumberFormat="0" applyFill="0" applyAlignment="0" applyProtection="0"/>
    <xf numFmtId="169" fontId="54" fillId="0" borderId="45" applyNumberFormat="0" applyFill="0" applyAlignment="0" applyProtection="0"/>
    <xf numFmtId="168" fontId="54" fillId="0" borderId="45" applyNumberFormat="0" applyFill="0" applyAlignment="0" applyProtection="0"/>
    <xf numFmtId="168" fontId="54" fillId="0" borderId="45" applyNumberFormat="0" applyFill="0" applyAlignment="0" applyProtection="0"/>
    <xf numFmtId="169" fontId="54" fillId="0" borderId="45" applyNumberFormat="0" applyFill="0" applyAlignment="0" applyProtection="0"/>
    <xf numFmtId="168" fontId="54" fillId="0" borderId="45" applyNumberFormat="0" applyFill="0" applyAlignment="0" applyProtection="0"/>
    <xf numFmtId="168" fontId="54" fillId="0" borderId="45" applyNumberFormat="0" applyFill="0" applyAlignment="0" applyProtection="0"/>
    <xf numFmtId="169" fontId="54" fillId="0" borderId="45" applyNumberFormat="0" applyFill="0" applyAlignment="0" applyProtection="0"/>
    <xf numFmtId="168" fontId="54" fillId="0" borderId="45" applyNumberFormat="0" applyFill="0" applyAlignment="0" applyProtection="0"/>
    <xf numFmtId="168" fontId="54" fillId="0" borderId="45" applyNumberFormat="0" applyFill="0" applyAlignment="0" applyProtection="0"/>
    <xf numFmtId="169" fontId="54" fillId="0" borderId="45" applyNumberFormat="0" applyFill="0" applyAlignment="0" applyProtection="0"/>
    <xf numFmtId="168" fontId="54" fillId="0" borderId="45" applyNumberFormat="0" applyFill="0" applyAlignment="0" applyProtection="0"/>
    <xf numFmtId="0" fontId="52" fillId="0" borderId="45"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55" fillId="73" borderId="0" applyNumberFormat="0" applyBorder="0" applyAlignment="0" applyProtection="0"/>
    <xf numFmtId="0" fontId="56" fillId="7"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0" fontId="55" fillId="73"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0" fontId="55" fillId="73" borderId="0" applyNumberFormat="0" applyBorder="0" applyAlignment="0" applyProtection="0"/>
    <xf numFmtId="1" fontId="58" fillId="0" borderId="0" applyProtection="0"/>
    <xf numFmtId="168" fontId="9" fillId="0" borderId="46"/>
    <xf numFmtId="169" fontId="9" fillId="0" borderId="46"/>
    <xf numFmtId="168" fontId="9" fillId="0" borderId="46"/>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59" fillId="0" borderId="0"/>
    <xf numFmtId="181" fontId="2" fillId="0" borderId="0"/>
    <xf numFmtId="179" fontId="1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0" fillId="0" borderId="0"/>
    <xf numFmtId="0" fontId="60" fillId="0" borderId="0"/>
    <xf numFmtId="0" fontId="59" fillId="0" borderId="0"/>
    <xf numFmtId="179" fontId="11" fillId="0" borderId="0"/>
    <xf numFmtId="179" fontId="2" fillId="0" borderId="0"/>
    <xf numFmtId="179" fontId="2" fillId="0" borderId="0"/>
    <xf numFmtId="0" fontId="2" fillId="0" borderId="0"/>
    <xf numFmtId="0" fontId="2"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11"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4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10"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11" fillId="0" borderId="0"/>
    <xf numFmtId="0" fontId="11" fillId="0" borderId="0"/>
    <xf numFmtId="168" fontId="11" fillId="0" borderId="0"/>
    <xf numFmtId="0" fontId="1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1" fillId="0" borderId="0"/>
    <xf numFmtId="168" fontId="11" fillId="0" borderId="0"/>
    <xf numFmtId="0" fontId="11" fillId="0" borderId="0"/>
    <xf numFmtId="0" fontId="11" fillId="0" borderId="0"/>
    <xf numFmtId="0" fontId="2"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10" fillId="0" borderId="0"/>
    <xf numFmtId="179" fontId="11" fillId="0" borderId="0"/>
    <xf numFmtId="179" fontId="11"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1" fillId="0" borderId="0"/>
    <xf numFmtId="179" fontId="11" fillId="0" borderId="0"/>
    <xf numFmtId="179" fontId="11" fillId="0" borderId="0"/>
    <xf numFmtId="179"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1" fillId="0" borderId="0"/>
    <xf numFmtId="179" fontId="2"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1" fillId="0" borderId="0"/>
    <xf numFmtId="0" fontId="2" fillId="0" borderId="0"/>
    <xf numFmtId="0" fontId="10" fillId="0" borderId="0"/>
    <xf numFmtId="168" fontId="8" fillId="0" borderId="0"/>
    <xf numFmtId="0" fontId="2" fillId="0" borderId="0"/>
    <xf numFmtId="0" fontId="1" fillId="0" borderId="0"/>
    <xf numFmtId="0" fontId="1"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179" fontId="2" fillId="0" borderId="0"/>
    <xf numFmtId="0" fontId="11" fillId="0" borderId="0"/>
    <xf numFmtId="0" fontId="11" fillId="0" borderId="0"/>
    <xf numFmtId="168" fontId="8" fillId="0" borderId="0"/>
    <xf numFmtId="0" fontId="48" fillId="0" borderId="0"/>
    <xf numFmtId="0" fontId="2" fillId="0" borderId="0"/>
    <xf numFmtId="168" fontId="8" fillId="0" borderId="0"/>
    <xf numFmtId="0" fontId="1"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168" fontId="8" fillId="0" borderId="0"/>
    <xf numFmtId="168" fontId="8" fillId="0" borderId="0"/>
    <xf numFmtId="0" fontId="1" fillId="0" borderId="0"/>
    <xf numFmtId="179" fontId="11" fillId="0" borderId="0"/>
    <xf numFmtId="179" fontId="11" fillId="0" borderId="0"/>
    <xf numFmtId="179" fontId="2" fillId="0" borderId="0"/>
    <xf numFmtId="0" fontId="2" fillId="0" borderId="0"/>
    <xf numFmtId="179" fontId="2" fillId="0" borderId="0"/>
    <xf numFmtId="0" fontId="2" fillId="0" borderId="0"/>
    <xf numFmtId="179" fontId="2" fillId="0" borderId="0"/>
    <xf numFmtId="0" fontId="2"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11" fillId="0" borderId="0"/>
    <xf numFmtId="168" fontId="8" fillId="0" borderId="0"/>
    <xf numFmtId="168" fontId="8" fillId="0" borderId="0"/>
    <xf numFmtId="0" fontId="1" fillId="0" borderId="0"/>
    <xf numFmtId="179" fontId="11" fillId="0" borderId="0"/>
    <xf numFmtId="179" fontId="11"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179" fontId="11"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9" fillId="0" borderId="0"/>
    <xf numFmtId="179" fontId="1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79" fontId="2"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59"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70"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179" fontId="9" fillId="0" borderId="0"/>
    <xf numFmtId="0" fontId="5"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9" fillId="0" borderId="0"/>
    <xf numFmtId="0" fontId="9" fillId="0" borderId="0"/>
    <xf numFmtId="179" fontId="5" fillId="0" borderId="0"/>
    <xf numFmtId="0" fontId="9" fillId="0" borderId="0"/>
    <xf numFmtId="179" fontId="9" fillId="0" borderId="0"/>
    <xf numFmtId="0" fontId="9" fillId="0" borderId="0"/>
    <xf numFmtId="0" fontId="2" fillId="0" borderId="0"/>
    <xf numFmtId="0" fontId="9"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9" fillId="0" borderId="0"/>
    <xf numFmtId="179" fontId="5"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5" fillId="0" borderId="0"/>
    <xf numFmtId="179" fontId="5" fillId="0" borderId="0"/>
    <xf numFmtId="179" fontId="5" fillId="0" borderId="0"/>
    <xf numFmtId="179" fontId="5" fillId="0" borderId="0"/>
    <xf numFmtId="179" fontId="5" fillId="0" borderId="0"/>
    <xf numFmtId="179" fontId="5"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9" fillId="0" borderId="0"/>
    <xf numFmtId="0" fontId="9" fillId="0" borderId="0"/>
    <xf numFmtId="168" fontId="9" fillId="0" borderId="0"/>
    <xf numFmtId="0" fontId="59"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59" fillId="0" borderId="0"/>
    <xf numFmtId="0" fontId="5" fillId="0" borderId="0"/>
    <xf numFmtId="0" fontId="59" fillId="0" borderId="0"/>
    <xf numFmtId="168" fontId="5" fillId="0" borderId="0"/>
    <xf numFmtId="0" fontId="59" fillId="0" borderId="0"/>
    <xf numFmtId="168" fontId="5"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179" fontId="5"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179" fontId="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179" fontId="5" fillId="0" borderId="0"/>
    <xf numFmtId="179" fontId="5" fillId="0" borderId="0"/>
    <xf numFmtId="179" fontId="5" fillId="0" borderId="0"/>
    <xf numFmtId="179" fontId="5" fillId="0" borderId="0"/>
    <xf numFmtId="179" fontId="5" fillId="0" borderId="0"/>
    <xf numFmtId="0" fontId="1" fillId="0" borderId="0"/>
    <xf numFmtId="179" fontId="9"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179" fontId="9" fillId="0" borderId="0"/>
    <xf numFmtId="179" fontId="9"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7" fillId="0" borderId="0"/>
    <xf numFmtId="0" fontId="2" fillId="0" borderId="0"/>
    <xf numFmtId="0" fontId="59" fillId="0" borderId="0"/>
    <xf numFmtId="168" fontId="27"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0" fontId="2"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9" fontId="2"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69"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68"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168" fontId="2"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68"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63" fillId="0" borderId="0"/>
    <xf numFmtId="0" fontId="10" fillId="74" borderId="47"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168" fontId="2" fillId="0" borderId="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2" fillId="74" borderId="47" applyNumberFormat="0" applyFont="0" applyAlignment="0" applyProtection="0"/>
    <xf numFmtId="0" fontId="10" fillId="74" borderId="47" applyNumberFormat="0" applyFont="0" applyAlignment="0" applyProtection="0"/>
    <xf numFmtId="168" fontId="2" fillId="0" borderId="0"/>
    <xf numFmtId="0" fontId="10" fillId="74" borderId="47" applyNumberFormat="0" applyFont="0" applyAlignment="0" applyProtection="0"/>
    <xf numFmtId="0" fontId="10" fillId="74" borderId="47" applyNumberFormat="0" applyFont="0" applyAlignment="0" applyProtection="0"/>
    <xf numFmtId="0" fontId="2" fillId="74" borderId="47" applyNumberFormat="0" applyFont="0" applyAlignment="0" applyProtection="0"/>
    <xf numFmtId="0" fontId="2" fillId="74" borderId="47" applyNumberFormat="0" applyFont="0" applyAlignment="0" applyProtection="0"/>
    <xf numFmtId="0" fontId="10" fillId="74" borderId="47" applyNumberFormat="0" applyFont="0" applyAlignment="0" applyProtection="0"/>
    <xf numFmtId="0" fontId="2"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169" fontId="2" fillId="0" borderId="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2" fillId="74" borderId="47" applyNumberFormat="0" applyFont="0" applyAlignment="0" applyProtection="0"/>
    <xf numFmtId="0" fontId="2" fillId="0" borderId="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2" fillId="74" borderId="47" applyNumberFormat="0" applyFont="0" applyAlignment="0" applyProtection="0"/>
    <xf numFmtId="0" fontId="2" fillId="74" borderId="47" applyNumberFormat="0" applyFont="0" applyAlignment="0" applyProtection="0"/>
    <xf numFmtId="169" fontId="2" fillId="0" borderId="0"/>
    <xf numFmtId="0" fontId="2" fillId="74" borderId="47" applyNumberFormat="0" applyFont="0" applyAlignment="0" applyProtection="0"/>
    <xf numFmtId="168" fontId="2" fillId="0" borderId="0"/>
    <xf numFmtId="0" fontId="2" fillId="74" borderId="47" applyNumberFormat="0" applyFont="0" applyAlignment="0" applyProtection="0"/>
    <xf numFmtId="168" fontId="2" fillId="0" borderId="0"/>
    <xf numFmtId="0" fontId="2" fillId="74" borderId="47" applyNumberFormat="0" applyFont="0" applyAlignment="0" applyProtection="0"/>
    <xf numFmtId="0" fontId="2" fillId="74" borderId="47" applyNumberFormat="0" applyFont="0" applyAlignment="0" applyProtection="0"/>
    <xf numFmtId="169" fontId="2" fillId="0" borderId="0"/>
    <xf numFmtId="168" fontId="2" fillId="0" borderId="0"/>
    <xf numFmtId="0" fontId="2" fillId="74" borderId="47" applyNumberFormat="0" applyFont="0" applyAlignment="0" applyProtection="0"/>
    <xf numFmtId="168" fontId="2" fillId="0" borderId="0"/>
    <xf numFmtId="0" fontId="2" fillId="74" borderId="47" applyNumberFormat="0" applyFont="0" applyAlignment="0" applyProtection="0"/>
    <xf numFmtId="0" fontId="2" fillId="74" borderId="47" applyNumberFormat="0" applyFont="0" applyAlignment="0" applyProtection="0"/>
    <xf numFmtId="169" fontId="2" fillId="0" borderId="0"/>
    <xf numFmtId="0" fontId="2" fillId="74" borderId="47" applyNumberFormat="0" applyFont="0" applyAlignment="0" applyProtection="0"/>
    <xf numFmtId="168" fontId="2" fillId="0" borderId="0"/>
    <xf numFmtId="0" fontId="2" fillId="74" borderId="47" applyNumberFormat="0" applyFont="0" applyAlignment="0" applyProtection="0"/>
    <xf numFmtId="168" fontId="2" fillId="0" borderId="0"/>
    <xf numFmtId="0" fontId="2" fillId="74" borderId="47" applyNumberFormat="0" applyFont="0" applyAlignment="0" applyProtection="0"/>
    <xf numFmtId="0" fontId="2" fillId="74" borderId="47" applyNumberFormat="0" applyFont="0" applyAlignment="0" applyProtection="0"/>
    <xf numFmtId="169" fontId="2" fillId="0" borderId="0"/>
    <xf numFmtId="168" fontId="2" fillId="0" borderId="0"/>
    <xf numFmtId="168" fontId="2" fillId="0" borderId="0"/>
    <xf numFmtId="0" fontId="2" fillId="74" borderId="47" applyNumberFormat="0" applyFont="0" applyAlignment="0" applyProtection="0"/>
    <xf numFmtId="0" fontId="2" fillId="74" borderId="47" applyNumberFormat="0" applyFont="0" applyAlignment="0" applyProtection="0"/>
    <xf numFmtId="0" fontId="2" fillId="74" borderId="47" applyNumberFormat="0" applyFont="0" applyAlignment="0" applyProtection="0"/>
    <xf numFmtId="0" fontId="2" fillId="74" borderId="47"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64" fillId="0" borderId="0">
      <alignment horizontal="left"/>
    </xf>
    <xf numFmtId="0" fontId="2" fillId="0" borderId="0"/>
    <xf numFmtId="0" fontId="2" fillId="0" borderId="0"/>
    <xf numFmtId="168" fontId="2" fillId="0" borderId="0"/>
    <xf numFmtId="3" fontId="2" fillId="75" borderId="3" applyFont="0">
      <alignment horizontal="right" vertical="center"/>
      <protection locked="0"/>
    </xf>
    <xf numFmtId="168" fontId="65" fillId="0" borderId="0"/>
    <xf numFmtId="0" fontId="65" fillId="0" borderId="0"/>
    <xf numFmtId="168" fontId="65" fillId="0" borderId="0"/>
    <xf numFmtId="0" fontId="66" fillId="64" borderId="48" applyNumberFormat="0" applyAlignment="0" applyProtection="0"/>
    <xf numFmtId="0" fontId="67" fillId="9" borderId="33"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168" fontId="68"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168" fontId="68"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169" fontId="68"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7" fillId="9" borderId="33"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7" fillId="9" borderId="33"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7" fillId="9" borderId="33"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7" fillId="9" borderId="33"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7" fillId="9" borderId="33"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7" fillId="9" borderId="33"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7" fillId="9" borderId="33"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168" fontId="68" fillId="64" borderId="48" applyNumberFormat="0" applyAlignment="0" applyProtection="0"/>
    <xf numFmtId="169" fontId="68" fillId="64" borderId="48" applyNumberFormat="0" applyAlignment="0" applyProtection="0"/>
    <xf numFmtId="168" fontId="68" fillId="64" borderId="48" applyNumberFormat="0" applyAlignment="0" applyProtection="0"/>
    <xf numFmtId="168" fontId="68" fillId="64" borderId="48" applyNumberFormat="0" applyAlignment="0" applyProtection="0"/>
    <xf numFmtId="169" fontId="68" fillId="64" borderId="48" applyNumberFormat="0" applyAlignment="0" applyProtection="0"/>
    <xf numFmtId="168" fontId="68" fillId="64" borderId="48" applyNumberFormat="0" applyAlignment="0" applyProtection="0"/>
    <xf numFmtId="168" fontId="68" fillId="64" borderId="48" applyNumberFormat="0" applyAlignment="0" applyProtection="0"/>
    <xf numFmtId="169" fontId="68" fillId="64" borderId="48" applyNumberFormat="0" applyAlignment="0" applyProtection="0"/>
    <xf numFmtId="168" fontId="68" fillId="64" borderId="48" applyNumberFormat="0" applyAlignment="0" applyProtection="0"/>
    <xf numFmtId="168" fontId="68" fillId="64" borderId="48" applyNumberFormat="0" applyAlignment="0" applyProtection="0"/>
    <xf numFmtId="169" fontId="68" fillId="64" borderId="48" applyNumberFormat="0" applyAlignment="0" applyProtection="0"/>
    <xf numFmtId="168" fontId="68" fillId="64" borderId="48" applyNumberFormat="0" applyAlignment="0" applyProtection="0"/>
    <xf numFmtId="0" fontId="66" fillId="64" borderId="48" applyNumberFormat="0" applyAlignment="0" applyProtection="0"/>
    <xf numFmtId="0" fontId="8" fillId="0" borderId="0"/>
    <xf numFmtId="175" fontId="20" fillId="0" borderId="0" applyFont="0" applyFill="0" applyBorder="0" applyAlignment="0" applyProtection="0"/>
    <xf numFmtId="186" fontId="2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69"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168" fontId="2" fillId="0" borderId="0"/>
    <xf numFmtId="0" fontId="2" fillId="0" borderId="0"/>
    <xf numFmtId="168" fontId="2" fillId="0" borderId="0"/>
    <xf numFmtId="187" fontId="48" fillId="0" borderId="3" applyNumberFormat="0">
      <alignment horizontal="center" vertical="top" wrapText="1"/>
    </xf>
    <xf numFmtId="0" fontId="70" fillId="0" borderId="0" applyNumberFormat="0" applyFill="0" applyBorder="0" applyAlignment="0" applyProtection="0"/>
    <xf numFmtId="3" fontId="2" fillId="70" borderId="3" applyFont="0">
      <alignment horizontal="right" vertical="center"/>
    </xf>
    <xf numFmtId="188" fontId="2" fillId="70" borderId="3" applyFont="0">
      <alignment horizontal="right" vertical="center"/>
    </xf>
    <xf numFmtId="0" fontId="71" fillId="0" borderId="0"/>
    <xf numFmtId="0" fontId="8" fillId="0" borderId="0"/>
    <xf numFmtId="0" fontId="72" fillId="0" borderId="0"/>
    <xf numFmtId="0" fontId="72" fillId="0" borderId="0"/>
    <xf numFmtId="168" fontId="8" fillId="0" borderId="0"/>
    <xf numFmtId="168" fontId="8" fillId="0" borderId="0"/>
    <xf numFmtId="0" fontId="73" fillId="0" borderId="0"/>
    <xf numFmtId="0" fontId="74" fillId="0" borderId="0"/>
    <xf numFmtId="0" fontId="73" fillId="0" borderId="0"/>
    <xf numFmtId="0" fontId="73" fillId="0" borderId="0"/>
    <xf numFmtId="0" fontId="73" fillId="0" borderId="0"/>
    <xf numFmtId="0" fontId="73" fillId="0" borderId="0"/>
    <xf numFmtId="0" fontId="73" fillId="0" borderId="0"/>
    <xf numFmtId="49" fontId="29" fillId="0" borderId="0" applyFill="0" applyBorder="0" applyAlignment="0"/>
    <xf numFmtId="189" fontId="20" fillId="0" borderId="0" applyFill="0" applyBorder="0" applyAlignment="0"/>
    <xf numFmtId="190" fontId="20" fillId="0" borderId="0" applyFill="0" applyBorder="0" applyAlignment="0"/>
    <xf numFmtId="0" fontId="75" fillId="0" borderId="0">
      <alignment horizontal="center" vertical="top"/>
    </xf>
    <xf numFmtId="0" fontId="76" fillId="0" borderId="0" applyNumberFormat="0" applyFill="0" applyBorder="0" applyAlignment="0" applyProtection="0"/>
    <xf numFmtId="169" fontId="76" fillId="0" borderId="0" applyNumberFormat="0" applyFill="0" applyBorder="0" applyAlignment="0" applyProtection="0"/>
    <xf numFmtId="0"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0" fontId="76" fillId="0" borderId="0" applyNumberFormat="0" applyFill="0" applyBorder="0" applyAlignment="0" applyProtection="0"/>
    <xf numFmtId="0" fontId="30" fillId="0" borderId="49" applyNumberFormat="0" applyFill="0" applyAlignment="0" applyProtection="0"/>
    <xf numFmtId="0" fontId="4" fillId="0" borderId="37"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168" fontId="77"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168" fontId="77"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169" fontId="77"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4" fillId="0" borderId="37"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4" fillId="0" borderId="37"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4" fillId="0" borderId="37"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4" fillId="0" borderId="37"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4" fillId="0" borderId="37"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4" fillId="0" borderId="37"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4" fillId="0" borderId="37"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168" fontId="77" fillId="0" borderId="49" applyNumberFormat="0" applyFill="0" applyAlignment="0" applyProtection="0"/>
    <xf numFmtId="169" fontId="77" fillId="0" borderId="49" applyNumberFormat="0" applyFill="0" applyAlignment="0" applyProtection="0"/>
    <xf numFmtId="168" fontId="77" fillId="0" borderId="49" applyNumberFormat="0" applyFill="0" applyAlignment="0" applyProtection="0"/>
    <xf numFmtId="168" fontId="77" fillId="0" borderId="49" applyNumberFormat="0" applyFill="0" applyAlignment="0" applyProtection="0"/>
    <xf numFmtId="169" fontId="77" fillId="0" borderId="49" applyNumberFormat="0" applyFill="0" applyAlignment="0" applyProtection="0"/>
    <xf numFmtId="168" fontId="77" fillId="0" borderId="49" applyNumberFormat="0" applyFill="0" applyAlignment="0" applyProtection="0"/>
    <xf numFmtId="168" fontId="77" fillId="0" borderId="49" applyNumberFormat="0" applyFill="0" applyAlignment="0" applyProtection="0"/>
    <xf numFmtId="169" fontId="77" fillId="0" borderId="49" applyNumberFormat="0" applyFill="0" applyAlignment="0" applyProtection="0"/>
    <xf numFmtId="168" fontId="77" fillId="0" borderId="49" applyNumberFormat="0" applyFill="0" applyAlignment="0" applyProtection="0"/>
    <xf numFmtId="168" fontId="77" fillId="0" borderId="49" applyNumberFormat="0" applyFill="0" applyAlignment="0" applyProtection="0"/>
    <xf numFmtId="169" fontId="77" fillId="0" borderId="49" applyNumberFormat="0" applyFill="0" applyAlignment="0" applyProtection="0"/>
    <xf numFmtId="168" fontId="77" fillId="0" borderId="49" applyNumberFormat="0" applyFill="0" applyAlignment="0" applyProtection="0"/>
    <xf numFmtId="0" fontId="30" fillId="0" borderId="49" applyNumberFormat="0" applyFill="0" applyAlignment="0" applyProtection="0"/>
    <xf numFmtId="0" fontId="8" fillId="0" borderId="50"/>
    <xf numFmtId="185" fontId="64"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9" fillId="0" borderId="0" applyFont="0" applyFill="0" applyBorder="0" applyAlignment="0" applyProtection="0"/>
    <xf numFmtId="192" fontId="2" fillId="0" borderId="0" applyFon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0" fontId="78" fillId="0" borderId="0" applyNumberFormat="0" applyFill="0" applyBorder="0" applyAlignment="0" applyProtection="0"/>
    <xf numFmtId="1" fontId="80" fillId="0" borderId="0" applyFill="0" applyProtection="0">
      <alignment horizontal="right"/>
    </xf>
    <xf numFmtId="42" fontId="81" fillId="0" borderId="0" applyFont="0" applyFill="0" applyBorder="0" applyAlignment="0" applyProtection="0"/>
    <xf numFmtId="44" fontId="81" fillId="0" borderId="0" applyFont="0" applyFill="0" applyBorder="0" applyAlignment="0" applyProtection="0"/>
    <xf numFmtId="0" fontId="82" fillId="0" borderId="0"/>
    <xf numFmtId="0" fontId="83" fillId="0" borderId="0"/>
    <xf numFmtId="38" fontId="9" fillId="0" borderId="0" applyFont="0" applyFill="0" applyBorder="0" applyAlignment="0" applyProtection="0"/>
    <xf numFmtId="40" fontId="9" fillId="0" borderId="0" applyFont="0" applyFill="0" applyBorder="0" applyAlignment="0" applyProtection="0"/>
    <xf numFmtId="41" fontId="81" fillId="0" borderId="0" applyFont="0" applyFill="0" applyBorder="0" applyAlignment="0" applyProtection="0"/>
    <xf numFmtId="43" fontId="81" fillId="0" borderId="0" applyFont="0" applyFill="0" applyBorder="0" applyAlignment="0" applyProtection="0"/>
    <xf numFmtId="0" fontId="2" fillId="0" borderId="0"/>
    <xf numFmtId="0" fontId="2" fillId="0" borderId="0"/>
    <xf numFmtId="9" fontId="1" fillId="0" borderId="0" applyFont="0" applyFill="0" applyBorder="0" applyAlignment="0" applyProtection="0"/>
    <xf numFmtId="0" fontId="1" fillId="0" borderId="0"/>
    <xf numFmtId="0" fontId="2" fillId="0" borderId="0">
      <alignment vertical="center"/>
    </xf>
    <xf numFmtId="166" fontId="1" fillId="0" borderId="0" applyFont="0" applyFill="0" applyBorder="0" applyAlignment="0" applyProtection="0"/>
    <xf numFmtId="0" fontId="124" fillId="0" borderId="0"/>
  </cellStyleXfs>
  <cellXfs count="943">
    <xf numFmtId="0" fontId="0" fillId="0" borderId="0" xfId="0"/>
    <xf numFmtId="0" fontId="2" fillId="3" borderId="3" xfId="11" applyFont="1" applyFill="1" applyBorder="1" applyAlignment="1">
      <alignment horizontal="left" vertical="center" wrapText="1"/>
    </xf>
    <xf numFmtId="0" fontId="2" fillId="0" borderId="0" xfId="11" applyFont="1" applyFill="1" applyBorder="1" applyProtection="1"/>
    <xf numFmtId="0" fontId="2" fillId="0" borderId="0" xfId="0" applyFont="1"/>
    <xf numFmtId="0" fontId="84" fillId="0" borderId="0" xfId="0" applyFont="1"/>
    <xf numFmtId="0" fontId="85" fillId="0" borderId="0" xfId="0" applyFont="1"/>
    <xf numFmtId="0" fontId="2" fillId="0" borderId="0" xfId="0" applyFont="1" applyBorder="1"/>
    <xf numFmtId="0" fontId="84" fillId="0" borderId="0" xfId="0" applyFont="1" applyBorder="1"/>
    <xf numFmtId="0" fontId="85" fillId="0" borderId="0" xfId="0" applyFont="1" applyBorder="1"/>
    <xf numFmtId="0" fontId="2" fillId="0" borderId="1" xfId="0" applyFont="1" applyBorder="1"/>
    <xf numFmtId="0" fontId="86" fillId="0" borderId="1" xfId="0" applyFont="1" applyBorder="1" applyAlignment="1">
      <alignment horizontal="center" vertical="center"/>
    </xf>
    <xf numFmtId="0" fontId="2" fillId="0" borderId="18" xfId="0" applyFont="1" applyBorder="1" applyAlignment="1">
      <alignment horizontal="right" vertical="center" wrapText="1"/>
    </xf>
    <xf numFmtId="0" fontId="2" fillId="0" borderId="16" xfId="0" applyFont="1" applyBorder="1" applyAlignment="1">
      <alignment vertical="center" wrapText="1"/>
    </xf>
    <xf numFmtId="0" fontId="2" fillId="0" borderId="18" xfId="0" applyFont="1" applyFill="1" applyBorder="1" applyAlignment="1">
      <alignment horizontal="center" vertical="center" wrapText="1"/>
    </xf>
    <xf numFmtId="0" fontId="2" fillId="0" borderId="3" xfId="0" applyFont="1" applyBorder="1" applyAlignment="1">
      <alignment vertical="center" wrapText="1"/>
    </xf>
    <xf numFmtId="0" fontId="85" fillId="0" borderId="0" xfId="0" applyFont="1" applyFill="1"/>
    <xf numFmtId="0" fontId="2" fillId="0" borderId="0" xfId="0" applyFont="1" applyAlignment="1">
      <alignment horizontal="right"/>
    </xf>
    <xf numFmtId="0" fontId="89" fillId="0" borderId="0" xfId="0" applyFont="1"/>
    <xf numFmtId="0" fontId="46" fillId="0" borderId="0" xfId="0" applyFont="1" applyFill="1" applyBorder="1" applyAlignment="1" applyProtection="1">
      <alignment horizontal="right"/>
      <protection locked="0"/>
    </xf>
    <xf numFmtId="0" fontId="89" fillId="0" borderId="0" xfId="0" applyFont="1" applyBorder="1"/>
    <xf numFmtId="0" fontId="46" fillId="0" borderId="0" xfId="0" applyFont="1" applyFill="1" applyAlignment="1">
      <alignment horizontal="center"/>
    </xf>
    <xf numFmtId="0" fontId="84" fillId="0" borderId="18" xfId="0" applyFont="1" applyBorder="1" applyAlignment="1">
      <alignment horizontal="center" vertical="center" wrapText="1"/>
    </xf>
    <xf numFmtId="0" fontId="84" fillId="0" borderId="3" xfId="0" applyFont="1" applyFill="1" applyBorder="1" applyAlignment="1">
      <alignment vertical="center" wrapText="1"/>
    </xf>
    <xf numFmtId="0" fontId="84" fillId="0" borderId="21" xfId="0" applyFont="1" applyBorder="1" applyAlignment="1">
      <alignment horizontal="center" vertical="center" wrapText="1"/>
    </xf>
    <xf numFmtId="0" fontId="84" fillId="0" borderId="0" xfId="0" applyFont="1" applyBorder="1" applyAlignment="1">
      <alignment horizontal="center" vertical="center" wrapText="1"/>
    </xf>
    <xf numFmtId="0" fontId="84" fillId="0" borderId="0" xfId="0" applyFont="1" applyBorder="1" applyAlignment="1">
      <alignment vertical="center" wrapText="1"/>
    </xf>
    <xf numFmtId="0" fontId="84" fillId="0" borderId="0" xfId="0" applyFont="1" applyAlignment="1">
      <alignment wrapText="1"/>
    </xf>
    <xf numFmtId="0" fontId="84" fillId="0" borderId="0" xfId="0" applyFont="1" applyFill="1" applyBorder="1" applyAlignment="1">
      <alignment wrapText="1"/>
    </xf>
    <xf numFmtId="0" fontId="2" fillId="0" borderId="0" xfId="0" applyFont="1" applyBorder="1" applyAlignment="1">
      <alignment horizontal="left" wrapText="1"/>
    </xf>
    <xf numFmtId="0" fontId="45" fillId="0" borderId="0" xfId="0" applyFont="1" applyFill="1" applyBorder="1" applyAlignment="1">
      <alignment horizontal="center" vertical="center" wrapText="1"/>
    </xf>
    <xf numFmtId="0" fontId="2" fillId="0" borderId="0" xfId="0" applyFont="1" applyBorder="1" applyAlignment="1">
      <alignment horizontal="right" wrapText="1"/>
    </xf>
    <xf numFmtId="0" fontId="2" fillId="0" borderId="15" xfId="0" applyFont="1" applyBorder="1"/>
    <xf numFmtId="0" fontId="2" fillId="0" borderId="18" xfId="0" applyFont="1" applyBorder="1" applyAlignment="1">
      <alignment vertical="center"/>
    </xf>
    <xf numFmtId="0" fontId="2" fillId="0" borderId="8" xfId="0" applyFont="1" applyBorder="1" applyAlignment="1">
      <alignment wrapText="1"/>
    </xf>
    <xf numFmtId="0" fontId="84" fillId="0" borderId="20" xfId="0" applyFont="1" applyBorder="1" applyAlignment="1"/>
    <xf numFmtId="0" fontId="85" fillId="0" borderId="0" xfId="0" applyFont="1" applyAlignment="1">
      <alignment wrapText="1"/>
    </xf>
    <xf numFmtId="0" fontId="2" fillId="0" borderId="20" xfId="0" applyFont="1" applyBorder="1" applyAlignment="1"/>
    <xf numFmtId="0" fontId="2" fillId="0" borderId="20" xfId="0" applyFont="1" applyBorder="1" applyAlignment="1">
      <alignment wrapText="1"/>
    </xf>
    <xf numFmtId="0" fontId="2" fillId="0" borderId="21" xfId="0" applyFont="1" applyBorder="1"/>
    <xf numFmtId="0" fontId="2" fillId="0" borderId="24" xfId="0" applyFont="1" applyBorder="1" applyAlignment="1">
      <alignment wrapText="1"/>
    </xf>
    <xf numFmtId="0" fontId="2" fillId="0" borderId="0" xfId="11" applyFont="1" applyFill="1" applyBorder="1" applyAlignment="1" applyProtection="1"/>
    <xf numFmtId="0" fontId="46" fillId="0" borderId="0" xfId="11" applyFont="1" applyFill="1" applyBorder="1" applyAlignment="1" applyProtection="1">
      <alignment horizontal="right"/>
    </xf>
    <xf numFmtId="0" fontId="45" fillId="0" borderId="16" xfId="11" applyFont="1" applyFill="1" applyBorder="1" applyAlignment="1" applyProtection="1">
      <alignment horizontal="center" vertical="center"/>
    </xf>
    <xf numFmtId="0" fontId="45" fillId="0" borderId="17" xfId="11" applyFont="1" applyFill="1" applyBorder="1" applyAlignment="1" applyProtection="1">
      <alignment horizontal="center" vertical="center"/>
    </xf>
    <xf numFmtId="0" fontId="2" fillId="0" borderId="0" xfId="11" applyFont="1" applyFill="1" applyBorder="1" applyAlignment="1" applyProtection="1">
      <alignment vertical="center"/>
    </xf>
    <xf numFmtId="0" fontId="84" fillId="0" borderId="0" xfId="0" applyFont="1" applyAlignment="1">
      <alignment vertical="center"/>
    </xf>
    <xf numFmtId="0" fontId="84" fillId="0" borderId="18" xfId="0" applyFont="1" applyBorder="1" applyAlignment="1">
      <alignment horizontal="center" vertical="center"/>
    </xf>
    <xf numFmtId="0" fontId="85" fillId="0" borderId="0" xfId="0" applyFont="1" applyAlignment="1"/>
    <xf numFmtId="0" fontId="84" fillId="0" borderId="11" xfId="0" applyFont="1" applyBorder="1" applyAlignment="1">
      <alignment wrapText="1"/>
    </xf>
    <xf numFmtId="0" fontId="84" fillId="0" borderId="0" xfId="0" applyFont="1" applyAlignment="1">
      <alignment horizontal="center" vertical="center"/>
    </xf>
    <xf numFmtId="0" fontId="84" fillId="0" borderId="0" xfId="0" applyFont="1" applyFill="1"/>
    <xf numFmtId="0" fontId="2" fillId="0" borderId="15" xfId="9" applyFont="1" applyFill="1" applyBorder="1" applyAlignment="1" applyProtection="1">
      <alignment horizontal="center" vertical="center"/>
      <protection locked="0"/>
    </xf>
    <xf numFmtId="0" fontId="45" fillId="3" borderId="5" xfId="9" applyFont="1" applyFill="1" applyBorder="1" applyAlignment="1" applyProtection="1">
      <alignment horizontal="center" vertical="center" wrapText="1"/>
      <protection locked="0"/>
    </xf>
    <xf numFmtId="164" fontId="2" fillId="3" borderId="17" xfId="2" applyNumberFormat="1" applyFont="1" applyFill="1" applyBorder="1" applyAlignment="1" applyProtection="1">
      <alignment horizontal="center" vertical="center"/>
      <protection locked="0"/>
    </xf>
    <xf numFmtId="0" fontId="2" fillId="0" borderId="18" xfId="9" applyFont="1" applyFill="1" applyBorder="1" applyAlignment="1" applyProtection="1">
      <alignment horizontal="center" vertical="center"/>
      <protection locked="0"/>
    </xf>
    <xf numFmtId="0" fontId="86" fillId="36" borderId="3" xfId="0" applyFont="1" applyFill="1" applyBorder="1" applyAlignment="1">
      <alignment horizontal="left" vertical="top" wrapText="1"/>
    </xf>
    <xf numFmtId="0" fontId="2" fillId="3" borderId="7" xfId="13" applyFont="1" applyFill="1" applyBorder="1" applyAlignment="1" applyProtection="1">
      <alignment vertical="center" wrapText="1"/>
      <protection locked="0"/>
    </xf>
    <xf numFmtId="193" fontId="2" fillId="3" borderId="19" xfId="2" applyNumberFormat="1" applyFont="1" applyFill="1" applyBorder="1" applyAlignment="1" applyProtection="1">
      <alignment vertical="top"/>
      <protection locked="0"/>
    </xf>
    <xf numFmtId="0" fontId="2" fillId="3" borderId="3" xfId="13" applyFont="1" applyFill="1" applyBorder="1" applyAlignment="1" applyProtection="1">
      <alignment vertical="center" wrapText="1"/>
      <protection locked="0"/>
    </xf>
    <xf numFmtId="0" fontId="2" fillId="3" borderId="2" xfId="13" applyFont="1" applyFill="1" applyBorder="1" applyAlignment="1" applyProtection="1">
      <alignment vertical="center" wrapText="1"/>
      <protection locked="0"/>
    </xf>
    <xf numFmtId="193" fontId="2" fillId="36" borderId="19" xfId="2" applyNumberFormat="1" applyFont="1" applyFill="1" applyBorder="1" applyAlignment="1" applyProtection="1">
      <alignment vertical="top" wrapText="1"/>
    </xf>
    <xf numFmtId="0" fontId="2" fillId="3" borderId="7" xfId="13" applyFont="1" applyFill="1" applyBorder="1" applyAlignment="1" applyProtection="1">
      <alignment horizontal="left" vertical="center" wrapText="1"/>
      <protection locked="0"/>
    </xf>
    <xf numFmtId="193" fontId="2" fillId="3" borderId="19" xfId="2" applyNumberFormat="1" applyFont="1" applyFill="1" applyBorder="1" applyAlignment="1" applyProtection="1">
      <alignment vertical="top" wrapText="1"/>
      <protection locked="0"/>
    </xf>
    <xf numFmtId="0" fontId="2" fillId="3" borderId="3" xfId="13" applyFont="1" applyFill="1" applyBorder="1" applyAlignment="1" applyProtection="1">
      <alignment horizontal="left" vertical="center" wrapText="1"/>
      <protection locked="0"/>
    </xf>
    <xf numFmtId="0" fontId="2" fillId="3" borderId="3" xfId="9" applyFont="1" applyFill="1" applyBorder="1" applyAlignment="1" applyProtection="1">
      <alignment horizontal="left" vertical="center" wrapText="1"/>
      <protection locked="0"/>
    </xf>
    <xf numFmtId="0" fontId="2" fillId="0" borderId="3" xfId="13" applyFont="1" applyBorder="1" applyAlignment="1" applyProtection="1">
      <alignment horizontal="left" vertical="center" wrapText="1"/>
      <protection locked="0"/>
    </xf>
    <xf numFmtId="0" fontId="2" fillId="0" borderId="0" xfId="13" applyFont="1" applyBorder="1" applyAlignment="1" applyProtection="1">
      <alignment wrapText="1"/>
      <protection locked="0"/>
    </xf>
    <xf numFmtId="0" fontId="2" fillId="0" borderId="3" xfId="13" applyFont="1" applyFill="1" applyBorder="1" applyAlignment="1" applyProtection="1">
      <alignment horizontal="left" vertical="center" wrapText="1"/>
      <protection locked="0"/>
    </xf>
    <xf numFmtId="1" fontId="45" fillId="36" borderId="3" xfId="2" applyNumberFormat="1" applyFont="1" applyFill="1" applyBorder="1" applyAlignment="1" applyProtection="1">
      <alignment horizontal="left" vertical="top" wrapText="1"/>
    </xf>
    <xf numFmtId="0" fontId="2" fillId="0" borderId="18" xfId="9" applyFont="1" applyFill="1" applyBorder="1" applyAlignment="1" applyProtection="1">
      <alignment horizontal="center" vertical="center" wrapText="1"/>
      <protection locked="0"/>
    </xf>
    <xf numFmtId="0" fontId="45" fillId="3" borderId="3" xfId="13" applyFont="1" applyFill="1" applyBorder="1" applyAlignment="1" applyProtection="1">
      <alignment vertical="center" wrapText="1"/>
      <protection locked="0"/>
    </xf>
    <xf numFmtId="193" fontId="2" fillId="36" borderId="19" xfId="2" applyNumberFormat="1" applyFont="1" applyFill="1" applyBorder="1" applyAlignment="1" applyProtection="1">
      <alignment vertical="top" wrapText="1"/>
      <protection locked="0"/>
    </xf>
    <xf numFmtId="0" fontId="2" fillId="3" borderId="3" xfId="13" applyFont="1" applyFill="1" applyBorder="1" applyAlignment="1" applyProtection="1">
      <alignment horizontal="left" vertical="center" wrapText="1" indent="2"/>
      <protection locked="0"/>
    </xf>
    <xf numFmtId="0" fontId="45" fillId="36" borderId="3" xfId="13" applyFont="1" applyFill="1" applyBorder="1" applyAlignment="1" applyProtection="1">
      <alignment vertical="center" wrapText="1"/>
      <protection locked="0"/>
    </xf>
    <xf numFmtId="0" fontId="45" fillId="36" borderId="22" xfId="13" applyFont="1" applyFill="1" applyBorder="1" applyAlignment="1" applyProtection="1">
      <alignment vertical="center" wrapText="1"/>
      <protection locked="0"/>
    </xf>
    <xf numFmtId="193" fontId="2" fillId="36" borderId="23" xfId="2" applyNumberFormat="1" applyFont="1" applyFill="1" applyBorder="1" applyAlignment="1" applyProtection="1">
      <alignment vertical="top" wrapText="1"/>
    </xf>
    <xf numFmtId="0" fontId="45" fillId="0" borderId="0" xfId="11" applyFont="1" applyFill="1" applyBorder="1" applyAlignment="1" applyProtection="1"/>
    <xf numFmtId="0" fontId="84" fillId="0" borderId="4" xfId="0" applyFont="1" applyFill="1" applyBorder="1" applyAlignment="1">
      <alignment horizontal="center" vertical="center" wrapText="1"/>
    </xf>
    <xf numFmtId="0" fontId="84" fillId="0" borderId="59" xfId="0" applyFont="1" applyFill="1" applyBorder="1" applyAlignment="1">
      <alignment horizontal="center" vertical="center" wrapText="1"/>
    </xf>
    <xf numFmtId="0" fontId="84" fillId="0" borderId="6" xfId="0" applyFont="1" applyFill="1" applyBorder="1" applyAlignment="1">
      <alignment horizontal="center" vertical="center" wrapText="1"/>
    </xf>
    <xf numFmtId="167" fontId="84" fillId="0" borderId="60" xfId="0" applyNumberFormat="1" applyFont="1" applyBorder="1" applyAlignment="1">
      <alignment horizontal="center"/>
    </xf>
    <xf numFmtId="167" fontId="85" fillId="0" borderId="0" xfId="0" applyNumberFormat="1" applyFont="1" applyBorder="1" applyAlignment="1">
      <alignment horizontal="center"/>
    </xf>
    <xf numFmtId="167" fontId="84" fillId="0" borderId="58" xfId="0" applyNumberFormat="1" applyFont="1" applyBorder="1" applyAlignment="1">
      <alignment horizontal="center"/>
    </xf>
    <xf numFmtId="167" fontId="92" fillId="0" borderId="0" xfId="0" applyNumberFormat="1" applyFont="1" applyBorder="1" applyAlignment="1">
      <alignment horizontal="center"/>
    </xf>
    <xf numFmtId="167" fontId="84" fillId="0" borderId="61" xfId="0" applyNumberFormat="1" applyFont="1" applyBorder="1" applyAlignment="1">
      <alignment horizontal="center"/>
    </xf>
    <xf numFmtId="167" fontId="90" fillId="0" borderId="0" xfId="0" applyNumberFormat="1" applyFont="1" applyFill="1" applyBorder="1" applyAlignment="1">
      <alignment horizontal="center"/>
    </xf>
    <xf numFmtId="193" fontId="88" fillId="0" borderId="12" xfId="0" applyNumberFormat="1" applyFont="1" applyBorder="1" applyAlignment="1">
      <alignment vertical="center"/>
    </xf>
    <xf numFmtId="167" fontId="84" fillId="0" borderId="62" xfId="0" applyNumberFormat="1" applyFont="1" applyBorder="1" applyAlignment="1">
      <alignment horizontal="center"/>
    </xf>
    <xf numFmtId="0" fontId="84" fillId="0" borderId="18" xfId="0" applyFont="1" applyBorder="1" applyAlignment="1">
      <alignment vertical="center"/>
    </xf>
    <xf numFmtId="193" fontId="84" fillId="0" borderId="3" xfId="0" applyNumberFormat="1" applyFont="1" applyBorder="1" applyAlignment="1"/>
    <xf numFmtId="0" fontId="89" fillId="0" borderId="0" xfId="0" applyFont="1" applyAlignment="1"/>
    <xf numFmtId="0" fontId="2" fillId="3" borderId="21" xfId="9" applyFont="1" applyFill="1" applyBorder="1" applyAlignment="1" applyProtection="1">
      <alignment horizontal="left" vertical="center"/>
      <protection locked="0"/>
    </xf>
    <xf numFmtId="0" fontId="45" fillId="3" borderId="22" xfId="16" applyFont="1" applyFill="1" applyBorder="1" applyAlignment="1" applyProtection="1">
      <protection locked="0"/>
    </xf>
    <xf numFmtId="0" fontId="86" fillId="0" borderId="0" xfId="0" applyFont="1" applyAlignment="1">
      <alignment horizontal="center"/>
    </xf>
    <xf numFmtId="0" fontId="84" fillId="0" borderId="15" xfId="0" applyFont="1" applyBorder="1"/>
    <xf numFmtId="0" fontId="84" fillId="0" borderId="17" xfId="0" applyFont="1" applyBorder="1"/>
    <xf numFmtId="0" fontId="84" fillId="0" borderId="19" xfId="0" applyFont="1" applyBorder="1" applyAlignment="1">
      <alignment horizontal="center" vertical="center"/>
    </xf>
    <xf numFmtId="164" fontId="2" fillId="3" borderId="18" xfId="1" applyNumberFormat="1" applyFont="1" applyFill="1" applyBorder="1" applyAlignment="1" applyProtection="1">
      <alignment horizontal="center" vertical="center" wrapText="1"/>
      <protection locked="0"/>
    </xf>
    <xf numFmtId="164" fontId="2" fillId="3" borderId="3" xfId="1" applyNumberFormat="1" applyFont="1" applyFill="1" applyBorder="1" applyAlignment="1" applyProtection="1">
      <alignment horizontal="center" vertical="center" wrapText="1"/>
      <protection locked="0"/>
    </xf>
    <xf numFmtId="164" fontId="2" fillId="3" borderId="19" xfId="1" applyNumberFormat="1" applyFont="1" applyFill="1" applyBorder="1" applyAlignment="1" applyProtection="1">
      <alignment horizontal="center" vertical="center" wrapText="1"/>
      <protection locked="0"/>
    </xf>
    <xf numFmtId="0" fontId="2" fillId="3" borderId="18" xfId="5" applyFont="1" applyFill="1" applyBorder="1" applyAlignment="1" applyProtection="1">
      <alignment horizontal="right" vertical="center"/>
      <protection locked="0"/>
    </xf>
    <xf numFmtId="193" fontId="84" fillId="0" borderId="18" xfId="0" applyNumberFormat="1" applyFont="1" applyBorder="1" applyAlignment="1"/>
    <xf numFmtId="193" fontId="84" fillId="0" borderId="19" xfId="0" applyNumberFormat="1" applyFont="1" applyBorder="1" applyAlignment="1"/>
    <xf numFmtId="0" fontId="45" fillId="3" borderId="23" xfId="16" applyFont="1" applyFill="1" applyBorder="1" applyAlignment="1" applyProtection="1">
      <protection locked="0"/>
    </xf>
    <xf numFmtId="0" fontId="84" fillId="0" borderId="0" xfId="0" applyFont="1" applyBorder="1" applyAlignment="1">
      <alignment vertical="center"/>
    </xf>
    <xf numFmtId="0" fontId="84" fillId="0" borderId="16" xfId="0" applyFont="1" applyBorder="1"/>
    <xf numFmtId="0" fontId="89" fillId="0" borderId="0" xfId="0" applyFont="1" applyAlignment="1">
      <alignment wrapText="1"/>
    </xf>
    <xf numFmtId="0" fontId="84" fillId="0" borderId="18" xfId="0" applyFont="1" applyBorder="1"/>
    <xf numFmtId="0" fontId="84" fillId="0" borderId="3" xfId="0" applyFont="1" applyBorder="1"/>
    <xf numFmtId="0" fontId="84" fillId="0" borderId="63" xfId="0" applyFont="1" applyBorder="1" applyAlignment="1">
      <alignment wrapText="1"/>
    </xf>
    <xf numFmtId="0" fontId="84" fillId="0" borderId="21" xfId="0" applyFont="1" applyBorder="1"/>
    <xf numFmtId="0" fontId="86" fillId="0" borderId="22" xfId="0" applyFont="1" applyBorder="1"/>
    <xf numFmtId="193" fontId="45" fillId="36" borderId="22" xfId="16" applyNumberFormat="1" applyFont="1" applyFill="1" applyBorder="1" applyAlignment="1" applyProtection="1">
      <protection locked="0"/>
    </xf>
    <xf numFmtId="0" fontId="84" fillId="0" borderId="54" xfId="0" applyFont="1" applyBorder="1" applyAlignment="1">
      <alignment horizontal="center"/>
    </xf>
    <xf numFmtId="0" fontId="84" fillId="0" borderId="55" xfId="0" applyFont="1" applyBorder="1" applyAlignment="1">
      <alignment horizontal="center"/>
    </xf>
    <xf numFmtId="0" fontId="84" fillId="0" borderId="16" xfId="0" applyFont="1" applyBorder="1" applyAlignment="1">
      <alignment horizontal="center"/>
    </xf>
    <xf numFmtId="0" fontId="84" fillId="0" borderId="17" xfId="0" applyFont="1" applyBorder="1" applyAlignment="1">
      <alignment horizontal="center"/>
    </xf>
    <xf numFmtId="0" fontId="89" fillId="0" borderId="0" xfId="0" applyFont="1" applyAlignment="1">
      <alignment horizontal="center"/>
    </xf>
    <xf numFmtId="0" fontId="2" fillId="3" borderId="18" xfId="5" applyFont="1" applyFill="1" applyBorder="1" applyAlignment="1" applyProtection="1">
      <alignment horizontal="left" vertical="center"/>
      <protection locked="0"/>
    </xf>
    <xf numFmtId="0" fontId="2" fillId="3" borderId="3" xfId="5" applyFont="1" applyFill="1" applyBorder="1" applyProtection="1">
      <protection locked="0"/>
    </xf>
    <xf numFmtId="0" fontId="2" fillId="0" borderId="3" xfId="13" applyFont="1" applyFill="1" applyBorder="1" applyAlignment="1" applyProtection="1">
      <alignment horizontal="center" vertical="center" wrapText="1"/>
      <protection locked="0"/>
    </xf>
    <xf numFmtId="0" fontId="2" fillId="3" borderId="3" xfId="13" applyFont="1" applyFill="1" applyBorder="1" applyAlignment="1" applyProtection="1">
      <alignment horizontal="center" vertical="center" wrapText="1"/>
      <protection locked="0"/>
    </xf>
    <xf numFmtId="3" fontId="2" fillId="3" borderId="3" xfId="1" applyNumberFormat="1" applyFont="1" applyFill="1" applyBorder="1" applyAlignment="1" applyProtection="1">
      <alignment horizontal="center" vertical="center" wrapText="1"/>
      <protection locked="0"/>
    </xf>
    <xf numFmtId="9" fontId="2" fillId="3" borderId="3" xfId="15" applyNumberFormat="1" applyFont="1" applyFill="1" applyBorder="1" applyAlignment="1" applyProtection="1">
      <alignment horizontal="center" vertical="center"/>
      <protection locked="0"/>
    </xf>
    <xf numFmtId="0" fontId="93" fillId="3" borderId="3" xfId="11" applyFont="1" applyFill="1" applyBorder="1" applyAlignment="1">
      <alignment horizontal="left" vertical="center"/>
    </xf>
    <xf numFmtId="0" fontId="91" fillId="3" borderId="3" xfId="11" applyFont="1" applyFill="1" applyBorder="1" applyAlignment="1">
      <alignment wrapText="1"/>
    </xf>
    <xf numFmtId="193" fontId="2" fillId="36" borderId="3" xfId="5" applyNumberFormat="1" applyFont="1" applyFill="1" applyBorder="1" applyProtection="1">
      <protection locked="0"/>
    </xf>
    <xf numFmtId="193" fontId="2" fillId="36" borderId="3" xfId="1" applyNumberFormat="1" applyFont="1" applyFill="1" applyBorder="1" applyProtection="1">
      <protection locked="0"/>
    </xf>
    <xf numFmtId="193" fontId="2" fillId="3" borderId="3" xfId="5" applyNumberFormat="1" applyFont="1" applyFill="1" applyBorder="1" applyProtection="1">
      <protection locked="0"/>
    </xf>
    <xf numFmtId="3" fontId="2" fillId="36" borderId="19" xfId="5" applyNumberFormat="1" applyFont="1" applyFill="1" applyBorder="1" applyProtection="1">
      <protection locked="0"/>
    </xf>
    <xf numFmtId="0" fontId="93" fillId="3" borderId="3" xfId="11" applyFont="1" applyFill="1" applyBorder="1" applyAlignment="1">
      <alignment horizontal="left" vertical="center" wrapText="1"/>
    </xf>
    <xf numFmtId="165" fontId="2" fillId="3" borderId="3" xfId="8" applyNumberFormat="1" applyFont="1" applyFill="1" applyBorder="1" applyAlignment="1" applyProtection="1">
      <alignment horizontal="right" wrapText="1"/>
      <protection locked="0"/>
    </xf>
    <xf numFmtId="0" fontId="93" fillId="0" borderId="3" xfId="11" applyFont="1" applyFill="1" applyBorder="1" applyAlignment="1">
      <alignment horizontal="left" vertical="center" wrapText="1"/>
    </xf>
    <xf numFmtId="165" fontId="2" fillId="4" borderId="3" xfId="8" applyNumberFormat="1" applyFont="1" applyFill="1" applyBorder="1" applyAlignment="1" applyProtection="1">
      <alignment horizontal="right" wrapText="1"/>
      <protection locked="0"/>
    </xf>
    <xf numFmtId="0" fontId="91" fillId="0" borderId="3" xfId="11" applyFont="1" applyFill="1" applyBorder="1" applyAlignment="1">
      <alignment wrapText="1"/>
    </xf>
    <xf numFmtId="193" fontId="2" fillId="0" borderId="3" xfId="1" applyNumberFormat="1" applyFont="1" applyFill="1" applyBorder="1" applyProtection="1">
      <protection locked="0"/>
    </xf>
    <xf numFmtId="0" fontId="93" fillId="3" borderId="3" xfId="9" applyFont="1" applyFill="1" applyBorder="1" applyAlignment="1" applyProtection="1">
      <alignment horizontal="left" vertical="center"/>
      <protection locked="0"/>
    </xf>
    <xf numFmtId="0" fontId="91" fillId="3" borderId="3" xfId="20961" applyFont="1" applyFill="1" applyBorder="1" applyAlignment="1" applyProtection="1"/>
    <xf numFmtId="3" fontId="45" fillId="36" borderId="22" xfId="16" applyNumberFormat="1" applyFont="1" applyFill="1" applyBorder="1" applyAlignment="1" applyProtection="1">
      <protection locked="0"/>
    </xf>
    <xf numFmtId="193" fontId="45" fillId="36" borderId="22" xfId="1" applyNumberFormat="1" applyFont="1" applyFill="1" applyBorder="1" applyAlignment="1" applyProtection="1">
      <protection locked="0"/>
    </xf>
    <xf numFmtId="193" fontId="2" fillId="3" borderId="22" xfId="5" applyNumberFormat="1" applyFont="1" applyFill="1" applyBorder="1" applyProtection="1">
      <protection locked="0"/>
    </xf>
    <xf numFmtId="164" fontId="45" fillId="36" borderId="23" xfId="1" applyNumberFormat="1" applyFont="1" applyFill="1" applyBorder="1" applyAlignment="1" applyProtection="1">
      <protection locked="0"/>
    </xf>
    <xf numFmtId="193" fontId="84" fillId="0" borderId="0" xfId="0" applyNumberFormat="1" applyFont="1"/>
    <xf numFmtId="0" fontId="91" fillId="0" borderId="3" xfId="20960" applyFont="1" applyFill="1" applyBorder="1" applyAlignment="1" applyProtection="1">
      <alignment horizontal="center" vertical="center"/>
    </xf>
    <xf numFmtId="0" fontId="2" fillId="3" borderId="3" xfId="20960" applyFont="1" applyFill="1" applyBorder="1" applyAlignment="1" applyProtection="1">
      <alignment horizontal="right" indent="1"/>
    </xf>
    <xf numFmtId="0" fontId="2" fillId="3" borderId="2" xfId="20960" applyFont="1" applyFill="1" applyBorder="1" applyAlignment="1" applyProtection="1">
      <alignment horizontal="right" indent="1"/>
    </xf>
    <xf numFmtId="0" fontId="94" fillId="0" borderId="0" xfId="0" applyFont="1" applyBorder="1" applyAlignment="1">
      <alignment wrapText="1"/>
    </xf>
    <xf numFmtId="0" fontId="2" fillId="3" borderId="3" xfId="20960" applyFont="1" applyFill="1" applyBorder="1" applyAlignment="1" applyProtection="1"/>
    <xf numFmtId="0" fontId="45" fillId="0" borderId="3" xfId="0" applyFont="1" applyFill="1" applyBorder="1" applyAlignment="1">
      <alignment horizontal="center" vertical="center" wrapText="1"/>
    </xf>
    <xf numFmtId="0" fontId="65" fillId="0" borderId="3" xfId="0" applyFont="1" applyFill="1" applyBorder="1" applyAlignment="1">
      <alignment horizontal="left" vertical="center" wrapText="1"/>
    </xf>
    <xf numFmtId="0" fontId="2" fillId="0" borderId="22" xfId="0" applyFont="1" applyBorder="1" applyAlignment="1">
      <alignment vertical="center" wrapText="1"/>
    </xf>
    <xf numFmtId="0" fontId="2" fillId="0" borderId="15" xfId="11" applyFont="1" applyFill="1" applyBorder="1" applyAlignment="1" applyProtection="1">
      <alignment vertical="center"/>
    </xf>
    <xf numFmtId="0" fontId="2" fillId="0" borderId="16" xfId="11" applyFont="1" applyFill="1" applyBorder="1" applyAlignment="1" applyProtection="1">
      <alignment vertical="center"/>
    </xf>
    <xf numFmtId="193" fontId="86" fillId="36" borderId="22" xfId="0" applyNumberFormat="1" applyFont="1" applyFill="1" applyBorder="1" applyAlignment="1">
      <alignment horizontal="center" vertical="center"/>
    </xf>
    <xf numFmtId="0" fontId="84" fillId="0" borderId="3" xfId="0" applyFont="1" applyBorder="1" applyAlignment="1">
      <alignment wrapText="1"/>
    </xf>
    <xf numFmtId="0" fontId="84" fillId="0" borderId="3" xfId="0" applyFont="1" applyFill="1" applyBorder="1" applyAlignment="1"/>
    <xf numFmtId="0" fontId="86" fillId="36" borderId="3" xfId="0" applyFont="1" applyFill="1" applyBorder="1" applyAlignment="1">
      <alignment wrapText="1"/>
    </xf>
    <xf numFmtId="0" fontId="86" fillId="36" borderId="22" xfId="0" applyFont="1" applyFill="1" applyBorder="1" applyAlignment="1">
      <alignment wrapText="1"/>
    </xf>
    <xf numFmtId="0" fontId="84" fillId="0" borderId="15" xfId="0" applyFont="1" applyBorder="1" applyAlignment="1">
      <alignment horizontal="center" vertical="center"/>
    </xf>
    <xf numFmtId="0" fontId="84" fillId="0" borderId="0" xfId="0" applyFont="1" applyAlignment="1"/>
    <xf numFmtId="193" fontId="84" fillId="0" borderId="19" xfId="0" applyNumberFormat="1" applyFont="1" applyBorder="1" applyAlignment="1">
      <alignment wrapText="1"/>
    </xf>
    <xf numFmtId="0" fontId="45" fillId="0" borderId="0" xfId="11" applyFont="1" applyFill="1" applyBorder="1" applyAlignment="1" applyProtection="1">
      <alignment horizontal="center"/>
    </xf>
    <xf numFmtId="0" fontId="2" fillId="3" borderId="3" xfId="11" applyFont="1" applyFill="1" applyBorder="1" applyAlignment="1">
      <alignment horizontal="center" vertical="center" wrapText="1"/>
    </xf>
    <xf numFmtId="0" fontId="45" fillId="0" borderId="0" xfId="8" applyFont="1" applyFill="1" applyBorder="1" applyAlignment="1" applyProtection="1">
      <alignment horizontal="center" vertical="center"/>
      <protection locked="0"/>
    </xf>
    <xf numFmtId="164" fontId="2" fillId="0" borderId="3" xfId="1" applyNumberFormat="1" applyFont="1" applyFill="1" applyBorder="1" applyAlignment="1" applyProtection="1">
      <alignment horizontal="center" vertical="center" wrapText="1"/>
      <protection locked="0"/>
    </xf>
    <xf numFmtId="0" fontId="84" fillId="0" borderId="15" xfId="0" applyFont="1" applyBorder="1" applyAlignment="1">
      <alignment horizontal="center" vertical="center" wrapText="1"/>
    </xf>
    <xf numFmtId="0" fontId="95" fillId="0" borderId="0" xfId="11" applyFont="1" applyFill="1" applyBorder="1" applyAlignment="1" applyProtection="1"/>
    <xf numFmtId="0" fontId="96" fillId="0" borderId="0" xfId="11" applyFont="1" applyFill="1" applyBorder="1" applyAlignment="1" applyProtection="1">
      <alignment horizontal="center" vertical="center" wrapText="1"/>
    </xf>
    <xf numFmtId="0" fontId="3" fillId="0" borderId="0" xfId="0" applyFont="1" applyFill="1" applyBorder="1" applyAlignment="1"/>
    <xf numFmtId="0" fontId="3" fillId="0" borderId="0" xfId="0" applyFont="1" applyFill="1" applyBorder="1" applyAlignment="1">
      <alignment vertical="center" wrapText="1"/>
    </xf>
    <xf numFmtId="0" fontId="3" fillId="0" borderId="0" xfId="0" applyFont="1" applyFill="1" applyBorder="1" applyAlignment="1">
      <alignment vertical="center"/>
    </xf>
    <xf numFmtId="0" fontId="84" fillId="0" borderId="0" xfId="0" applyFont="1" applyFill="1" applyBorder="1"/>
    <xf numFmtId="0" fontId="0" fillId="0" borderId="0" xfId="0" applyFill="1" applyBorder="1" applyAlignment="1">
      <alignment horizontal="center" vertical="center"/>
    </xf>
    <xf numFmtId="0" fontId="4" fillId="0" borderId="0" xfId="0" applyFont="1" applyFill="1" applyBorder="1" applyAlignment="1">
      <alignment wrapTex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wrapText="1"/>
    </xf>
    <xf numFmtId="0" fontId="84" fillId="0" borderId="0" xfId="0" applyFont="1" applyFill="1" applyBorder="1" applyAlignment="1">
      <alignment vertical="center"/>
    </xf>
    <xf numFmtId="0" fontId="6" fillId="0" borderId="0" xfId="17" applyAlignment="1" applyProtection="1"/>
    <xf numFmtId="0" fontId="6" fillId="0" borderId="3" xfId="17" applyFill="1" applyBorder="1" applyAlignment="1" applyProtection="1"/>
    <xf numFmtId="0" fontId="6" fillId="0" borderId="3" xfId="17" applyFill="1" applyBorder="1" applyAlignment="1" applyProtection="1">
      <alignment horizontal="left" vertical="center" wrapText="1"/>
    </xf>
    <xf numFmtId="0" fontId="84" fillId="0" borderId="3" xfId="0" applyFont="1" applyBorder="1" applyAlignment="1">
      <alignment horizontal="center" vertical="center" wrapText="1"/>
    </xf>
    <xf numFmtId="0" fontId="86" fillId="0" borderId="5" xfId="0" applyFont="1" applyFill="1" applyBorder="1" applyAlignment="1">
      <alignment horizontal="center" vertical="center" wrapText="1"/>
    </xf>
    <xf numFmtId="0" fontId="2" fillId="0" borderId="19" xfId="1" applyNumberFormat="1" applyFont="1" applyFill="1" applyBorder="1" applyAlignment="1" applyProtection="1">
      <alignment horizontal="center" vertical="center" wrapText="1"/>
      <protection locked="0"/>
    </xf>
    <xf numFmtId="0" fontId="3" fillId="0" borderId="54" xfId="0" applyFont="1" applyBorder="1"/>
    <xf numFmtId="0" fontId="3" fillId="0" borderId="55" xfId="0" applyFont="1" applyBorder="1"/>
    <xf numFmtId="0" fontId="3" fillId="0" borderId="16" xfId="0" applyFont="1" applyBorder="1" applyAlignment="1">
      <alignment horizontal="center" vertical="center"/>
    </xf>
    <xf numFmtId="0" fontId="3" fillId="0" borderId="26" xfId="0" applyFont="1" applyBorder="1" applyAlignment="1">
      <alignment horizontal="center" vertical="center"/>
    </xf>
    <xf numFmtId="0" fontId="3" fillId="0" borderId="17" xfId="0" applyFont="1" applyBorder="1" applyAlignment="1">
      <alignment horizontal="center" vertical="center"/>
    </xf>
    <xf numFmtId="0" fontId="98" fillId="0" borderId="0" xfId="0" applyFont="1"/>
    <xf numFmtId="0" fontId="3" fillId="0" borderId="63" xfId="0" applyFont="1" applyBorder="1"/>
    <xf numFmtId="193" fontId="84" fillId="0" borderId="20" xfId="0" applyNumberFormat="1" applyFont="1" applyBorder="1" applyAlignment="1"/>
    <xf numFmtId="0" fontId="3" fillId="0" borderId="0" xfId="0" applyFont="1"/>
    <xf numFmtId="0" fontId="3" fillId="0" borderId="16" xfId="0" applyFont="1" applyBorder="1" applyAlignment="1">
      <alignment wrapText="1"/>
    </xf>
    <xf numFmtId="0" fontId="3" fillId="0" borderId="26" xfId="0" applyFont="1" applyBorder="1" applyAlignment="1">
      <alignment wrapText="1"/>
    </xf>
    <xf numFmtId="0" fontId="3" fillId="0" borderId="17" xfId="0" applyFont="1" applyBorder="1" applyAlignment="1">
      <alignment wrapText="1"/>
    </xf>
    <xf numFmtId="0" fontId="3" fillId="0" borderId="3" xfId="0" applyFont="1" applyFill="1" applyBorder="1" applyAlignment="1">
      <alignment horizontal="center" vertical="center" wrapText="1"/>
    </xf>
    <xf numFmtId="193" fontId="3" fillId="0" borderId="3" xfId="0" applyNumberFormat="1" applyFont="1" applyBorder="1"/>
    <xf numFmtId="193" fontId="3" fillId="0" borderId="3" xfId="0" applyNumberFormat="1" applyFont="1" applyFill="1" applyBorder="1"/>
    <xf numFmtId="193" fontId="3" fillId="0" borderId="8" xfId="0" applyNumberFormat="1" applyFont="1" applyBorder="1"/>
    <xf numFmtId="0" fontId="86" fillId="0" borderId="0" xfId="0" applyFont="1" applyFill="1" applyBorder="1" applyAlignment="1">
      <alignment horizontal="center" wrapText="1"/>
    </xf>
    <xf numFmtId="0" fontId="84" fillId="0" borderId="0" xfId="0" applyFont="1" applyFill="1" applyBorder="1" applyAlignment="1">
      <alignment vertical="center" wrapText="1"/>
    </xf>
    <xf numFmtId="0" fontId="84" fillId="0" borderId="68" xfId="0" applyFont="1" applyFill="1" applyBorder="1" applyAlignment="1">
      <alignment vertical="center" wrapText="1"/>
    </xf>
    <xf numFmtId="0" fontId="84" fillId="0" borderId="18" xfId="0" applyFont="1" applyFill="1" applyBorder="1"/>
    <xf numFmtId="193" fontId="86" fillId="36" borderId="22" xfId="0" applyNumberFormat="1" applyFont="1" applyFill="1" applyBorder="1" applyAlignment="1">
      <alignment horizontal="left" vertical="center" wrapText="1"/>
    </xf>
    <xf numFmtId="0" fontId="86" fillId="0" borderId="1" xfId="0" applyFont="1" applyBorder="1" applyAlignment="1">
      <alignment horizontal="left"/>
    </xf>
    <xf numFmtId="0" fontId="86" fillId="36" borderId="76" xfId="0" applyFont="1" applyFill="1" applyBorder="1" applyAlignment="1">
      <alignment wrapText="1"/>
    </xf>
    <xf numFmtId="0" fontId="97" fillId="0" borderId="0" xfId="0" applyFont="1" applyAlignment="1">
      <alignment wrapText="1"/>
    </xf>
    <xf numFmtId="0" fontId="2" fillId="0" borderId="0" xfId="0" applyFont="1" applyAlignment="1">
      <alignment wrapText="1"/>
    </xf>
    <xf numFmtId="0" fontId="3" fillId="0" borderId="0" xfId="0" applyFont="1" applyFill="1"/>
    <xf numFmtId="0" fontId="100" fillId="3" borderId="78" xfId="0" applyFont="1" applyFill="1" applyBorder="1" applyAlignment="1">
      <alignment horizontal="left"/>
    </xf>
    <xf numFmtId="0" fontId="100" fillId="3" borderId="79" xfId="0" applyFont="1" applyFill="1" applyBorder="1" applyAlignment="1">
      <alignment horizontal="left"/>
    </xf>
    <xf numFmtId="0" fontId="4" fillId="3" borderId="82" xfId="0" applyFont="1" applyFill="1" applyBorder="1" applyAlignment="1">
      <alignment vertical="center"/>
    </xf>
    <xf numFmtId="0" fontId="3" fillId="3" borderId="83" xfId="0" applyFont="1" applyFill="1" applyBorder="1" applyAlignment="1">
      <alignment vertical="center"/>
    </xf>
    <xf numFmtId="0" fontId="3" fillId="3" borderId="84" xfId="0" applyFont="1" applyFill="1" applyBorder="1" applyAlignment="1">
      <alignment vertical="center"/>
    </xf>
    <xf numFmtId="0" fontId="3" fillId="0" borderId="67" xfId="0" applyFont="1" applyFill="1" applyBorder="1" applyAlignment="1">
      <alignment horizontal="center" vertical="center"/>
    </xf>
    <xf numFmtId="0" fontId="3" fillId="0" borderId="7" xfId="0" applyFont="1" applyFill="1" applyBorder="1" applyAlignment="1">
      <alignment vertical="center"/>
    </xf>
    <xf numFmtId="169" fontId="9" fillId="37" borderId="0" xfId="20" applyBorder="1"/>
    <xf numFmtId="0" fontId="3" fillId="0" borderId="18" xfId="0" applyFont="1" applyFill="1" applyBorder="1" applyAlignment="1">
      <alignment horizontal="center" vertical="center"/>
    </xf>
    <xf numFmtId="0" fontId="3" fillId="0" borderId="80" xfId="0" applyFont="1" applyFill="1" applyBorder="1" applyAlignment="1">
      <alignment vertical="center"/>
    </xf>
    <xf numFmtId="0" fontId="4" fillId="0" borderId="80" xfId="0" applyFont="1" applyFill="1" applyBorder="1" applyAlignment="1">
      <alignment vertical="center"/>
    </xf>
    <xf numFmtId="0" fontId="3" fillId="0" borderId="21" xfId="0" applyFont="1" applyFill="1" applyBorder="1" applyAlignment="1">
      <alignment horizontal="center" vertical="center"/>
    </xf>
    <xf numFmtId="0" fontId="4" fillId="0" borderId="22" xfId="0" applyFont="1" applyFill="1" applyBorder="1" applyAlignment="1">
      <alignment vertical="center"/>
    </xf>
    <xf numFmtId="0" fontId="3" fillId="3" borderId="63" xfId="0" applyFont="1" applyFill="1" applyBorder="1" applyAlignment="1">
      <alignment horizontal="center" vertical="center"/>
    </xf>
    <xf numFmtId="0" fontId="3" fillId="3" borderId="0" xfId="0" applyFont="1" applyFill="1" applyBorder="1" applyAlignment="1">
      <alignment vertical="center"/>
    </xf>
    <xf numFmtId="0" fontId="3" fillId="0" borderId="15" xfId="0" applyFont="1" applyFill="1" applyBorder="1" applyAlignment="1">
      <alignment horizontal="center" vertical="center"/>
    </xf>
    <xf numFmtId="0" fontId="3" fillId="0" borderId="16" xfId="0" applyFont="1" applyFill="1" applyBorder="1" applyAlignment="1">
      <alignment vertical="center"/>
    </xf>
    <xf numFmtId="169" fontId="9" fillId="37" borderId="55" xfId="20" applyBorder="1"/>
    <xf numFmtId="0" fontId="3" fillId="0" borderId="86" xfId="0" applyFont="1" applyFill="1" applyBorder="1" applyAlignment="1">
      <alignment horizontal="center" vertical="center"/>
    </xf>
    <xf numFmtId="0" fontId="3" fillId="0" borderId="87" xfId="0" applyFont="1" applyFill="1" applyBorder="1" applyAlignment="1">
      <alignment vertical="center"/>
    </xf>
    <xf numFmtId="169" fontId="9" fillId="37" borderId="24" xfId="20" applyBorder="1"/>
    <xf numFmtId="169" fontId="9" fillId="37" borderId="88" xfId="20" applyBorder="1"/>
    <xf numFmtId="169" fontId="9" fillId="37" borderId="25" xfId="20" applyBorder="1"/>
    <xf numFmtId="0" fontId="3" fillId="0" borderId="90" xfId="0" applyFont="1" applyFill="1" applyBorder="1" applyAlignment="1">
      <alignment horizontal="center" vertical="center"/>
    </xf>
    <xf numFmtId="0" fontId="3" fillId="0" borderId="91" xfId="0" applyFont="1" applyFill="1" applyBorder="1" applyAlignment="1">
      <alignment vertical="center"/>
    </xf>
    <xf numFmtId="169" fontId="9" fillId="37" borderId="30" xfId="20" applyBorder="1"/>
    <xf numFmtId="0" fontId="4" fillId="0" borderId="0" xfId="0" applyFont="1" applyFill="1" applyAlignment="1">
      <alignment horizontal="center"/>
    </xf>
    <xf numFmtId="0" fontId="86" fillId="0" borderId="81" xfId="0" applyFont="1" applyFill="1" applyBorder="1" applyAlignment="1">
      <alignment horizontal="center" vertical="center" wrapText="1"/>
    </xf>
    <xf numFmtId="0" fontId="95" fillId="0" borderId="0" xfId="11" applyFont="1" applyFill="1" applyBorder="1" applyProtection="1"/>
    <xf numFmtId="0" fontId="4" fillId="36" borderId="16" xfId="0" applyFont="1" applyFill="1" applyBorder="1" applyAlignment="1">
      <alignment horizontal="center" vertical="center" wrapText="1"/>
    </xf>
    <xf numFmtId="0" fontId="4" fillId="36" borderId="17" xfId="0" applyFont="1" applyFill="1" applyBorder="1" applyAlignment="1">
      <alignment horizontal="center" vertical="center" wrapText="1"/>
    </xf>
    <xf numFmtId="0" fontId="4" fillId="36" borderId="18" xfId="0" applyFont="1" applyFill="1" applyBorder="1" applyAlignment="1">
      <alignment horizontal="left" vertical="center" wrapText="1"/>
    </xf>
    <xf numFmtId="0" fontId="4" fillId="36" borderId="81" xfId="0" applyFont="1" applyFill="1" applyBorder="1" applyAlignment="1">
      <alignment horizontal="left" vertical="center" wrapText="1"/>
    </xf>
    <xf numFmtId="0" fontId="3" fillId="0" borderId="18" xfId="0" applyFont="1" applyFill="1" applyBorder="1" applyAlignment="1">
      <alignment horizontal="right" vertical="center" wrapText="1"/>
    </xf>
    <xf numFmtId="0" fontId="101" fillId="0" borderId="18" xfId="0" applyFont="1" applyFill="1" applyBorder="1" applyAlignment="1">
      <alignment horizontal="right" vertical="center" wrapText="1"/>
    </xf>
    <xf numFmtId="0" fontId="4" fillId="0" borderId="18" xfId="0" applyFont="1" applyFill="1" applyBorder="1" applyAlignment="1">
      <alignment horizontal="left" vertical="center" wrapText="1"/>
    </xf>
    <xf numFmtId="0" fontId="4" fillId="0" borderId="0" xfId="20963" applyFont="1" applyFill="1" applyAlignment="1" applyProtection="1">
      <alignment horizontal="left" vertical="center"/>
      <protection locked="0"/>
    </xf>
    <xf numFmtId="0" fontId="3" fillId="0" borderId="0" xfId="0" applyFont="1" applyFill="1" applyAlignment="1">
      <alignment horizontal="center" vertical="center"/>
    </xf>
    <xf numFmtId="0" fontId="3" fillId="0" borderId="0" xfId="0" applyFont="1" applyFill="1" applyAlignment="1">
      <alignment horizontal="left" vertical="center"/>
    </xf>
    <xf numFmtId="0" fontId="101" fillId="0" borderId="0" xfId="0" applyFont="1" applyFill="1" applyAlignment="1">
      <alignment horizontal="left" vertical="center"/>
    </xf>
    <xf numFmtId="49" fontId="102" fillId="0" borderId="21" xfId="5" applyNumberFormat="1" applyFont="1" applyFill="1" applyBorder="1" applyAlignment="1" applyProtection="1">
      <alignment horizontal="left" vertical="center"/>
      <protection locked="0"/>
    </xf>
    <xf numFmtId="0" fontId="103" fillId="0" borderId="22" xfId="9" applyFont="1" applyFill="1" applyBorder="1" applyAlignment="1" applyProtection="1">
      <alignment horizontal="left" vertical="center" wrapText="1"/>
      <protection locked="0"/>
    </xf>
    <xf numFmtId="0" fontId="6" fillId="0" borderId="80" xfId="17" applyFill="1" applyBorder="1" applyAlignment="1" applyProtection="1"/>
    <xf numFmtId="49" fontId="84" fillId="0" borderId="80" xfId="0" applyNumberFormat="1" applyFont="1" applyBorder="1" applyAlignment="1">
      <alignment horizontal="right"/>
    </xf>
    <xf numFmtId="0" fontId="2" fillId="3" borderId="3" xfId="20960" applyFont="1" applyFill="1" applyBorder="1" applyAlignment="1" applyProtection="1">
      <alignment horizontal="left" wrapText="1"/>
    </xf>
    <xf numFmtId="0" fontId="84" fillId="0" borderId="3" xfId="20960" applyFont="1" applyFill="1" applyBorder="1" applyAlignment="1" applyProtection="1">
      <alignment horizontal="left" wrapText="1"/>
    </xf>
    <xf numFmtId="0" fontId="2" fillId="0" borderId="3" xfId="20960" applyFont="1" applyFill="1" applyBorder="1" applyAlignment="1" applyProtection="1">
      <alignment horizontal="left" wrapText="1"/>
    </xf>
    <xf numFmtId="0" fontId="2" fillId="0" borderId="2" xfId="20960" applyFont="1" applyFill="1" applyBorder="1" applyAlignment="1" applyProtection="1">
      <alignment horizontal="left" wrapText="1"/>
    </xf>
    <xf numFmtId="0" fontId="0" fillId="0" borderId="0" xfId="0" applyAlignment="1">
      <alignment wrapText="1"/>
    </xf>
    <xf numFmtId="0" fontId="45" fillId="76" borderId="98" xfId="20964" applyFont="1" applyFill="1" applyBorder="1" applyAlignment="1">
      <alignment vertical="center"/>
    </xf>
    <xf numFmtId="0" fontId="45" fillId="76" borderId="99" xfId="20964" applyFont="1" applyFill="1" applyBorder="1" applyAlignment="1">
      <alignment vertical="center"/>
    </xf>
    <xf numFmtId="0" fontId="45" fillId="76" borderId="96" xfId="20964" applyFont="1" applyFill="1" applyBorder="1" applyAlignment="1">
      <alignment vertical="center"/>
    </xf>
    <xf numFmtId="0" fontId="106" fillId="70" borderId="95" xfId="20964" applyFont="1" applyFill="1" applyBorder="1" applyAlignment="1">
      <alignment horizontal="center" vertical="center"/>
    </xf>
    <xf numFmtId="0" fontId="106" fillId="70" borderId="96" xfId="20964" applyFont="1" applyFill="1" applyBorder="1" applyAlignment="1">
      <alignment horizontal="left" vertical="center" wrapText="1"/>
    </xf>
    <xf numFmtId="164" fontId="106" fillId="0" borderId="97" xfId="7" applyNumberFormat="1" applyFont="1" applyFill="1" applyBorder="1" applyAlignment="1" applyProtection="1">
      <alignment horizontal="right" vertical="center"/>
      <protection locked="0"/>
    </xf>
    <xf numFmtId="0" fontId="105" fillId="77" borderId="97" xfId="20964" applyFont="1" applyFill="1" applyBorder="1" applyAlignment="1">
      <alignment horizontal="center" vertical="center"/>
    </xf>
    <xf numFmtId="0" fontId="105" fillId="77" borderId="99" xfId="20964" applyFont="1" applyFill="1" applyBorder="1" applyAlignment="1">
      <alignment vertical="top" wrapText="1"/>
    </xf>
    <xf numFmtId="164" fontId="45" fillId="76" borderId="96" xfId="7" applyNumberFormat="1" applyFont="1" applyFill="1" applyBorder="1" applyAlignment="1">
      <alignment horizontal="right" vertical="center"/>
    </xf>
    <xf numFmtId="0" fontId="107" fillId="70" borderId="95" xfId="20964" applyFont="1" applyFill="1" applyBorder="1" applyAlignment="1">
      <alignment horizontal="center" vertical="center"/>
    </xf>
    <xf numFmtId="0" fontId="106" fillId="70" borderId="99" xfId="20964" applyFont="1" applyFill="1" applyBorder="1" applyAlignment="1">
      <alignment vertical="center" wrapText="1"/>
    </xf>
    <xf numFmtId="0" fontId="106" fillId="70" borderId="96" xfId="20964" applyFont="1" applyFill="1" applyBorder="1" applyAlignment="1">
      <alignment horizontal="left" vertical="center"/>
    </xf>
    <xf numFmtId="0" fontId="107" fillId="3" borderId="95" xfId="20964" applyFont="1" applyFill="1" applyBorder="1" applyAlignment="1">
      <alignment horizontal="center" vertical="center"/>
    </xf>
    <xf numFmtId="0" fontId="106" fillId="3" borderId="96" xfId="20964" applyFont="1" applyFill="1" applyBorder="1" applyAlignment="1">
      <alignment horizontal="left" vertical="center"/>
    </xf>
    <xf numFmtId="0" fontId="107" fillId="0" borderId="95" xfId="20964" applyFont="1" applyFill="1" applyBorder="1" applyAlignment="1">
      <alignment horizontal="center" vertical="center"/>
    </xf>
    <xf numFmtId="0" fontId="106" fillId="0" borderId="96" xfId="20964" applyFont="1" applyFill="1" applyBorder="1" applyAlignment="1">
      <alignment horizontal="left" vertical="center"/>
    </xf>
    <xf numFmtId="0" fontId="108" fillId="77" borderId="97" xfId="20964" applyFont="1" applyFill="1" applyBorder="1" applyAlignment="1">
      <alignment horizontal="center" vertical="center"/>
    </xf>
    <xf numFmtId="0" fontId="105" fillId="77" borderId="99" xfId="20964" applyFont="1" applyFill="1" applyBorder="1" applyAlignment="1">
      <alignment vertical="center"/>
    </xf>
    <xf numFmtId="164" fontId="106" fillId="77" borderId="97" xfId="7" applyNumberFormat="1" applyFont="1" applyFill="1" applyBorder="1" applyAlignment="1" applyProtection="1">
      <alignment horizontal="right" vertical="center"/>
      <protection locked="0"/>
    </xf>
    <xf numFmtId="0" fontId="105" fillId="76" borderId="98" xfId="20964" applyFont="1" applyFill="1" applyBorder="1" applyAlignment="1">
      <alignment vertical="center"/>
    </xf>
    <xf numFmtId="0" fontId="105" fillId="76" borderId="99" xfId="20964" applyFont="1" applyFill="1" applyBorder="1" applyAlignment="1">
      <alignment vertical="center"/>
    </xf>
    <xf numFmtId="164" fontId="105" fillId="76" borderId="96" xfId="7" applyNumberFormat="1" applyFont="1" applyFill="1" applyBorder="1" applyAlignment="1">
      <alignment horizontal="right" vertical="center"/>
    </xf>
    <xf numFmtId="0" fontId="110" fillId="3" borderId="95" xfId="20964" applyFont="1" applyFill="1" applyBorder="1" applyAlignment="1">
      <alignment horizontal="center" vertical="center"/>
    </xf>
    <xf numFmtId="0" fontId="111" fillId="77" borderId="97" xfId="20964" applyFont="1" applyFill="1" applyBorder="1" applyAlignment="1">
      <alignment horizontal="center" vertical="center"/>
    </xf>
    <xf numFmtId="0" fontId="45" fillId="77" borderId="99" xfId="20964" applyFont="1" applyFill="1" applyBorder="1" applyAlignment="1">
      <alignment vertical="center"/>
    </xf>
    <xf numFmtId="0" fontId="110" fillId="70" borderId="95" xfId="20964" applyFont="1" applyFill="1" applyBorder="1" applyAlignment="1">
      <alignment horizontal="center" vertical="center"/>
    </xf>
    <xf numFmtId="164" fontId="106" fillId="3" borderId="97" xfId="7" applyNumberFormat="1" applyFont="1" applyFill="1" applyBorder="1" applyAlignment="1" applyProtection="1">
      <alignment horizontal="right" vertical="center"/>
      <protection locked="0"/>
    </xf>
    <xf numFmtId="0" fontId="111" fillId="3" borderId="97" xfId="20964" applyFont="1" applyFill="1" applyBorder="1" applyAlignment="1">
      <alignment horizontal="center" vertical="center"/>
    </xf>
    <xf numFmtId="0" fontId="45" fillId="3" borderId="99" xfId="20964" applyFont="1" applyFill="1" applyBorder="1" applyAlignment="1">
      <alignment vertical="center"/>
    </xf>
    <xf numFmtId="0" fontId="107" fillId="70" borderId="97" xfId="20964" applyFont="1" applyFill="1" applyBorder="1" applyAlignment="1">
      <alignment horizontal="center" vertical="center"/>
    </xf>
    <xf numFmtId="0" fontId="19" fillId="70" borderId="97" xfId="20964" applyFont="1" applyFill="1" applyBorder="1" applyAlignment="1">
      <alignment horizontal="center" vertical="center"/>
    </xf>
    <xf numFmtId="0" fontId="101" fillId="0" borderId="97" xfId="0" applyFont="1" applyFill="1" applyBorder="1" applyAlignment="1">
      <alignment horizontal="left" vertical="center" wrapText="1"/>
    </xf>
    <xf numFmtId="10" fontId="97" fillId="0" borderId="97" xfId="20962" applyNumberFormat="1" applyFont="1" applyFill="1" applyBorder="1" applyAlignment="1">
      <alignment horizontal="left" vertical="center" wrapText="1"/>
    </xf>
    <xf numFmtId="10" fontId="3" fillId="0" borderId="97" xfId="20962" applyNumberFormat="1" applyFont="1" applyFill="1" applyBorder="1" applyAlignment="1">
      <alignment horizontal="left" vertical="center" wrapText="1"/>
    </xf>
    <xf numFmtId="10" fontId="4" fillId="36" borderId="97" xfId="0" applyNumberFormat="1" applyFont="1" applyFill="1" applyBorder="1" applyAlignment="1">
      <alignment horizontal="left" vertical="center" wrapText="1"/>
    </xf>
    <xf numFmtId="10" fontId="101" fillId="0" borderId="97" xfId="20962" applyNumberFormat="1" applyFont="1" applyFill="1" applyBorder="1" applyAlignment="1">
      <alignment horizontal="left" vertical="center" wrapText="1"/>
    </xf>
    <xf numFmtId="10" fontId="4" fillId="36" borderId="97" xfId="20962" applyNumberFormat="1" applyFont="1" applyFill="1" applyBorder="1" applyAlignment="1">
      <alignment horizontal="left" vertical="center" wrapText="1"/>
    </xf>
    <xf numFmtId="10" fontId="4" fillId="36" borderId="97" xfId="0" applyNumberFormat="1" applyFont="1" applyFill="1" applyBorder="1" applyAlignment="1">
      <alignment horizontal="center" vertical="center" wrapText="1"/>
    </xf>
    <xf numFmtId="10" fontId="103" fillId="0" borderId="22" xfId="20962" applyNumberFormat="1" applyFont="1" applyFill="1" applyBorder="1" applyAlignment="1" applyProtection="1">
      <alignment horizontal="left" vertical="center"/>
    </xf>
    <xf numFmtId="0" fontId="4" fillId="36" borderId="97" xfId="0" applyFont="1" applyFill="1" applyBorder="1" applyAlignment="1">
      <alignment horizontal="left" vertical="center" wrapText="1"/>
    </xf>
    <xf numFmtId="0" fontId="3" fillId="0" borderId="97" xfId="0" applyFont="1" applyFill="1" applyBorder="1" applyAlignment="1">
      <alignment horizontal="left" vertical="center" wrapText="1"/>
    </xf>
    <xf numFmtId="0" fontId="4" fillId="36" borderId="82" xfId="0" applyFont="1" applyFill="1" applyBorder="1" applyAlignment="1">
      <alignment vertical="center" wrapText="1"/>
    </xf>
    <xf numFmtId="0" fontId="4" fillId="36" borderId="96" xfId="0" applyFont="1" applyFill="1" applyBorder="1" applyAlignment="1">
      <alignment vertical="center" wrapText="1"/>
    </xf>
    <xf numFmtId="0" fontId="4" fillId="36" borderId="69" xfId="0" applyFont="1" applyFill="1" applyBorder="1" applyAlignment="1">
      <alignment vertical="center" wrapText="1"/>
    </xf>
    <xf numFmtId="0" fontId="4" fillId="36" borderId="29" xfId="0" applyFont="1" applyFill="1" applyBorder="1" applyAlignment="1">
      <alignment vertical="center" wrapText="1"/>
    </xf>
    <xf numFmtId="0" fontId="84" fillId="0" borderId="97" xfId="0" applyFont="1" applyBorder="1"/>
    <xf numFmtId="0" fontId="6" fillId="0" borderId="97" xfId="17" applyFill="1" applyBorder="1" applyAlignment="1" applyProtection="1">
      <alignment horizontal="left" vertical="center"/>
    </xf>
    <xf numFmtId="0" fontId="6" fillId="0" borderId="97" xfId="17" applyBorder="1" applyAlignment="1" applyProtection="1"/>
    <xf numFmtId="0" fontId="84" fillId="0" borderId="97" xfId="0" applyFont="1" applyFill="1" applyBorder="1"/>
    <xf numFmtId="0" fontId="6" fillId="0" borderId="97" xfId="17" applyFill="1" applyBorder="1" applyAlignment="1" applyProtection="1">
      <alignment horizontal="left" vertical="center" wrapText="1"/>
    </xf>
    <xf numFmtId="0" fontId="6" fillId="0" borderId="97" xfId="17" applyFill="1" applyBorder="1" applyAlignment="1" applyProtection="1"/>
    <xf numFmtId="0" fontId="45" fillId="0" borderId="16" xfId="0" applyFont="1" applyBorder="1" applyAlignment="1">
      <alignment horizontal="center" vertical="center" wrapText="1"/>
    </xf>
    <xf numFmtId="0" fontId="45" fillId="0" borderId="17" xfId="0" applyFont="1" applyBorder="1" applyAlignment="1">
      <alignment horizontal="center" vertical="center" wrapText="1"/>
    </xf>
    <xf numFmtId="0" fontId="2" fillId="0" borderId="3" xfId="0" applyFont="1" applyBorder="1" applyAlignment="1">
      <alignment wrapText="1"/>
    </xf>
    <xf numFmtId="0" fontId="84" fillId="0" borderId="19" xfId="0" applyFont="1" applyBorder="1" applyAlignment="1"/>
    <xf numFmtId="0" fontId="45" fillId="0" borderId="3" xfId="0" applyFont="1" applyBorder="1" applyAlignment="1">
      <alignment horizontal="center" vertical="center" wrapText="1"/>
    </xf>
    <xf numFmtId="0" fontId="45" fillId="0" borderId="19" xfId="0" applyFont="1" applyBorder="1" applyAlignment="1">
      <alignment horizontal="center" vertical="center" wrapText="1"/>
    </xf>
    <xf numFmtId="0" fontId="2" fillId="0" borderId="16" xfId="0" applyNumberFormat="1" applyFont="1" applyFill="1" applyBorder="1" applyAlignment="1">
      <alignment horizontal="left" vertical="center" wrapText="1" indent="1"/>
    </xf>
    <xf numFmtId="0" fontId="2" fillId="0" borderId="17" xfId="0" applyNumberFormat="1" applyFont="1" applyFill="1" applyBorder="1" applyAlignment="1">
      <alignment horizontal="left" vertical="center" wrapText="1" indent="1"/>
    </xf>
    <xf numFmtId="14" fontId="2" fillId="0" borderId="0" xfId="0" applyNumberFormat="1" applyFont="1"/>
    <xf numFmtId="169" fontId="2" fillId="37" borderId="0" xfId="20" applyFont="1" applyBorder="1"/>
    <xf numFmtId="169" fontId="2" fillId="37" borderId="94" xfId="20" applyFont="1" applyBorder="1"/>
    <xf numFmtId="0" fontId="2" fillId="0" borderId="18" xfId="0" applyFont="1" applyFill="1" applyBorder="1" applyAlignment="1">
      <alignment horizontal="right" vertical="center" wrapText="1"/>
    </xf>
    <xf numFmtId="0" fontId="2" fillId="2" borderId="18" xfId="0" applyFont="1" applyFill="1" applyBorder="1" applyAlignment="1">
      <alignment horizontal="right" vertical="center"/>
    </xf>
    <xf numFmtId="0" fontId="45" fillId="0" borderId="18" xfId="0" applyFont="1" applyFill="1" applyBorder="1" applyAlignment="1">
      <alignment horizontal="center" vertical="center" wrapText="1"/>
    </xf>
    <xf numFmtId="0" fontId="2" fillId="2" borderId="21" xfId="0" applyFont="1" applyFill="1" applyBorder="1" applyAlignment="1">
      <alignment horizontal="right" vertical="center"/>
    </xf>
    <xf numFmtId="0" fontId="3" fillId="0" borderId="0" xfId="0" applyFont="1" applyAlignment="1">
      <alignment wrapText="1"/>
    </xf>
    <xf numFmtId="0" fontId="4" fillId="0" borderId="0" xfId="0" applyFont="1" applyAlignment="1">
      <alignment horizontal="center" wrapText="1"/>
    </xf>
    <xf numFmtId="0" fontId="3" fillId="3" borderId="54" xfId="0" applyFont="1" applyFill="1" applyBorder="1"/>
    <xf numFmtId="0" fontId="3" fillId="3" borderId="100" xfId="0" applyFont="1" applyFill="1" applyBorder="1" applyAlignment="1">
      <alignment wrapText="1"/>
    </xf>
    <xf numFmtId="0" fontId="3" fillId="3" borderId="101" xfId="0" applyFont="1" applyFill="1" applyBorder="1"/>
    <xf numFmtId="0" fontId="4" fillId="3" borderId="75" xfId="0" applyFont="1" applyFill="1" applyBorder="1" applyAlignment="1">
      <alignment horizontal="center" wrapText="1"/>
    </xf>
    <xf numFmtId="0" fontId="3" fillId="0" borderId="97" xfId="0" applyFont="1" applyFill="1" applyBorder="1" applyAlignment="1">
      <alignment horizontal="center"/>
    </xf>
    <xf numFmtId="0" fontId="3" fillId="0" borderId="97" xfId="0" applyFont="1" applyBorder="1" applyAlignment="1">
      <alignment horizontal="center"/>
    </xf>
    <xf numFmtId="0" fontId="3" fillId="3" borderId="63" xfId="0" applyFont="1" applyFill="1" applyBorder="1"/>
    <xf numFmtId="0" fontId="4" fillId="3" borderId="0" xfId="0" applyFont="1" applyFill="1" applyBorder="1" applyAlignment="1">
      <alignment horizontal="center" wrapText="1"/>
    </xf>
    <xf numFmtId="0" fontId="3" fillId="3" borderId="0" xfId="0" applyFont="1" applyFill="1" applyBorder="1" applyAlignment="1">
      <alignment horizontal="center"/>
    </xf>
    <xf numFmtId="0" fontId="3" fillId="3" borderId="94" xfId="0" applyFont="1" applyFill="1" applyBorder="1" applyAlignment="1">
      <alignment horizontal="center" vertical="center" wrapText="1"/>
    </xf>
    <xf numFmtId="0" fontId="3" fillId="0" borderId="18" xfId="0" applyFont="1" applyBorder="1"/>
    <xf numFmtId="0" fontId="3" fillId="0" borderId="97" xfId="0" applyFont="1" applyBorder="1" applyAlignment="1">
      <alignment wrapText="1"/>
    </xf>
    <xf numFmtId="164" fontId="3" fillId="0" borderId="97" xfId="7" applyNumberFormat="1" applyFont="1" applyBorder="1"/>
    <xf numFmtId="164" fontId="3" fillId="0" borderId="81" xfId="7" applyNumberFormat="1" applyFont="1" applyBorder="1"/>
    <xf numFmtId="0" fontId="100" fillId="0" borderId="97" xfId="0" applyFont="1" applyBorder="1" applyAlignment="1">
      <alignment horizontal="left" wrapText="1" indent="2"/>
    </xf>
    <xf numFmtId="169" fontId="9" fillId="37" borderId="97" xfId="20" applyBorder="1"/>
    <xf numFmtId="164" fontId="3" fillId="0" borderId="97" xfId="7" applyNumberFormat="1" applyFont="1" applyBorder="1" applyAlignment="1">
      <alignment vertical="center"/>
    </xf>
    <xf numFmtId="0" fontId="4" fillId="0" borderId="18" xfId="0" applyFont="1" applyBorder="1"/>
    <xf numFmtId="0" fontId="4" fillId="0" borderId="97" xfId="0" applyFont="1" applyBorder="1" applyAlignment="1">
      <alignment wrapText="1"/>
    </xf>
    <xf numFmtId="164" fontId="4" fillId="0" borderId="81" xfId="7" applyNumberFormat="1" applyFont="1" applyBorder="1"/>
    <xf numFmtId="0" fontId="112" fillId="3" borderId="63" xfId="0" applyFont="1" applyFill="1" applyBorder="1" applyAlignment="1">
      <alignment horizontal="left"/>
    </xf>
    <xf numFmtId="0" fontId="112" fillId="3" borderId="0" xfId="0" applyFont="1" applyFill="1" applyBorder="1" applyAlignment="1">
      <alignment horizontal="center"/>
    </xf>
    <xf numFmtId="164" fontId="3" fillId="3" borderId="0" xfId="7" applyNumberFormat="1" applyFont="1" applyFill="1" applyBorder="1"/>
    <xf numFmtId="164" fontId="3" fillId="3" borderId="0" xfId="7" applyNumberFormat="1" applyFont="1" applyFill="1" applyBorder="1" applyAlignment="1">
      <alignment vertical="center"/>
    </xf>
    <xf numFmtId="164" fontId="3" fillId="3" borderId="94" xfId="7" applyNumberFormat="1" applyFont="1" applyFill="1" applyBorder="1"/>
    <xf numFmtId="164" fontId="3" fillId="0" borderId="97" xfId="7" applyNumberFormat="1" applyFont="1" applyFill="1" applyBorder="1"/>
    <xf numFmtId="164" fontId="3" fillId="0" borderId="97" xfId="7" applyNumberFormat="1" applyFont="1" applyFill="1" applyBorder="1" applyAlignment="1">
      <alignment vertical="center"/>
    </xf>
    <xf numFmtId="0" fontId="100" fillId="0" borderId="97" xfId="0" applyFont="1" applyBorder="1" applyAlignment="1">
      <alignment horizontal="left" wrapText="1" indent="4"/>
    </xf>
    <xf numFmtId="0" fontId="3" fillId="3" borderId="0" xfId="0" applyFont="1" applyFill="1" applyBorder="1" applyAlignment="1">
      <alignment wrapText="1"/>
    </xf>
    <xf numFmtId="0" fontId="3" fillId="3" borderId="0" xfId="0" applyFont="1" applyFill="1" applyBorder="1"/>
    <xf numFmtId="0" fontId="3" fillId="3" borderId="94" xfId="0" applyFont="1" applyFill="1" applyBorder="1"/>
    <xf numFmtId="0" fontId="4" fillId="0" borderId="21" xfId="0" applyFont="1" applyBorder="1"/>
    <xf numFmtId="0" fontId="4" fillId="0" borderId="22" xfId="0" applyFont="1" applyBorder="1" applyAlignment="1">
      <alignment wrapText="1"/>
    </xf>
    <xf numFmtId="10" fontId="4" fillId="0" borderId="23" xfId="20962" applyNumberFormat="1" applyFont="1" applyBorder="1"/>
    <xf numFmtId="0" fontId="2" fillId="2" borderId="86" xfId="0" applyFont="1" applyFill="1" applyBorder="1" applyAlignment="1">
      <alignment horizontal="right" vertical="center"/>
    </xf>
    <xf numFmtId="0" fontId="2" fillId="0" borderId="95" xfId="0" applyFont="1" applyBorder="1" applyAlignment="1">
      <alignment vertical="center" wrapText="1"/>
    </xf>
    <xf numFmtId="193" fontId="87" fillId="2" borderId="89" xfId="0" applyNumberFormat="1" applyFont="1" applyFill="1" applyBorder="1" applyAlignment="1" applyProtection="1">
      <alignment vertical="center"/>
      <protection locked="0"/>
    </xf>
    <xf numFmtId="0" fontId="113" fillId="0" borderId="0" xfId="11" applyFont="1" applyFill="1" applyBorder="1" applyProtection="1"/>
    <xf numFmtId="0" fontId="113" fillId="0" borderId="0" xfId="11" applyFont="1" applyFill="1" applyBorder="1" applyAlignment="1" applyProtection="1"/>
    <xf numFmtId="0" fontId="115" fillId="0" borderId="0" xfId="11" applyFont="1" applyFill="1" applyBorder="1" applyAlignment="1" applyProtection="1"/>
    <xf numFmtId="0" fontId="114" fillId="0" borderId="0" xfId="0" applyFont="1" applyFill="1"/>
    <xf numFmtId="0" fontId="116" fillId="0" borderId="68" xfId="0" applyNumberFormat="1" applyFont="1" applyFill="1" applyBorder="1" applyAlignment="1">
      <alignment horizontal="left" vertical="center" wrapText="1"/>
    </xf>
    <xf numFmtId="0" fontId="6" fillId="0" borderId="112" xfId="17" applyBorder="1" applyAlignment="1" applyProtection="1"/>
    <xf numFmtId="0" fontId="114" fillId="0" borderId="0" xfId="0" applyFont="1" applyFill="1" applyAlignment="1">
      <alignment horizontal="left" vertical="top" wrapText="1"/>
    </xf>
    <xf numFmtId="193" fontId="2" fillId="3" borderId="81" xfId="2" applyNumberFormat="1" applyFont="1" applyFill="1" applyBorder="1" applyAlignment="1" applyProtection="1">
      <alignment vertical="top" wrapText="1"/>
      <protection locked="0"/>
    </xf>
    <xf numFmtId="0" fontId="127" fillId="3" borderId="118" xfId="0" applyFont="1" applyFill="1" applyBorder="1" applyAlignment="1">
      <alignment horizontal="left" vertical="center" wrapText="1"/>
    </xf>
    <xf numFmtId="0" fontId="125" fillId="0" borderId="118" xfId="0" applyFont="1" applyFill="1" applyBorder="1" applyAlignment="1">
      <alignment horizontal="left" vertical="center" wrapText="1"/>
    </xf>
    <xf numFmtId="0" fontId="127" fillId="0" borderId="118" xfId="0" applyFont="1" applyFill="1" applyBorder="1" applyAlignment="1">
      <alignment horizontal="left" vertical="center" wrapText="1"/>
    </xf>
    <xf numFmtId="0" fontId="127" fillId="0" borderId="118" xfId="0" applyFont="1" applyFill="1" applyBorder="1" applyAlignment="1">
      <alignment vertical="center" wrapText="1"/>
    </xf>
    <xf numFmtId="0" fontId="128" fillId="0" borderId="118" xfId="0" applyFont="1" applyFill="1" applyBorder="1" applyAlignment="1">
      <alignment horizontal="left" vertical="center" wrapText="1" indent="1"/>
    </xf>
    <xf numFmtId="0" fontId="128" fillId="3" borderId="118" xfId="0" applyFont="1" applyFill="1" applyBorder="1" applyAlignment="1">
      <alignment horizontal="left" vertical="center" wrapText="1" indent="1"/>
    </xf>
    <xf numFmtId="0" fontId="127" fillId="3" borderId="119" xfId="0" applyFont="1" applyFill="1" applyBorder="1" applyAlignment="1">
      <alignment horizontal="left" vertical="center" wrapText="1"/>
    </xf>
    <xf numFmtId="0" fontId="127" fillId="3" borderId="120" xfId="0" applyFont="1" applyFill="1" applyBorder="1" applyAlignment="1">
      <alignment horizontal="left" vertical="center" wrapText="1"/>
    </xf>
    <xf numFmtId="0" fontId="0" fillId="0" borderId="121" xfId="0" applyBorder="1" applyAlignment="1">
      <alignment horizontal="center"/>
    </xf>
    <xf numFmtId="0" fontId="126" fillId="3" borderId="121" xfId="20966" applyFont="1" applyFill="1" applyBorder="1" applyAlignment="1">
      <alignment horizontal="left" vertical="center" wrapText="1" indent="1"/>
    </xf>
    <xf numFmtId="0" fontId="126" fillId="3" borderId="118" xfId="0" applyFont="1" applyFill="1" applyBorder="1" applyAlignment="1">
      <alignment horizontal="left" vertical="center" wrapText="1" indent="1"/>
    </xf>
    <xf numFmtId="0" fontId="126" fillId="0" borderId="121" xfId="20966" applyFont="1" applyFill="1" applyBorder="1" applyAlignment="1">
      <alignment horizontal="left" vertical="center" wrapText="1" indent="1"/>
    </xf>
    <xf numFmtId="0" fontId="127" fillId="0" borderId="121" xfId="20966" applyFont="1" applyFill="1" applyBorder="1" applyAlignment="1">
      <alignment horizontal="left" vertical="center" wrapText="1"/>
    </xf>
    <xf numFmtId="0" fontId="127" fillId="0" borderId="121" xfId="0" applyFont="1" applyFill="1" applyBorder="1" applyAlignment="1">
      <alignment vertical="center" wrapText="1"/>
    </xf>
    <xf numFmtId="0" fontId="129" fillId="0" borderId="121" xfId="20966" applyFont="1" applyFill="1" applyBorder="1" applyAlignment="1">
      <alignment horizontal="center" vertical="center" wrapText="1"/>
    </xf>
    <xf numFmtId="0" fontId="127" fillId="3" borderId="121" xfId="20966" applyFont="1" applyFill="1" applyBorder="1" applyAlignment="1">
      <alignment horizontal="left" vertical="center" wrapText="1"/>
    </xf>
    <xf numFmtId="0" fontId="127" fillId="0" borderId="121" xfId="0" applyFont="1" applyFill="1" applyBorder="1" applyAlignment="1">
      <alignment horizontal="left" vertical="center" wrapText="1"/>
    </xf>
    <xf numFmtId="0" fontId="0" fillId="0" borderId="0" xfId="0" applyAlignment="1">
      <alignment horizontal="center"/>
    </xf>
    <xf numFmtId="0" fontId="0" fillId="0" borderId="0" xfId="0" applyAlignment="1">
      <alignment horizontal="left" vertical="center"/>
    </xf>
    <xf numFmtId="0" fontId="2" fillId="0" borderId="121" xfId="0" applyFont="1" applyFill="1" applyBorder="1" applyAlignment="1" applyProtection="1">
      <alignment horizontal="center" vertical="center" wrapText="1"/>
    </xf>
    <xf numFmtId="0" fontId="0" fillId="0" borderId="121" xfId="0" applyBorder="1" applyAlignment="1">
      <alignment horizontal="center" vertical="center"/>
    </xf>
    <xf numFmtId="0" fontId="127" fillId="0" borderId="126" xfId="0" applyFont="1" applyFill="1" applyBorder="1" applyAlignment="1">
      <alignment horizontal="justify" vertical="center" wrapText="1"/>
    </xf>
    <xf numFmtId="0" fontId="126" fillId="0" borderId="118" xfId="0" applyFont="1" applyFill="1" applyBorder="1" applyAlignment="1">
      <alignment horizontal="left" vertical="center" wrapText="1" indent="1"/>
    </xf>
    <xf numFmtId="0" fontId="126" fillId="0" borderId="119" xfId="0" applyFont="1" applyFill="1" applyBorder="1" applyAlignment="1">
      <alignment horizontal="left" vertical="center" wrapText="1" indent="1"/>
    </xf>
    <xf numFmtId="0" fontId="127" fillId="0" borderId="118" xfId="0" applyFont="1" applyFill="1" applyBorder="1" applyAlignment="1">
      <alignment horizontal="justify" vertical="center" wrapText="1"/>
    </xf>
    <xf numFmtId="0" fontId="125" fillId="0" borderId="118" xfId="0" applyFont="1" applyFill="1" applyBorder="1" applyAlignment="1">
      <alignment horizontal="justify" vertical="center" wrapText="1"/>
    </xf>
    <xf numFmtId="0" fontId="127" fillId="3" borderId="118" xfId="0" applyFont="1" applyFill="1" applyBorder="1" applyAlignment="1">
      <alignment horizontal="justify" vertical="center" wrapText="1"/>
    </xf>
    <xf numFmtId="0" fontId="127" fillId="0" borderId="119" xfId="0" applyFont="1" applyFill="1" applyBorder="1" applyAlignment="1">
      <alignment horizontal="justify" vertical="center" wrapText="1"/>
    </xf>
    <xf numFmtId="0" fontId="127" fillId="0" borderId="120" xfId="0" applyFont="1" applyFill="1" applyBorder="1" applyAlignment="1">
      <alignment horizontal="justify" vertical="center" wrapText="1"/>
    </xf>
    <xf numFmtId="0" fontId="125" fillId="0" borderId="118" xfId="0" applyFont="1" applyFill="1" applyBorder="1" applyAlignment="1">
      <alignment vertical="center" wrapText="1"/>
    </xf>
    <xf numFmtId="0" fontId="126" fillId="0" borderId="118" xfId="0" applyFont="1" applyFill="1" applyBorder="1" applyAlignment="1">
      <alignment horizontal="left" vertical="center" wrapText="1"/>
    </xf>
    <xf numFmtId="0" fontId="127" fillId="0" borderId="127" xfId="0" applyFont="1" applyFill="1" applyBorder="1" applyAlignment="1">
      <alignment vertical="center" wrapText="1"/>
    </xf>
    <xf numFmtId="0" fontId="127" fillId="3" borderId="118" xfId="0" applyFont="1" applyFill="1" applyBorder="1" applyAlignment="1">
      <alignment vertical="center" wrapText="1"/>
    </xf>
    <xf numFmtId="193" fontId="95" fillId="0" borderId="0" xfId="0" applyNumberFormat="1" applyFont="1" applyFill="1" applyBorder="1" applyAlignment="1" applyProtection="1">
      <alignment horizontal="right"/>
    </xf>
    <xf numFmtId="43" fontId="84" fillId="0" borderId="121" xfId="7" applyFont="1" applyFill="1" applyBorder="1" applyAlignment="1">
      <alignment horizontal="center" vertical="center"/>
    </xf>
    <xf numFmtId="0" fontId="126" fillId="3" borderId="119" xfId="0" applyFont="1" applyFill="1" applyBorder="1" applyAlignment="1">
      <alignment horizontal="left" vertical="center" wrapText="1" indent="1"/>
    </xf>
    <xf numFmtId="0" fontId="126" fillId="3" borderId="121" xfId="0" applyFont="1" applyFill="1" applyBorder="1" applyAlignment="1">
      <alignment horizontal="left" vertical="center" wrapText="1" indent="1"/>
    </xf>
    <xf numFmtId="0" fontId="127" fillId="0" borderId="121" xfId="0" applyFont="1" applyBorder="1" applyAlignment="1">
      <alignment horizontal="left" vertical="center" wrapText="1"/>
    </xf>
    <xf numFmtId="0" fontId="84" fillId="0" borderId="121" xfId="0" applyFont="1" applyBorder="1"/>
    <xf numFmtId="0" fontId="126" fillId="0" borderId="121" xfId="0" applyFont="1" applyBorder="1" applyAlignment="1">
      <alignment horizontal="left" vertical="center" wrapText="1" indent="1"/>
    </xf>
    <xf numFmtId="0" fontId="127" fillId="3" borderId="121" xfId="0" applyFont="1" applyFill="1" applyBorder="1" applyAlignment="1">
      <alignment horizontal="left" vertical="center" wrapText="1"/>
    </xf>
    <xf numFmtId="0" fontId="128" fillId="3" borderId="121" xfId="0" applyFont="1" applyFill="1" applyBorder="1" applyAlignment="1">
      <alignment horizontal="left" vertical="center" wrapText="1" indent="1"/>
    </xf>
    <xf numFmtId="0" fontId="130" fillId="0" borderId="121" xfId="0" applyFont="1" applyBorder="1" applyAlignment="1">
      <alignment horizontal="justify"/>
    </xf>
    <xf numFmtId="167" fontId="86" fillId="0" borderId="56" xfId="0" applyNumberFormat="1" applyFont="1" applyFill="1" applyBorder="1" applyAlignment="1">
      <alignment horizontal="center"/>
    </xf>
    <xf numFmtId="167" fontId="84" fillId="0" borderId="58" xfId="0" applyNumberFormat="1" applyFont="1" applyFill="1" applyBorder="1" applyAlignment="1">
      <alignment horizontal="center"/>
    </xf>
    <xf numFmtId="167" fontId="88" fillId="0" borderId="58" xfId="0" applyNumberFormat="1" applyFont="1" applyFill="1" applyBorder="1" applyAlignment="1">
      <alignment horizontal="center"/>
    </xf>
    <xf numFmtId="167" fontId="46" fillId="0" borderId="58" xfId="0" applyNumberFormat="1" applyFont="1" applyFill="1" applyBorder="1" applyAlignment="1">
      <alignment horizontal="center"/>
    </xf>
    <xf numFmtId="167" fontId="84" fillId="0" borderId="61" xfId="0" applyNumberFormat="1" applyFont="1" applyFill="1" applyBorder="1" applyAlignment="1">
      <alignment horizontal="center"/>
    </xf>
    <xf numFmtId="193" fontId="84" fillId="0" borderId="11" xfId="0" applyNumberFormat="1" applyFont="1" applyBorder="1" applyAlignment="1">
      <alignment horizontal="center" vertical="center"/>
    </xf>
    <xf numFmtId="193" fontId="86" fillId="0" borderId="13" xfId="0" applyNumberFormat="1" applyFont="1" applyFill="1" applyBorder="1" applyAlignment="1">
      <alignment horizontal="center" vertical="center"/>
    </xf>
    <xf numFmtId="0" fontId="126" fillId="0" borderId="121" xfId="0" applyFont="1" applyFill="1" applyBorder="1" applyAlignment="1">
      <alignment horizontal="left" vertical="center" wrapText="1" indent="1"/>
    </xf>
    <xf numFmtId="0" fontId="114" fillId="0" borderId="0" xfId="0" applyFont="1"/>
    <xf numFmtId="0" fontId="117" fillId="0" borderId="121" xfId="0" applyFont="1" applyBorder="1"/>
    <xf numFmtId="49" fontId="119" fillId="0" borderId="121" xfId="5" applyNumberFormat="1" applyFont="1" applyFill="1" applyBorder="1" applyAlignment="1" applyProtection="1">
      <alignment horizontal="right" vertical="center"/>
      <protection locked="0"/>
    </xf>
    <xf numFmtId="0" fontId="118" fillId="3" borderId="121" xfId="13" applyFont="1" applyFill="1" applyBorder="1" applyAlignment="1" applyProtection="1">
      <alignment horizontal="left" vertical="center" wrapText="1"/>
      <protection locked="0"/>
    </xf>
    <xf numFmtId="49" fontId="118" fillId="3" borderId="121" xfId="5" applyNumberFormat="1" applyFont="1" applyFill="1" applyBorder="1" applyAlignment="1" applyProtection="1">
      <alignment horizontal="right" vertical="center"/>
      <protection locked="0"/>
    </xf>
    <xf numFmtId="0" fontId="118" fillId="0" borderId="121" xfId="13" applyFont="1" applyFill="1" applyBorder="1" applyAlignment="1" applyProtection="1">
      <alignment horizontal="left" vertical="center" wrapText="1"/>
      <protection locked="0"/>
    </xf>
    <xf numFmtId="49" fontId="118" fillId="0" borderId="121" xfId="5" applyNumberFormat="1" applyFont="1" applyFill="1" applyBorder="1" applyAlignment="1" applyProtection="1">
      <alignment horizontal="right" vertical="center"/>
      <protection locked="0"/>
    </xf>
    <xf numFmtId="0" fontId="120" fillId="0" borderId="121" xfId="13" applyFont="1" applyFill="1" applyBorder="1" applyAlignment="1" applyProtection="1">
      <alignment horizontal="left" vertical="center" wrapText="1"/>
      <protection locked="0"/>
    </xf>
    <xf numFmtId="0" fontId="117" fillId="0" borderId="121" xfId="0" applyFont="1" applyFill="1" applyBorder="1" applyAlignment="1">
      <alignment horizontal="center" vertical="center" wrapText="1"/>
    </xf>
    <xf numFmtId="0" fontId="114" fillId="0" borderId="0" xfId="0" applyFont="1" applyAlignment="1">
      <alignment wrapText="1"/>
    </xf>
    <xf numFmtId="0" fontId="113" fillId="0" borderId="121" xfId="0" applyFont="1" applyBorder="1"/>
    <xf numFmtId="0" fontId="113" fillId="0" borderId="121" xfId="0" applyFont="1" applyFill="1" applyBorder="1"/>
    <xf numFmtId="0" fontId="113" fillId="0" borderId="121" xfId="0" applyFont="1" applyBorder="1" applyAlignment="1">
      <alignment horizontal="left" indent="8"/>
    </xf>
    <xf numFmtId="0" fontId="113" fillId="0" borderId="121" xfId="0" applyFont="1" applyBorder="1" applyAlignment="1">
      <alignment wrapText="1"/>
    </xf>
    <xf numFmtId="0" fontId="117" fillId="0" borderId="0" xfId="0" applyFont="1"/>
    <xf numFmtId="0" fontId="116" fillId="0" borderId="121" xfId="0" applyFont="1" applyBorder="1"/>
    <xf numFmtId="49" fontId="119" fillId="0" borderId="121" xfId="5" applyNumberFormat="1" applyFont="1" applyFill="1" applyBorder="1" applyAlignment="1" applyProtection="1">
      <alignment horizontal="right" vertical="center" wrapText="1"/>
      <protection locked="0"/>
    </xf>
    <xf numFmtId="49" fontId="118" fillId="3" borderId="121" xfId="5" applyNumberFormat="1" applyFont="1" applyFill="1" applyBorder="1" applyAlignment="1" applyProtection="1">
      <alignment horizontal="right" vertical="center" wrapText="1"/>
      <protection locked="0"/>
    </xf>
    <xf numFmtId="49" fontId="118" fillId="0" borderId="121" xfId="5" applyNumberFormat="1" applyFont="1" applyFill="1" applyBorder="1" applyAlignment="1" applyProtection="1">
      <alignment horizontal="right" vertical="center" wrapText="1"/>
      <protection locked="0"/>
    </xf>
    <xf numFmtId="0" fontId="113" fillId="0" borderId="121" xfId="0" applyFont="1" applyBorder="1" applyAlignment="1">
      <alignment horizontal="center" vertical="center" wrapText="1"/>
    </xf>
    <xf numFmtId="0" fontId="113" fillId="0" borderId="125" xfId="0" applyFont="1" applyFill="1" applyBorder="1" applyAlignment="1">
      <alignment horizontal="center" vertical="center" wrapText="1"/>
    </xf>
    <xf numFmtId="0" fontId="113" fillId="0" borderId="121" xfId="0" applyFont="1" applyBorder="1" applyAlignment="1">
      <alignment horizontal="center" vertical="center"/>
    </xf>
    <xf numFmtId="0" fontId="113" fillId="0" borderId="0" xfId="0" applyFont="1"/>
    <xf numFmtId="0" fontId="113" fillId="0" borderId="0" xfId="0" applyFont="1" applyAlignment="1">
      <alignment wrapText="1"/>
    </xf>
    <xf numFmtId="14" fontId="113" fillId="0" borderId="0" xfId="0" applyNumberFormat="1" applyFont="1"/>
    <xf numFmtId="0" fontId="114" fillId="0" borderId="0" xfId="0" applyFont="1" applyBorder="1"/>
    <xf numFmtId="0" fontId="114" fillId="0" borderId="0" xfId="0" applyFont="1" applyBorder="1" applyAlignment="1">
      <alignment horizontal="left"/>
    </xf>
    <xf numFmtId="0" fontId="116" fillId="0" borderId="121" xfId="0" applyFont="1" applyFill="1" applyBorder="1"/>
    <xf numFmtId="0" fontId="113" fillId="0" borderId="121" xfId="0" applyNumberFormat="1" applyFont="1" applyFill="1" applyBorder="1" applyAlignment="1">
      <alignment horizontal="left" vertical="center" wrapText="1"/>
    </xf>
    <xf numFmtId="0" fontId="116" fillId="0" borderId="121" xfId="0" applyFont="1" applyFill="1" applyBorder="1" applyAlignment="1">
      <alignment horizontal="left" wrapText="1" indent="1"/>
    </xf>
    <xf numFmtId="0" fontId="116" fillId="0" borderId="121" xfId="0" applyFont="1" applyFill="1" applyBorder="1" applyAlignment="1">
      <alignment horizontal="left" vertical="center" indent="1"/>
    </xf>
    <xf numFmtId="0" fontId="113" fillId="0" borderId="121" xfId="0" applyFont="1" applyFill="1" applyBorder="1" applyAlignment="1">
      <alignment horizontal="left" wrapText="1" indent="1"/>
    </xf>
    <xf numFmtId="0" fontId="113" fillId="0" borderId="121" xfId="0" applyFont="1" applyFill="1" applyBorder="1" applyAlignment="1">
      <alignment horizontal="left" indent="1"/>
    </xf>
    <xf numFmtId="0" fontId="113" fillId="0" borderId="121" xfId="0" applyFont="1" applyFill="1" applyBorder="1" applyAlignment="1">
      <alignment horizontal="left" wrapText="1" indent="4"/>
    </xf>
    <xf numFmtId="0" fontId="113" fillId="0" borderId="121" xfId="0" applyNumberFormat="1" applyFont="1" applyFill="1" applyBorder="1" applyAlignment="1">
      <alignment horizontal="left" indent="3"/>
    </xf>
    <xf numFmtId="0" fontId="116" fillId="0" borderId="121" xfId="0" applyFont="1" applyFill="1" applyBorder="1" applyAlignment="1">
      <alignment horizontal="left" indent="1"/>
    </xf>
    <xf numFmtId="0" fontId="114" fillId="78" borderId="121" xfId="0" applyFont="1" applyFill="1" applyBorder="1"/>
    <xf numFmtId="0" fontId="117" fillId="0" borderId="7" xfId="0" applyFont="1" applyBorder="1"/>
    <xf numFmtId="0" fontId="117" fillId="0" borderId="121" xfId="0" applyFont="1" applyFill="1" applyBorder="1"/>
    <xf numFmtId="0" fontId="114" fillId="0" borderId="121" xfId="0" applyFont="1" applyFill="1" applyBorder="1" applyAlignment="1">
      <alignment horizontal="left" wrapText="1" indent="2"/>
    </xf>
    <xf numFmtId="0" fontId="114" fillId="0" borderId="121" xfId="0" applyFont="1" applyFill="1" applyBorder="1"/>
    <xf numFmtId="0" fontId="114" fillId="0" borderId="121" xfId="0" applyFont="1" applyFill="1" applyBorder="1" applyAlignment="1">
      <alignment horizontal="left" wrapText="1"/>
    </xf>
    <xf numFmtId="0" fontId="113" fillId="0" borderId="0" xfId="0" applyFont="1" applyBorder="1"/>
    <xf numFmtId="0" fontId="116" fillId="76" borderId="121" xfId="0" applyFont="1" applyFill="1" applyBorder="1"/>
    <xf numFmtId="0" fontId="113" fillId="0" borderId="121" xfId="0" applyFont="1" applyBorder="1" applyAlignment="1">
      <alignment horizontal="left" indent="1"/>
    </xf>
    <xf numFmtId="0" fontId="113" fillId="0" borderId="121" xfId="0" applyFont="1" applyBorder="1" applyAlignment="1">
      <alignment horizontal="center"/>
    </xf>
    <xf numFmtId="0" fontId="113" fillId="0" borderId="0" xfId="0" applyFont="1" applyBorder="1" applyAlignment="1">
      <alignment horizontal="center" vertical="center"/>
    </xf>
    <xf numFmtId="0" fontId="113" fillId="0" borderId="121" xfId="0" applyFont="1" applyFill="1" applyBorder="1" applyAlignment="1">
      <alignment horizontal="center" vertical="center" wrapText="1"/>
    </xf>
    <xf numFmtId="0" fontId="113" fillId="0" borderId="7" xfId="0" applyFont="1" applyBorder="1" applyAlignment="1">
      <alignment horizontal="center" vertical="center" wrapText="1"/>
    </xf>
    <xf numFmtId="0" fontId="113" fillId="0" borderId="7" xfId="0" applyFont="1" applyBorder="1" applyAlignment="1">
      <alignment wrapText="1"/>
    </xf>
    <xf numFmtId="0" fontId="113" fillId="0" borderId="0" xfId="0" applyFont="1" applyBorder="1" applyAlignment="1">
      <alignment horizontal="center" vertical="center" wrapText="1"/>
    </xf>
    <xf numFmtId="0" fontId="113" fillId="0" borderId="104" xfId="0" applyFont="1" applyFill="1" applyBorder="1" applyAlignment="1">
      <alignment horizontal="center" vertical="center" wrapText="1"/>
    </xf>
    <xf numFmtId="0" fontId="113" fillId="0" borderId="0" xfId="0" applyFont="1" applyFill="1" applyBorder="1" applyAlignment="1">
      <alignment horizontal="center" vertical="center" wrapText="1"/>
    </xf>
    <xf numFmtId="0" fontId="113" fillId="0" borderId="124" xfId="0" applyFont="1" applyFill="1" applyBorder="1" applyAlignment="1">
      <alignment horizontal="center" vertical="center" wrapText="1"/>
    </xf>
    <xf numFmtId="0" fontId="113" fillId="0" borderId="105" xfId="0" applyFont="1" applyFill="1" applyBorder="1" applyAlignment="1">
      <alignment horizontal="center" vertical="center" wrapText="1"/>
    </xf>
    <xf numFmtId="0" fontId="113" fillId="0" borderId="0" xfId="0" applyFont="1" applyFill="1"/>
    <xf numFmtId="0" fontId="113" fillId="0" borderId="23" xfId="0" applyFont="1" applyFill="1" applyBorder="1"/>
    <xf numFmtId="0" fontId="113" fillId="0" borderId="22" xfId="0" applyFont="1" applyFill="1" applyBorder="1"/>
    <xf numFmtId="0" fontId="113" fillId="0" borderId="25" xfId="0" applyFont="1" applyFill="1" applyBorder="1"/>
    <xf numFmtId="49" fontId="113" fillId="0" borderId="21" xfId="0" applyNumberFormat="1" applyFont="1" applyFill="1" applyBorder="1" applyAlignment="1">
      <alignment horizontal="left" wrapText="1" indent="1"/>
    </xf>
    <xf numFmtId="49" fontId="113" fillId="0" borderId="23" xfId="0" applyNumberFormat="1" applyFont="1" applyFill="1" applyBorder="1" applyAlignment="1">
      <alignment horizontal="left" wrapText="1" indent="1"/>
    </xf>
    <xf numFmtId="0" fontId="113" fillId="0" borderId="21" xfId="0" applyNumberFormat="1" applyFont="1" applyFill="1" applyBorder="1" applyAlignment="1">
      <alignment horizontal="left" wrapText="1" indent="1"/>
    </xf>
    <xf numFmtId="0" fontId="113" fillId="0" borderId="81" xfId="0" applyFont="1" applyFill="1" applyBorder="1"/>
    <xf numFmtId="0" fontId="113" fillId="0" borderId="124" xfId="0" applyFont="1" applyFill="1" applyBorder="1"/>
    <xf numFmtId="49" fontId="113" fillId="0" borderId="18" xfId="0" applyNumberFormat="1" applyFont="1" applyFill="1" applyBorder="1" applyAlignment="1">
      <alignment horizontal="left" wrapText="1" indent="1"/>
    </xf>
    <xf numFmtId="49" fontId="113" fillId="0" borderId="81" xfId="0" applyNumberFormat="1" applyFont="1" applyFill="1" applyBorder="1" applyAlignment="1">
      <alignment horizontal="left" wrapText="1" indent="1"/>
    </xf>
    <xf numFmtId="0" fontId="113" fillId="0" borderId="18" xfId="0" applyNumberFormat="1" applyFont="1" applyFill="1" applyBorder="1" applyAlignment="1">
      <alignment horizontal="left" wrapText="1" indent="1"/>
    </xf>
    <xf numFmtId="49" fontId="113" fillId="0" borderId="18" xfId="0" applyNumberFormat="1" applyFont="1" applyFill="1" applyBorder="1" applyAlignment="1">
      <alignment horizontal="left" wrapText="1" indent="3"/>
    </xf>
    <xf numFmtId="49" fontId="113" fillId="0" borderId="81" xfId="0" applyNumberFormat="1" applyFont="1" applyFill="1" applyBorder="1" applyAlignment="1">
      <alignment horizontal="left" wrapText="1" indent="3"/>
    </xf>
    <xf numFmtId="49" fontId="113" fillId="0" borderId="81" xfId="0" applyNumberFormat="1" applyFont="1" applyFill="1" applyBorder="1" applyAlignment="1">
      <alignment horizontal="left" wrapText="1" indent="2"/>
    </xf>
    <xf numFmtId="49" fontId="113" fillId="0" borderId="18" xfId="0" applyNumberFormat="1" applyFont="1" applyBorder="1" applyAlignment="1">
      <alignment horizontal="left" wrapText="1" indent="2"/>
    </xf>
    <xf numFmtId="49" fontId="113" fillId="0" borderId="81" xfId="0" applyNumberFormat="1" applyFont="1" applyFill="1" applyBorder="1" applyAlignment="1">
      <alignment horizontal="left" vertical="top" wrapText="1" indent="2"/>
    </xf>
    <xf numFmtId="0" fontId="113" fillId="79" borderId="81" xfId="0" applyFont="1" applyFill="1" applyBorder="1"/>
    <xf numFmtId="0" fontId="113" fillId="79" borderId="121" xfId="0" applyFont="1" applyFill="1" applyBorder="1"/>
    <xf numFmtId="0" fontId="113" fillId="79" borderId="124" xfId="0" applyFont="1" applyFill="1" applyBorder="1"/>
    <xf numFmtId="49" fontId="113" fillId="0" borderId="81" xfId="0" applyNumberFormat="1" applyFont="1" applyFill="1" applyBorder="1" applyAlignment="1">
      <alignment horizontal="left" indent="1"/>
    </xf>
    <xf numFmtId="0" fontId="113" fillId="0" borderId="18" xfId="0" applyNumberFormat="1" applyFont="1" applyBorder="1" applyAlignment="1">
      <alignment horizontal="left" indent="1"/>
    </xf>
    <xf numFmtId="0" fontId="113" fillId="0" borderId="81" xfId="0" applyFont="1" applyBorder="1"/>
    <xf numFmtId="0" fontId="113" fillId="0" borderId="124" xfId="0" applyFont="1" applyBorder="1"/>
    <xf numFmtId="49" fontId="113" fillId="0" borderId="18" xfId="0" applyNumberFormat="1" applyFont="1" applyBorder="1" applyAlignment="1">
      <alignment horizontal="left" indent="1"/>
    </xf>
    <xf numFmtId="49" fontId="113" fillId="0" borderId="81" xfId="0" applyNumberFormat="1" applyFont="1" applyFill="1" applyBorder="1" applyAlignment="1">
      <alignment horizontal="left" indent="3"/>
    </xf>
    <xf numFmtId="49" fontId="113" fillId="0" borderId="18" xfId="0" applyNumberFormat="1" applyFont="1" applyBorder="1" applyAlignment="1">
      <alignment horizontal="left" indent="3"/>
    </xf>
    <xf numFmtId="0" fontId="113" fillId="0" borderId="18" xfId="0" applyFont="1" applyBorder="1" applyAlignment="1">
      <alignment horizontal="left" indent="2"/>
    </xf>
    <xf numFmtId="0" fontId="113" fillId="0" borderId="81" xfId="0" applyFont="1" applyBorder="1" applyAlignment="1">
      <alignment horizontal="left" indent="2"/>
    </xf>
    <xf numFmtId="0" fontId="113" fillId="0" borderId="18" xfId="0" applyFont="1" applyBorder="1" applyAlignment="1">
      <alignment horizontal="left" indent="1"/>
    </xf>
    <xf numFmtId="0" fontId="113" fillId="0" borderId="81" xfId="0" applyFont="1" applyBorder="1" applyAlignment="1">
      <alignment horizontal="left" indent="1"/>
    </xf>
    <xf numFmtId="0" fontId="116" fillId="0" borderId="64" xfId="0" applyFont="1" applyBorder="1"/>
    <xf numFmtId="0" fontId="113" fillId="0" borderId="67" xfId="0" applyFont="1" applyBorder="1"/>
    <xf numFmtId="0" fontId="113" fillId="0" borderId="75" xfId="0" applyFont="1" applyBorder="1" applyAlignment="1">
      <alignment horizontal="center" vertical="center" wrapText="1"/>
    </xf>
    <xf numFmtId="0" fontId="113" fillId="0" borderId="81" xfId="0" applyFont="1" applyFill="1" applyBorder="1" applyAlignment="1">
      <alignment horizontal="center" vertical="center" wrapText="1"/>
    </xf>
    <xf numFmtId="0" fontId="113" fillId="0" borderId="0" xfId="0" applyFont="1" applyBorder="1" applyAlignment="1">
      <alignment wrapText="1"/>
    </xf>
    <xf numFmtId="14" fontId="113" fillId="0" borderId="0" xfId="0" applyNumberFormat="1" applyFont="1" applyBorder="1"/>
    <xf numFmtId="0" fontId="113" fillId="0" borderId="0" xfId="0" applyFont="1" applyAlignment="1">
      <alignment horizontal="center" vertical="center"/>
    </xf>
    <xf numFmtId="0" fontId="113" fillId="0" borderId="0" xfId="0" applyFont="1" applyBorder="1" applyAlignment="1">
      <alignment horizontal="left"/>
    </xf>
    <xf numFmtId="0" fontId="116" fillId="0" borderId="121" xfId="0" applyNumberFormat="1" applyFont="1" applyFill="1" applyBorder="1" applyAlignment="1">
      <alignment horizontal="left" vertical="center" wrapText="1"/>
    </xf>
    <xf numFmtId="0" fontId="113" fillId="0" borderId="7" xfId="0" applyFont="1" applyFill="1" applyBorder="1" applyAlignment="1">
      <alignment horizontal="center" vertical="center" wrapText="1"/>
    </xf>
    <xf numFmtId="0" fontId="118" fillId="0" borderId="0" xfId="0" applyFont="1"/>
    <xf numFmtId="0" fontId="95" fillId="0" borderId="0" xfId="0" applyFont="1" applyFill="1" applyBorder="1" applyAlignment="1">
      <alignment wrapText="1"/>
    </xf>
    <xf numFmtId="0" fontId="118" fillId="0" borderId="121" xfId="0" applyFont="1" applyBorder="1"/>
    <xf numFmtId="0" fontId="116" fillId="0" borderId="121" xfId="0" applyFont="1" applyBorder="1" applyAlignment="1">
      <alignment horizontal="center" vertical="center" wrapText="1"/>
    </xf>
    <xf numFmtId="0" fontId="118" fillId="0" borderId="0" xfId="0" applyFont="1" applyAlignment="1">
      <alignment horizontal="center" vertical="center"/>
    </xf>
    <xf numFmtId="0" fontId="134" fillId="0" borderId="0" xfId="0" applyFont="1"/>
    <xf numFmtId="0" fontId="113" fillId="0" borderId="116" xfId="0" applyNumberFormat="1" applyFont="1" applyFill="1" applyBorder="1" applyAlignment="1">
      <alignment horizontal="left" vertical="center" wrapText="1" indent="1" readingOrder="1"/>
    </xf>
    <xf numFmtId="0" fontId="134" fillId="0" borderId="121" xfId="0" applyFont="1" applyBorder="1" applyAlignment="1">
      <alignment horizontal="left" indent="3"/>
    </xf>
    <xf numFmtId="0" fontId="116" fillId="0" borderId="121" xfId="0" applyNumberFormat="1" applyFont="1" applyFill="1" applyBorder="1" applyAlignment="1">
      <alignment vertical="center" wrapText="1" readingOrder="1"/>
    </xf>
    <xf numFmtId="0" fontId="134" fillId="0" borderId="121" xfId="0" applyFont="1" applyFill="1" applyBorder="1" applyAlignment="1">
      <alignment horizontal="left" indent="2"/>
    </xf>
    <xf numFmtId="0" fontId="113" fillId="0" borderId="117" xfId="0" applyNumberFormat="1" applyFont="1" applyFill="1" applyBorder="1" applyAlignment="1">
      <alignment vertical="center" wrapText="1" readingOrder="1"/>
    </xf>
    <xf numFmtId="0" fontId="134" fillId="0" borderId="125" xfId="0" applyFont="1" applyBorder="1" applyAlignment="1">
      <alignment horizontal="left" indent="2"/>
    </xf>
    <xf numFmtId="0" fontId="113" fillId="0" borderId="116" xfId="0" applyNumberFormat="1" applyFont="1" applyFill="1" applyBorder="1" applyAlignment="1">
      <alignment vertical="center" wrapText="1" readingOrder="1"/>
    </xf>
    <xf numFmtId="0" fontId="134" fillId="0" borderId="121" xfId="0" applyFont="1" applyBorder="1" applyAlignment="1">
      <alignment horizontal="left" indent="2"/>
    </xf>
    <xf numFmtId="0" fontId="113" fillId="0" borderId="115" xfId="0" applyNumberFormat="1" applyFont="1" applyFill="1" applyBorder="1" applyAlignment="1">
      <alignment vertical="center" wrapText="1" readingOrder="1"/>
    </xf>
    <xf numFmtId="0" fontId="134" fillId="0" borderId="7" xfId="0" applyFont="1" applyBorder="1"/>
    <xf numFmtId="0" fontId="2" fillId="0" borderId="15" xfId="0" applyNumberFormat="1" applyFont="1" applyFill="1" applyBorder="1" applyAlignment="1">
      <alignment horizontal="left" vertical="center" wrapText="1" indent="1"/>
    </xf>
    <xf numFmtId="169" fontId="2" fillId="37" borderId="63" xfId="20" applyFont="1" applyBorder="1"/>
    <xf numFmtId="193" fontId="84" fillId="0" borderId="18" xfId="0" applyNumberFormat="1" applyFont="1" applyFill="1" applyBorder="1" applyAlignment="1" applyProtection="1">
      <alignment vertical="center" wrapText="1"/>
      <protection locked="0"/>
    </xf>
    <xf numFmtId="193" fontId="84" fillId="0" borderId="121" xfId="0" applyNumberFormat="1" applyFont="1" applyFill="1" applyBorder="1" applyAlignment="1" applyProtection="1">
      <alignment vertical="center" wrapText="1"/>
      <protection locked="0"/>
    </xf>
    <xf numFmtId="193" fontId="84" fillId="0" borderId="81" xfId="0" applyNumberFormat="1" applyFont="1" applyFill="1" applyBorder="1" applyAlignment="1" applyProtection="1">
      <alignment vertical="center" wrapText="1"/>
      <protection locked="0"/>
    </xf>
    <xf numFmtId="193" fontId="87" fillId="2" borderId="18" xfId="0" applyNumberFormat="1" applyFont="1" applyFill="1" applyBorder="1" applyAlignment="1" applyProtection="1">
      <alignment vertical="center"/>
      <protection locked="0"/>
    </xf>
    <xf numFmtId="193" fontId="87" fillId="2" borderId="121" xfId="0" applyNumberFormat="1" applyFont="1" applyFill="1" applyBorder="1" applyAlignment="1" applyProtection="1">
      <alignment vertical="center"/>
      <protection locked="0"/>
    </xf>
    <xf numFmtId="193" fontId="87" fillId="2" borderId="81" xfId="0" applyNumberFormat="1" applyFont="1" applyFill="1" applyBorder="1" applyAlignment="1" applyProtection="1">
      <alignment vertical="center"/>
      <protection locked="0"/>
    </xf>
    <xf numFmtId="193" fontId="87" fillId="2" borderId="86" xfId="0" applyNumberFormat="1" applyFont="1" applyFill="1" applyBorder="1" applyAlignment="1" applyProtection="1">
      <alignment vertical="center"/>
      <protection locked="0"/>
    </xf>
    <xf numFmtId="193" fontId="87" fillId="2" borderId="125" xfId="0" applyNumberFormat="1" applyFont="1" applyFill="1" applyBorder="1" applyAlignment="1" applyProtection="1">
      <alignment vertical="center"/>
      <protection locked="0"/>
    </xf>
    <xf numFmtId="0" fontId="2" fillId="81" borderId="0" xfId="13" applyFont="1" applyFill="1" applyBorder="1" applyAlignment="1" applyProtection="1">
      <alignment wrapText="1"/>
      <protection locked="0"/>
    </xf>
    <xf numFmtId="0" fontId="45" fillId="0" borderId="0" xfId="0" applyFont="1"/>
    <xf numFmtId="179" fontId="45" fillId="0" borderId="0" xfId="0" applyNumberFormat="1" applyFont="1" applyAlignment="1">
      <alignment horizontal="left"/>
    </xf>
    <xf numFmtId="10" fontId="84" fillId="0" borderId="121" xfId="20962" applyNumberFormat="1" applyFont="1" applyBorder="1" applyAlignment="1" applyProtection="1">
      <alignment vertical="center" wrapText="1"/>
      <protection locked="0"/>
    </xf>
    <xf numFmtId="10" fontId="84" fillId="0" borderId="81" xfId="20962" applyNumberFormat="1" applyFont="1" applyBorder="1" applyAlignment="1" applyProtection="1">
      <alignment vertical="center" wrapText="1"/>
      <protection locked="0"/>
    </xf>
    <xf numFmtId="10" fontId="87" fillId="2" borderId="121" xfId="20962" applyNumberFormat="1" applyFont="1" applyFill="1" applyBorder="1" applyAlignment="1" applyProtection="1">
      <alignment vertical="center"/>
      <protection locked="0"/>
    </xf>
    <xf numFmtId="10" fontId="87" fillId="2" borderId="81" xfId="20962" applyNumberFormat="1" applyFont="1" applyFill="1" applyBorder="1" applyAlignment="1" applyProtection="1">
      <alignment vertical="center"/>
      <protection locked="0"/>
    </xf>
    <xf numFmtId="10" fontId="84" fillId="0" borderId="121" xfId="20962" applyNumberFormat="1" applyFont="1" applyFill="1" applyBorder="1" applyAlignment="1" applyProtection="1">
      <alignment horizontal="right" vertical="center" wrapText="1"/>
      <protection locked="0"/>
    </xf>
    <xf numFmtId="10" fontId="84" fillId="0" borderId="81" xfId="20962" applyNumberFormat="1" applyFont="1" applyFill="1" applyBorder="1" applyAlignment="1" applyProtection="1">
      <alignment horizontal="right" vertical="center" wrapText="1"/>
      <protection locked="0"/>
    </xf>
    <xf numFmtId="10" fontId="87" fillId="2" borderId="125" xfId="20962" applyNumberFormat="1" applyFont="1" applyFill="1" applyBorder="1" applyAlignment="1" applyProtection="1">
      <alignment vertical="center"/>
      <protection locked="0"/>
    </xf>
    <xf numFmtId="10" fontId="87" fillId="2" borderId="89" xfId="20962" applyNumberFormat="1" applyFont="1" applyFill="1" applyBorder="1" applyAlignment="1" applyProtection="1">
      <alignment vertical="center"/>
      <protection locked="0"/>
    </xf>
    <xf numFmtId="10" fontId="87" fillId="2" borderId="22" xfId="20962" applyNumberFormat="1" applyFont="1" applyFill="1" applyBorder="1" applyAlignment="1" applyProtection="1">
      <alignment vertical="center"/>
      <protection locked="0"/>
    </xf>
    <xf numFmtId="10" fontId="87" fillId="2" borderId="23" xfId="20962" applyNumberFormat="1" applyFont="1" applyFill="1" applyBorder="1" applyAlignment="1" applyProtection="1">
      <alignment vertical="center"/>
      <protection locked="0"/>
    </xf>
    <xf numFmtId="10" fontId="84" fillId="0" borderId="18" xfId="20962" applyNumberFormat="1" applyFont="1" applyBorder="1" applyAlignment="1" applyProtection="1">
      <alignment vertical="center" wrapText="1"/>
      <protection locked="0"/>
    </xf>
    <xf numFmtId="10" fontId="87" fillId="2" borderId="18" xfId="20962" applyNumberFormat="1" applyFont="1" applyFill="1" applyBorder="1" applyAlignment="1" applyProtection="1">
      <alignment vertical="center"/>
      <protection locked="0"/>
    </xf>
    <xf numFmtId="10" fontId="84" fillId="0" borderId="18" xfId="20962" applyNumberFormat="1" applyFont="1" applyFill="1" applyBorder="1" applyAlignment="1" applyProtection="1">
      <alignment horizontal="right" vertical="center" wrapText="1"/>
      <protection locked="0"/>
    </xf>
    <xf numFmtId="10" fontId="87" fillId="2" borderId="86" xfId="20962" applyNumberFormat="1" applyFont="1" applyFill="1" applyBorder="1" applyAlignment="1" applyProtection="1">
      <alignment vertical="center"/>
      <protection locked="0"/>
    </xf>
    <xf numFmtId="10" fontId="87" fillId="2" borderId="21" xfId="20962" applyNumberFormat="1" applyFont="1" applyFill="1" applyBorder="1" applyAlignment="1" applyProtection="1">
      <alignment vertical="center"/>
      <protection locked="0"/>
    </xf>
    <xf numFmtId="0" fontId="2" fillId="0" borderId="26" xfId="0" applyNumberFormat="1" applyFont="1" applyFill="1" applyBorder="1" applyAlignment="1">
      <alignment horizontal="left" vertical="center" wrapText="1" indent="1"/>
    </xf>
    <xf numFmtId="193" fontId="2" fillId="0" borderId="122" xfId="0" applyNumberFormat="1" applyFont="1" applyFill="1" applyBorder="1" applyAlignment="1" applyProtection="1">
      <alignment vertical="center" wrapText="1"/>
      <protection locked="0"/>
    </xf>
    <xf numFmtId="193" fontId="2" fillId="0" borderId="122" xfId="0" applyNumberFormat="1" applyFont="1" applyFill="1" applyBorder="1" applyAlignment="1" applyProtection="1">
      <alignment horizontal="right" vertical="center" wrapText="1"/>
      <protection locked="0"/>
    </xf>
    <xf numFmtId="193" fontId="45" fillId="0" borderId="122" xfId="0" applyNumberFormat="1" applyFont="1" applyFill="1" applyBorder="1" applyAlignment="1" applyProtection="1">
      <alignment horizontal="right" vertical="center" wrapText="1"/>
      <protection locked="0"/>
    </xf>
    <xf numFmtId="10" fontId="2" fillId="0" borderId="122" xfId="20962" applyNumberFormat="1" applyFont="1" applyBorder="1" applyAlignment="1" applyProtection="1">
      <alignment horizontal="right" vertical="center" wrapText="1"/>
      <protection locked="0"/>
    </xf>
    <xf numFmtId="193" fontId="2" fillId="2" borderId="122" xfId="0" applyNumberFormat="1" applyFont="1" applyFill="1" applyBorder="1" applyAlignment="1" applyProtection="1">
      <alignment vertical="center"/>
      <protection locked="0"/>
    </xf>
    <xf numFmtId="193" fontId="2" fillId="2" borderId="104" xfId="0" applyNumberFormat="1" applyFont="1" applyFill="1" applyBorder="1" applyAlignment="1" applyProtection="1">
      <alignment vertical="center"/>
      <protection locked="0"/>
    </xf>
    <xf numFmtId="10" fontId="2" fillId="2" borderId="104" xfId="20962" applyNumberFormat="1" applyFont="1" applyFill="1" applyBorder="1" applyAlignment="1" applyProtection="1">
      <alignment vertical="center"/>
      <protection locked="0"/>
    </xf>
    <xf numFmtId="10" fontId="2" fillId="2" borderId="24" xfId="20962" applyNumberFormat="1" applyFont="1" applyFill="1" applyBorder="1" applyAlignment="1" applyProtection="1">
      <alignment vertical="center"/>
      <protection locked="0"/>
    </xf>
    <xf numFmtId="10" fontId="2" fillId="2" borderId="122" xfId="20962" applyNumberFormat="1" applyFont="1" applyFill="1" applyBorder="1" applyAlignment="1" applyProtection="1">
      <alignment vertical="center"/>
      <protection locked="0"/>
    </xf>
    <xf numFmtId="164" fontId="0" fillId="0" borderId="121" xfId="7" applyNumberFormat="1" applyFont="1" applyBorder="1"/>
    <xf numFmtId="164" fontId="0" fillId="36" borderId="121" xfId="7" applyNumberFormat="1" applyFont="1" applyFill="1" applyBorder="1"/>
    <xf numFmtId="164" fontId="137" fillId="36" borderId="121" xfId="7" applyNumberFormat="1" applyFont="1" applyFill="1" applyBorder="1"/>
    <xf numFmtId="164" fontId="137" fillId="0" borderId="121" xfId="7" applyNumberFormat="1" applyFont="1" applyBorder="1"/>
    <xf numFmtId="0" fontId="136" fillId="0" borderId="121" xfId="0" applyFont="1" applyFill="1" applyBorder="1" applyAlignment="1" applyProtection="1">
      <alignment horizontal="center" vertical="center" wrapText="1"/>
    </xf>
    <xf numFmtId="0" fontId="136" fillId="0" borderId="81" xfId="0" applyFont="1" applyFill="1" applyBorder="1" applyAlignment="1" applyProtection="1">
      <alignment horizontal="center" vertical="center" wrapText="1"/>
    </xf>
    <xf numFmtId="0" fontId="0" fillId="0" borderId="18" xfId="0" applyBorder="1" applyAlignment="1">
      <alignment horizontal="center"/>
    </xf>
    <xf numFmtId="0" fontId="125" fillId="3" borderId="121" xfId="20966" applyFont="1" applyFill="1" applyBorder="1" applyAlignment="1">
      <alignment horizontal="left" vertical="center" wrapText="1"/>
    </xf>
    <xf numFmtId="164" fontId="0" fillId="36" borderId="81" xfId="7" applyNumberFormat="1" applyFont="1" applyFill="1" applyBorder="1"/>
    <xf numFmtId="164" fontId="0" fillId="0" borderId="121" xfId="7" applyNumberFormat="1" applyFont="1" applyBorder="1" applyAlignment="1">
      <alignment vertical="center"/>
    </xf>
    <xf numFmtId="164" fontId="137" fillId="36" borderId="121" xfId="7" applyNumberFormat="1" applyFont="1" applyFill="1" applyBorder="1" applyAlignment="1">
      <alignment vertical="center"/>
    </xf>
    <xf numFmtId="164" fontId="0" fillId="36" borderId="81" xfId="7" applyNumberFormat="1" applyFont="1" applyFill="1" applyBorder="1" applyAlignment="1">
      <alignment vertical="center"/>
    </xf>
    <xf numFmtId="0" fontId="128" fillId="0" borderId="121" xfId="20966" applyFont="1" applyFill="1" applyBorder="1" applyAlignment="1">
      <alignment horizontal="left" vertical="center" wrapText="1" indent="1"/>
    </xf>
    <xf numFmtId="0" fontId="130" fillId="0" borderId="0" xfId="0" applyFont="1" applyBorder="1" applyAlignment="1">
      <alignment horizontal="justify"/>
    </xf>
    <xf numFmtId="0" fontId="0" fillId="0" borderId="21" xfId="0" applyBorder="1" applyAlignment="1">
      <alignment horizontal="center"/>
    </xf>
    <xf numFmtId="0" fontId="127" fillId="0" borderId="22" xfId="0" applyFont="1" applyFill="1" applyBorder="1" applyAlignment="1">
      <alignment horizontal="left" vertical="center" wrapText="1"/>
    </xf>
    <xf numFmtId="164" fontId="137" fillId="0" borderId="22" xfId="7" applyNumberFormat="1" applyFont="1" applyBorder="1"/>
    <xf numFmtId="164" fontId="137" fillId="36" borderId="22" xfId="7" applyNumberFormat="1" applyFont="1" applyFill="1" applyBorder="1"/>
    <xf numFmtId="164" fontId="0" fillId="0" borderId="22" xfId="7" applyNumberFormat="1" applyFont="1" applyBorder="1"/>
    <xf numFmtId="164" fontId="0" fillId="36" borderId="23" xfId="7" applyNumberFormat="1" applyFont="1" applyFill="1" applyBorder="1"/>
    <xf numFmtId="0" fontId="112" fillId="0" borderId="122" xfId="0" applyFont="1" applyBorder="1" applyAlignment="1">
      <alignment horizontal="center" vertical="center"/>
    </xf>
    <xf numFmtId="0" fontId="125" fillId="3" borderId="122" xfId="20966" applyFont="1" applyFill="1" applyBorder="1" applyAlignment="1">
      <alignment horizontal="left" vertical="center" wrapText="1"/>
    </xf>
    <xf numFmtId="0" fontId="126" fillId="0" borderId="122" xfId="20966" applyFont="1" applyFill="1" applyBorder="1" applyAlignment="1">
      <alignment horizontal="left" vertical="center" wrapText="1" indent="1"/>
    </xf>
    <xf numFmtId="0" fontId="127" fillId="3" borderId="131" xfId="0" applyFont="1" applyFill="1" applyBorder="1" applyAlignment="1">
      <alignment horizontal="left" vertical="center" wrapText="1"/>
    </xf>
    <xf numFmtId="0" fontId="126" fillId="3" borderId="122" xfId="20966" applyFont="1" applyFill="1" applyBorder="1" applyAlignment="1">
      <alignment horizontal="left" vertical="center" wrapText="1" indent="1"/>
    </xf>
    <xf numFmtId="0" fontId="125" fillId="0" borderId="131" xfId="0" applyFont="1" applyFill="1" applyBorder="1" applyAlignment="1">
      <alignment horizontal="left" vertical="center" wrapText="1"/>
    </xf>
    <xf numFmtId="0" fontId="127" fillId="0" borderId="131" xfId="0" applyFont="1" applyFill="1" applyBorder="1" applyAlignment="1">
      <alignment horizontal="left" vertical="center" wrapText="1"/>
    </xf>
    <xf numFmtId="0" fontId="127" fillId="0" borderId="131" xfId="0" applyFont="1" applyFill="1" applyBorder="1" applyAlignment="1">
      <alignment vertical="center" wrapText="1"/>
    </xf>
    <xf numFmtId="0" fontId="128" fillId="0" borderId="131" xfId="0" applyFont="1" applyFill="1" applyBorder="1" applyAlignment="1">
      <alignment horizontal="left" vertical="center" wrapText="1" indent="1"/>
    </xf>
    <xf numFmtId="0" fontId="128" fillId="3" borderId="131" xfId="0" applyFont="1" applyFill="1" applyBorder="1" applyAlignment="1">
      <alignment horizontal="left" vertical="center" wrapText="1" indent="1"/>
    </xf>
    <xf numFmtId="0" fontId="127" fillId="3" borderId="132" xfId="0" applyFont="1" applyFill="1" applyBorder="1" applyAlignment="1">
      <alignment horizontal="left" vertical="center" wrapText="1"/>
    </xf>
    <xf numFmtId="0" fontId="128" fillId="0" borderId="122" xfId="20966" applyFont="1" applyFill="1" applyBorder="1" applyAlignment="1">
      <alignment horizontal="left" vertical="center" wrapText="1" indent="1"/>
    </xf>
    <xf numFmtId="0" fontId="127" fillId="0" borderId="122" xfId="0" applyFont="1" applyFill="1" applyBorder="1" applyAlignment="1">
      <alignment horizontal="left" vertical="center" wrapText="1"/>
    </xf>
    <xf numFmtId="0" fontId="129" fillId="0" borderId="122" xfId="20966" applyFont="1" applyFill="1" applyBorder="1" applyAlignment="1">
      <alignment horizontal="center" vertical="center" wrapText="1"/>
    </xf>
    <xf numFmtId="0" fontId="127" fillId="3" borderId="133" xfId="0" applyFont="1" applyFill="1" applyBorder="1" applyAlignment="1">
      <alignment horizontal="left" vertical="center" wrapText="1"/>
    </xf>
    <xf numFmtId="0" fontId="126" fillId="3" borderId="131" xfId="0" applyFont="1" applyFill="1" applyBorder="1" applyAlignment="1">
      <alignment horizontal="left" vertical="center" wrapText="1" indent="1"/>
    </xf>
    <xf numFmtId="0" fontId="127" fillId="0" borderId="131" xfId="0" applyFont="1" applyBorder="1" applyAlignment="1">
      <alignment horizontal="left" vertical="center" wrapText="1"/>
    </xf>
    <xf numFmtId="0" fontId="126" fillId="0" borderId="131" xfId="0" applyFont="1" applyBorder="1" applyAlignment="1">
      <alignment horizontal="left" vertical="center" wrapText="1" indent="1"/>
    </xf>
    <xf numFmtId="0" fontId="126" fillId="0" borderId="132" xfId="0" applyFont="1" applyBorder="1" applyAlignment="1">
      <alignment horizontal="left" vertical="center" wrapText="1" indent="1"/>
    </xf>
    <xf numFmtId="0" fontId="127" fillId="0" borderId="122" xfId="20966" applyFont="1" applyFill="1" applyBorder="1" applyAlignment="1">
      <alignment horizontal="left" vertical="center" wrapText="1"/>
    </xf>
    <xf numFmtId="0" fontId="127" fillId="0" borderId="122" xfId="0" applyFont="1" applyFill="1" applyBorder="1" applyAlignment="1">
      <alignment vertical="center" wrapText="1"/>
    </xf>
    <xf numFmtId="0" fontId="127" fillId="3" borderId="122" xfId="20966" applyFont="1" applyFill="1" applyBorder="1" applyAlignment="1">
      <alignment horizontal="left" vertical="center" wrapText="1"/>
    </xf>
    <xf numFmtId="0" fontId="126" fillId="0" borderId="131" xfId="0" applyFont="1" applyFill="1" applyBorder="1" applyAlignment="1">
      <alignment horizontal="left" vertical="center" wrapText="1" indent="1"/>
    </xf>
    <xf numFmtId="0" fontId="127" fillId="0" borderId="24" xfId="0" applyFont="1" applyFill="1" applyBorder="1" applyAlignment="1">
      <alignment horizontal="left" vertical="center" wrapText="1"/>
    </xf>
    <xf numFmtId="0" fontId="136" fillId="0" borderId="18" xfId="0" applyFont="1" applyFill="1" applyBorder="1" applyAlignment="1" applyProtection="1">
      <alignment horizontal="center" vertical="center" wrapText="1"/>
    </xf>
    <xf numFmtId="164" fontId="0" fillId="0" borderId="18" xfId="7" applyNumberFormat="1" applyFont="1" applyBorder="1"/>
    <xf numFmtId="164" fontId="137" fillId="0" borderId="18" xfId="7" applyNumberFormat="1" applyFont="1" applyBorder="1"/>
    <xf numFmtId="164" fontId="137" fillId="0" borderId="21" xfId="7" applyNumberFormat="1" applyFont="1" applyBorder="1"/>
    <xf numFmtId="164" fontId="0" fillId="0" borderId="121" xfId="7" applyNumberFormat="1" applyFont="1" applyBorder="1" applyProtection="1"/>
    <xf numFmtId="0" fontId="105" fillId="0" borderId="123" xfId="0" applyNumberFormat="1" applyFont="1" applyFill="1" applyBorder="1" applyAlignment="1">
      <alignment vertical="center" wrapText="1"/>
    </xf>
    <xf numFmtId="0" fontId="2" fillId="0" borderId="123" xfId="0" applyNumberFormat="1" applyFont="1" applyFill="1" applyBorder="1" applyAlignment="1">
      <alignment horizontal="left" vertical="center" wrapText="1" indent="4"/>
    </xf>
    <xf numFmtId="0" fontId="45" fillId="0" borderId="123" xfId="0" applyNumberFormat="1" applyFont="1" applyFill="1" applyBorder="1" applyAlignment="1">
      <alignment vertical="center" wrapText="1"/>
    </xf>
    <xf numFmtId="0" fontId="2" fillId="0" borderId="122" xfId="0" applyFont="1" applyFill="1" applyBorder="1" applyAlignment="1" applyProtection="1">
      <alignment horizontal="left" vertical="center" indent="11"/>
      <protection locked="0"/>
    </xf>
    <xf numFmtId="0" fontId="46" fillId="0" borderId="122" xfId="0" applyFont="1" applyFill="1" applyBorder="1" applyAlignment="1" applyProtection="1">
      <alignment horizontal="left" vertical="center" indent="17"/>
      <protection locked="0"/>
    </xf>
    <xf numFmtId="0" fontId="112" fillId="0" borderId="122" xfId="0" applyFont="1" applyBorder="1" applyAlignment="1">
      <alignment vertical="center"/>
    </xf>
    <xf numFmtId="0" fontId="96" fillId="0" borderId="122" xfId="0" applyNumberFormat="1" applyFont="1" applyFill="1" applyBorder="1" applyAlignment="1">
      <alignment vertical="center" wrapText="1"/>
    </xf>
    <xf numFmtId="0" fontId="97" fillId="0" borderId="123" xfId="0" applyNumberFormat="1" applyFont="1" applyFill="1" applyBorder="1" applyAlignment="1">
      <alignment horizontal="left" vertical="center" wrapText="1"/>
    </xf>
    <xf numFmtId="0" fontId="2" fillId="0" borderId="123" xfId="0" applyNumberFormat="1" applyFont="1" applyFill="1" applyBorder="1" applyAlignment="1">
      <alignment horizontal="left" vertical="center" wrapText="1"/>
    </xf>
    <xf numFmtId="0" fontId="45" fillId="0" borderId="88" xfId="0" applyNumberFormat="1" applyFont="1" applyFill="1" applyBorder="1" applyAlignment="1">
      <alignment vertical="center" wrapText="1"/>
    </xf>
    <xf numFmtId="0" fontId="2" fillId="0" borderId="18" xfId="0" applyFont="1" applyFill="1" applyBorder="1" applyAlignment="1" applyProtection="1">
      <alignment horizontal="center" vertical="center" wrapText="1"/>
    </xf>
    <xf numFmtId="0" fontId="2" fillId="0" borderId="81" xfId="0" applyFont="1" applyFill="1" applyBorder="1" applyAlignment="1" applyProtection="1">
      <alignment horizontal="center" vertical="center" wrapText="1"/>
    </xf>
    <xf numFmtId="164" fontId="95" fillId="0" borderId="18" xfId="7" applyNumberFormat="1" applyFont="1" applyFill="1" applyBorder="1" applyAlignment="1" applyProtection="1">
      <alignment horizontal="right"/>
    </xf>
    <xf numFmtId="164" fontId="95" fillId="0" borderId="121" xfId="7" applyNumberFormat="1" applyFont="1" applyFill="1" applyBorder="1" applyAlignment="1" applyProtection="1">
      <alignment horizontal="right"/>
    </xf>
    <xf numFmtId="164" fontId="95" fillId="36" borderId="81" xfId="7" applyNumberFormat="1" applyFont="1" applyFill="1" applyBorder="1" applyAlignment="1" applyProtection="1">
      <alignment horizontal="right"/>
    </xf>
    <xf numFmtId="164" fontId="95" fillId="0" borderId="21" xfId="7" applyNumberFormat="1" applyFont="1" applyFill="1" applyBorder="1" applyAlignment="1" applyProtection="1">
      <alignment horizontal="right"/>
    </xf>
    <xf numFmtId="164" fontId="95" fillId="0" borderId="22" xfId="7" applyNumberFormat="1" applyFont="1" applyFill="1" applyBorder="1" applyAlignment="1" applyProtection="1">
      <alignment horizontal="right"/>
    </xf>
    <xf numFmtId="164" fontId="95" fillId="36" borderId="23" xfId="7" applyNumberFormat="1" applyFont="1" applyFill="1" applyBorder="1" applyAlignment="1" applyProtection="1">
      <alignment horizontal="right"/>
    </xf>
    <xf numFmtId="164" fontId="138" fillId="36" borderId="121" xfId="7" applyNumberFormat="1" applyFont="1" applyFill="1" applyBorder="1" applyAlignment="1" applyProtection="1">
      <alignment horizontal="right"/>
    </xf>
    <xf numFmtId="164" fontId="138" fillId="36" borderId="22" xfId="7" applyNumberFormat="1" applyFont="1" applyFill="1" applyBorder="1" applyAlignment="1" applyProtection="1">
      <alignment horizontal="right"/>
    </xf>
    <xf numFmtId="0" fontId="84" fillId="0" borderId="26" xfId="0" applyFont="1" applyFill="1" applyBorder="1" applyAlignment="1">
      <alignment horizontal="left" vertical="center" wrapText="1" indent="2"/>
    </xf>
    <xf numFmtId="0" fontId="84" fillId="0" borderId="122" xfId="0" applyFont="1" applyBorder="1" applyAlignment="1">
      <alignment vertical="center" wrapText="1"/>
    </xf>
    <xf numFmtId="14" fontId="2" fillId="3" borderId="122" xfId="8" quotePrefix="1" applyNumberFormat="1" applyFont="1" applyFill="1" applyBorder="1" applyAlignment="1" applyProtection="1">
      <alignment horizontal="left"/>
      <protection locked="0"/>
    </xf>
    <xf numFmtId="0" fontId="86" fillId="0" borderId="24" xfId="0" applyFont="1" applyBorder="1" applyAlignment="1">
      <alignment vertical="center" wrapText="1"/>
    </xf>
    <xf numFmtId="164" fontId="104" fillId="0" borderId="18" xfId="7" applyNumberFormat="1" applyFont="1" applyBorder="1" applyAlignment="1">
      <alignment vertical="center" wrapText="1"/>
    </xf>
    <xf numFmtId="164" fontId="104" fillId="0" borderId="121" xfId="7" applyNumberFormat="1" applyFont="1" applyBorder="1" applyAlignment="1">
      <alignment vertical="center" wrapText="1"/>
    </xf>
    <xf numFmtId="164" fontId="104" fillId="0" borderId="81" xfId="7" applyNumberFormat="1" applyFont="1" applyBorder="1" applyAlignment="1">
      <alignment vertical="center" wrapText="1"/>
    </xf>
    <xf numFmtId="164" fontId="104" fillId="0" borderId="18" xfId="7" applyNumberFormat="1" applyFont="1" applyFill="1" applyBorder="1" applyAlignment="1">
      <alignment vertical="center" wrapText="1"/>
    </xf>
    <xf numFmtId="164" fontId="104" fillId="0" borderId="121" xfId="7" applyNumberFormat="1" applyFont="1" applyFill="1" applyBorder="1" applyAlignment="1">
      <alignment vertical="center" wrapText="1"/>
    </xf>
    <xf numFmtId="164" fontId="104" fillId="0" borderId="81" xfId="7" applyNumberFormat="1" applyFont="1" applyFill="1" applyBorder="1" applyAlignment="1">
      <alignment vertical="center" wrapText="1"/>
    </xf>
    <xf numFmtId="0" fontId="45" fillId="0" borderId="15" xfId="0" applyNumberFormat="1" applyFont="1" applyFill="1" applyBorder="1" applyAlignment="1">
      <alignment horizontal="left" vertical="center" wrapText="1" indent="1"/>
    </xf>
    <xf numFmtId="0" fontId="45" fillId="0" borderId="16" xfId="0" applyNumberFormat="1" applyFont="1" applyFill="1" applyBorder="1" applyAlignment="1">
      <alignment horizontal="left" vertical="center" wrapText="1" indent="1"/>
    </xf>
    <xf numFmtId="0" fontId="45" fillId="0" borderId="17" xfId="0" applyNumberFormat="1" applyFont="1" applyFill="1" applyBorder="1" applyAlignment="1">
      <alignment horizontal="left" vertical="center" wrapText="1" indent="1"/>
    </xf>
    <xf numFmtId="164" fontId="139" fillId="36" borderId="18" xfId="7" applyNumberFormat="1" applyFont="1" applyFill="1" applyBorder="1" applyAlignment="1">
      <alignment vertical="center" wrapText="1"/>
    </xf>
    <xf numFmtId="164" fontId="139" fillId="36" borderId="121" xfId="7" applyNumberFormat="1" applyFont="1" applyFill="1" applyBorder="1" applyAlignment="1">
      <alignment vertical="center" wrapText="1"/>
    </xf>
    <xf numFmtId="164" fontId="139" fillId="36" borderId="81" xfId="7" applyNumberFormat="1" applyFont="1" applyFill="1" applyBorder="1" applyAlignment="1">
      <alignment vertical="center" wrapText="1"/>
    </xf>
    <xf numFmtId="164" fontId="140" fillId="36" borderId="21" xfId="7" applyNumberFormat="1" applyFont="1" applyFill="1" applyBorder="1" applyAlignment="1">
      <alignment vertical="center" wrapText="1"/>
    </xf>
    <xf numFmtId="164" fontId="140" fillId="36" borderId="22" xfId="7" applyNumberFormat="1" applyFont="1" applyFill="1" applyBorder="1" applyAlignment="1">
      <alignment vertical="center" wrapText="1"/>
    </xf>
    <xf numFmtId="164" fontId="140" fillId="36" borderId="23" xfId="7" applyNumberFormat="1" applyFont="1" applyFill="1" applyBorder="1" applyAlignment="1">
      <alignment vertical="center" wrapText="1"/>
    </xf>
    <xf numFmtId="0" fontId="2" fillId="0" borderId="122" xfId="0" applyFont="1" applyBorder="1" applyAlignment="1">
      <alignment wrapText="1"/>
    </xf>
    <xf numFmtId="0" fontId="84" fillId="0" borderId="84" xfId="0" applyFont="1" applyBorder="1" applyAlignment="1"/>
    <xf numFmtId="0" fontId="2" fillId="0" borderId="84" xfId="0" applyFont="1" applyBorder="1" applyAlignment="1"/>
    <xf numFmtId="9" fontId="84" fillId="0" borderId="84" xfId="0" applyNumberFormat="1" applyFont="1" applyBorder="1" applyAlignment="1"/>
    <xf numFmtId="10" fontId="84" fillId="0" borderId="84" xfId="0" applyNumberFormat="1" applyFont="1" applyBorder="1" applyAlignment="1"/>
    <xf numFmtId="10" fontId="84" fillId="0" borderId="38" xfId="0" applyNumberFormat="1" applyFont="1" applyBorder="1" applyAlignment="1"/>
    <xf numFmtId="0" fontId="86" fillId="0" borderId="121" xfId="0" applyFont="1" applyFill="1" applyBorder="1" applyAlignment="1">
      <alignment horizontal="center" vertical="center" wrapText="1"/>
    </xf>
    <xf numFmtId="43" fontId="84" fillId="0" borderId="81" xfId="7" applyFont="1" applyFill="1" applyBorder="1" applyAlignment="1">
      <alignment horizontal="center" vertical="center"/>
    </xf>
    <xf numFmtId="193" fontId="86" fillId="36" borderId="23" xfId="0" applyNumberFormat="1" applyFont="1" applyFill="1" applyBorder="1" applyAlignment="1">
      <alignment horizontal="center" vertical="center"/>
    </xf>
    <xf numFmtId="43" fontId="141" fillId="0" borderId="121" xfId="7" applyFont="1" applyFill="1" applyBorder="1" applyAlignment="1">
      <alignment horizontal="center" vertical="center"/>
    </xf>
    <xf numFmtId="43" fontId="141" fillId="0" borderId="81" xfId="7" applyFont="1" applyFill="1" applyBorder="1" applyAlignment="1">
      <alignment horizontal="center" vertical="center"/>
    </xf>
    <xf numFmtId="193" fontId="141" fillId="36" borderId="17" xfId="0" applyNumberFormat="1" applyFont="1" applyFill="1" applyBorder="1" applyAlignment="1">
      <alignment horizontal="center" vertical="center"/>
    </xf>
    <xf numFmtId="193" fontId="141" fillId="36" borderId="19" xfId="0" applyNumberFormat="1" applyFont="1" applyFill="1" applyBorder="1" applyAlignment="1">
      <alignment horizontal="center" vertical="center" wrapText="1"/>
    </xf>
    <xf numFmtId="193" fontId="141" fillId="36" borderId="23" xfId="0" applyNumberFormat="1" applyFont="1" applyFill="1" applyBorder="1" applyAlignment="1">
      <alignment horizontal="center" vertical="center" wrapText="1"/>
    </xf>
    <xf numFmtId="0" fontId="142" fillId="0" borderId="121" xfId="0" applyFont="1" applyBorder="1"/>
    <xf numFmtId="0" fontId="143" fillId="0" borderId="121" xfId="17" applyFont="1" applyBorder="1" applyAlignment="1" applyProtection="1"/>
    <xf numFmtId="193" fontId="136" fillId="36" borderId="19" xfId="2" applyNumberFormat="1" applyFont="1" applyFill="1" applyBorder="1" applyAlignment="1" applyProtection="1">
      <alignment vertical="top"/>
    </xf>
    <xf numFmtId="193" fontId="136" fillId="36" borderId="19" xfId="2" applyNumberFormat="1" applyFont="1" applyFill="1" applyBorder="1" applyAlignment="1" applyProtection="1">
      <alignment vertical="top" wrapText="1"/>
    </xf>
    <xf numFmtId="164" fontId="3" fillId="0" borderId="81" xfId="7" applyNumberFormat="1" applyFont="1" applyFill="1" applyBorder="1" applyAlignment="1">
      <alignment horizontal="right" vertical="center" wrapText="1"/>
    </xf>
    <xf numFmtId="164" fontId="4" fillId="36" borderId="81" xfId="7" applyNumberFormat="1" applyFont="1" applyFill="1" applyBorder="1" applyAlignment="1">
      <alignment horizontal="left" vertical="center" wrapText="1"/>
    </xf>
    <xf numFmtId="164" fontId="4" fillId="36" borderId="81" xfId="7" applyNumberFormat="1" applyFont="1" applyFill="1" applyBorder="1" applyAlignment="1">
      <alignment horizontal="center" vertical="center" wrapText="1"/>
    </xf>
    <xf numFmtId="164" fontId="3" fillId="0" borderId="23" xfId="7" applyNumberFormat="1" applyFont="1" applyFill="1" applyBorder="1" applyAlignment="1">
      <alignment horizontal="right" vertical="center" wrapText="1"/>
    </xf>
    <xf numFmtId="0" fontId="136" fillId="0" borderId="0" xfId="11" applyFont="1" applyFill="1" applyBorder="1" applyProtection="1"/>
    <xf numFmtId="193" fontId="141" fillId="0" borderId="12" xfId="0" applyNumberFormat="1" applyFont="1" applyBorder="1" applyAlignment="1">
      <alignment horizontal="center" vertical="center"/>
    </xf>
    <xf numFmtId="193" fontId="141" fillId="0" borderId="31" xfId="0" applyNumberFormat="1" applyFont="1" applyBorder="1" applyAlignment="1">
      <alignment horizontal="center" vertical="center"/>
    </xf>
    <xf numFmtId="193" fontId="141" fillId="0" borderId="11" xfId="0" applyNumberFormat="1" applyFont="1" applyBorder="1" applyAlignment="1">
      <alignment horizontal="center" vertical="center"/>
    </xf>
    <xf numFmtId="193" fontId="144" fillId="0" borderId="11" xfId="0" applyNumberFormat="1" applyFont="1" applyFill="1" applyBorder="1" applyAlignment="1">
      <alignment horizontal="center" vertical="center"/>
    </xf>
    <xf numFmtId="193" fontId="141" fillId="0" borderId="11" xfId="0" applyNumberFormat="1" applyFont="1" applyFill="1" applyBorder="1" applyAlignment="1">
      <alignment horizontal="center" vertical="center"/>
    </xf>
    <xf numFmtId="193" fontId="141" fillId="0" borderId="14" xfId="0" applyNumberFormat="1" applyFont="1" applyBorder="1" applyAlignment="1">
      <alignment horizontal="center" vertical="center"/>
    </xf>
    <xf numFmtId="193" fontId="145" fillId="0" borderId="13" xfId="0" applyNumberFormat="1" applyFont="1" applyFill="1" applyBorder="1" applyAlignment="1">
      <alignment horizontal="center" vertical="center"/>
    </xf>
    <xf numFmtId="193" fontId="141" fillId="0" borderId="13" xfId="0" applyNumberFormat="1" applyFont="1" applyFill="1" applyBorder="1" applyAlignment="1">
      <alignment horizontal="center" vertical="center"/>
    </xf>
    <xf numFmtId="0" fontId="141" fillId="0" borderId="121" xfId="0" applyFont="1" applyBorder="1" applyAlignment="1">
      <alignment horizontal="center"/>
    </xf>
    <xf numFmtId="167" fontId="84" fillId="0" borderId="81" xfId="0" applyNumberFormat="1" applyFont="1" applyBorder="1" applyAlignment="1">
      <alignment horizontal="center"/>
    </xf>
    <xf numFmtId="167" fontId="86" fillId="0" borderId="81" xfId="0" applyNumberFormat="1" applyFont="1" applyFill="1" applyBorder="1" applyAlignment="1">
      <alignment horizontal="center"/>
    </xf>
    <xf numFmtId="0" fontId="84" fillId="0" borderId="81" xfId="0" applyFont="1" applyBorder="1"/>
    <xf numFmtId="193" fontId="141" fillId="0" borderId="134" xfId="0" applyNumberFormat="1" applyFont="1" applyBorder="1" applyAlignment="1">
      <alignment horizontal="center" vertical="center"/>
    </xf>
    <xf numFmtId="0" fontId="84" fillId="0" borderId="23" xfId="0" applyFont="1" applyBorder="1"/>
    <xf numFmtId="167" fontId="146" fillId="80" borderId="57" xfId="0" applyNumberFormat="1" applyFont="1" applyFill="1" applyBorder="1" applyAlignment="1">
      <alignment horizontal="center"/>
    </xf>
    <xf numFmtId="167" fontId="141" fillId="0" borderId="3" xfId="0" applyNumberFormat="1" applyFont="1" applyBorder="1" applyAlignment="1"/>
    <xf numFmtId="167" fontId="141" fillId="36" borderId="22" xfId="0" applyNumberFormat="1" applyFont="1" applyFill="1" applyBorder="1"/>
    <xf numFmtId="193" fontId="141" fillId="36" borderId="22" xfId="0" applyNumberFormat="1" applyFont="1" applyFill="1" applyBorder="1"/>
    <xf numFmtId="193" fontId="141" fillId="36" borderId="52" xfId="0" applyNumberFormat="1" applyFont="1" applyFill="1" applyBorder="1" applyAlignment="1"/>
    <xf numFmtId="193" fontId="141" fillId="36" borderId="53" xfId="0" applyNumberFormat="1" applyFont="1" applyFill="1" applyBorder="1"/>
    <xf numFmtId="193" fontId="141" fillId="36" borderId="21" xfId="0" applyNumberFormat="1" applyFont="1" applyFill="1" applyBorder="1"/>
    <xf numFmtId="193" fontId="141" fillId="36" borderId="23" xfId="0" applyNumberFormat="1" applyFont="1" applyFill="1" applyBorder="1"/>
    <xf numFmtId="9" fontId="147" fillId="0" borderId="19" xfId="20962" applyFont="1" applyBorder="1"/>
    <xf numFmtId="9" fontId="147" fillId="36" borderId="23" xfId="20962" applyFont="1" applyFill="1" applyBorder="1"/>
    <xf numFmtId="193" fontId="147" fillId="36" borderId="22" xfId="0" applyNumberFormat="1" applyFont="1" applyFill="1" applyBorder="1"/>
    <xf numFmtId="0" fontId="45" fillId="0" borderId="121" xfId="0" applyFont="1" applyFill="1" applyBorder="1" applyAlignment="1">
      <alignment horizontal="center" vertical="center" wrapText="1"/>
    </xf>
    <xf numFmtId="0" fontId="45" fillId="0" borderId="81" xfId="0" applyFont="1" applyFill="1" applyBorder="1" applyAlignment="1">
      <alignment horizontal="center" vertical="center" wrapText="1"/>
    </xf>
    <xf numFmtId="0" fontId="45" fillId="0" borderId="124" xfId="0" applyFont="1" applyFill="1" applyBorder="1" applyAlignment="1">
      <alignment horizontal="center" vertical="center" wrapText="1"/>
    </xf>
    <xf numFmtId="0" fontId="3" fillId="3" borderId="82" xfId="0" applyFont="1" applyFill="1" applyBorder="1" applyAlignment="1">
      <alignment vertical="center"/>
    </xf>
    <xf numFmtId="0" fontId="3" fillId="3" borderId="123" xfId="0" applyFont="1" applyFill="1" applyBorder="1" applyAlignment="1">
      <alignment vertical="center"/>
    </xf>
    <xf numFmtId="169" fontId="9" fillId="37" borderId="63" xfId="20" applyBorder="1"/>
    <xf numFmtId="169" fontId="9" fillId="37" borderId="94" xfId="20" applyBorder="1"/>
    <xf numFmtId="194" fontId="3" fillId="0" borderId="82" xfId="7" applyNumberFormat="1" applyFont="1" applyFill="1" applyBorder="1" applyAlignment="1">
      <alignment vertical="center"/>
    </xf>
    <xf numFmtId="194" fontId="3" fillId="0" borderId="85" xfId="7" applyNumberFormat="1" applyFont="1" applyFill="1" applyBorder="1" applyAlignment="1">
      <alignment vertical="center"/>
    </xf>
    <xf numFmtId="194" fontId="4" fillId="0" borderId="81" xfId="7" applyNumberFormat="1" applyFont="1" applyFill="1" applyBorder="1" applyAlignment="1">
      <alignment vertical="center"/>
    </xf>
    <xf numFmtId="194" fontId="3" fillId="0" borderId="123" xfId="7" applyNumberFormat="1" applyFont="1" applyFill="1" applyBorder="1" applyAlignment="1">
      <alignment vertical="center"/>
    </xf>
    <xf numFmtId="194" fontId="3" fillId="0" borderId="121" xfId="7" applyNumberFormat="1" applyFont="1" applyFill="1" applyBorder="1" applyAlignment="1">
      <alignment vertical="center"/>
    </xf>
    <xf numFmtId="194" fontId="3" fillId="0" borderId="18" xfId="7" applyNumberFormat="1" applyFont="1" applyFill="1" applyBorder="1" applyAlignment="1">
      <alignment vertical="center"/>
    </xf>
    <xf numFmtId="0" fontId="3" fillId="0" borderId="18" xfId="0" applyFont="1" applyFill="1" applyBorder="1" applyAlignment="1">
      <alignment vertical="center"/>
    </xf>
    <xf numFmtId="0" fontId="3" fillId="0" borderId="122" xfId="0" applyFont="1" applyFill="1" applyBorder="1" applyAlignment="1">
      <alignment vertical="center"/>
    </xf>
    <xf numFmtId="0" fontId="3" fillId="0" borderId="124" xfId="0" applyFont="1" applyFill="1" applyBorder="1" applyAlignment="1">
      <alignment vertical="center"/>
    </xf>
    <xf numFmtId="194" fontId="4" fillId="0" borderId="18" xfId="0" applyNumberFormat="1" applyFont="1" applyFill="1" applyBorder="1" applyAlignment="1">
      <alignment vertical="center"/>
    </xf>
    <xf numFmtId="194" fontId="4" fillId="0" borderId="123" xfId="0" applyNumberFormat="1" applyFont="1" applyFill="1" applyBorder="1" applyAlignment="1">
      <alignment vertical="center"/>
    </xf>
    <xf numFmtId="194" fontId="4" fillId="0" borderId="82" xfId="0" applyNumberFormat="1" applyFont="1" applyFill="1" applyBorder="1" applyAlignment="1">
      <alignment vertical="center"/>
    </xf>
    <xf numFmtId="194" fontId="4" fillId="0" borderId="121" xfId="0" applyNumberFormat="1" applyFont="1" applyFill="1" applyBorder="1" applyAlignment="1">
      <alignment vertical="center"/>
    </xf>
    <xf numFmtId="194" fontId="3" fillId="0" borderId="122" xfId="7" applyNumberFormat="1" applyFont="1" applyFill="1" applyBorder="1" applyAlignment="1">
      <alignment vertical="center"/>
    </xf>
    <xf numFmtId="194" fontId="3" fillId="0" borderId="124" xfId="7" applyNumberFormat="1" applyFont="1" applyFill="1" applyBorder="1" applyAlignment="1">
      <alignment vertical="center"/>
    </xf>
    <xf numFmtId="194" fontId="4" fillId="0" borderId="21" xfId="0" applyNumberFormat="1" applyFont="1" applyFill="1" applyBorder="1" applyAlignment="1">
      <alignment vertical="center"/>
    </xf>
    <xf numFmtId="194" fontId="4" fillId="0" borderId="88" xfId="0" applyNumberFormat="1" applyFont="1" applyFill="1" applyBorder="1" applyAlignment="1">
      <alignment vertical="center"/>
    </xf>
    <xf numFmtId="194" fontId="4" fillId="0" borderId="23" xfId="7" applyNumberFormat="1" applyFont="1" applyFill="1" applyBorder="1" applyAlignment="1">
      <alignment vertical="center"/>
    </xf>
    <xf numFmtId="194" fontId="4" fillId="0" borderId="135" xfId="0" applyNumberFormat="1" applyFont="1" applyFill="1" applyBorder="1" applyAlignment="1">
      <alignment vertical="center"/>
    </xf>
    <xf numFmtId="194" fontId="4" fillId="0" borderId="22" xfId="0" applyNumberFormat="1" applyFont="1" applyFill="1" applyBorder="1" applyAlignment="1">
      <alignment vertical="center"/>
    </xf>
    <xf numFmtId="194" fontId="3" fillId="0" borderId="69" xfId="7" applyNumberFormat="1" applyFont="1" applyFill="1" applyBorder="1" applyAlignment="1">
      <alignment vertical="center"/>
    </xf>
    <xf numFmtId="194" fontId="3" fillId="0" borderId="26" xfId="7" applyNumberFormat="1" applyFont="1" applyFill="1" applyBorder="1" applyAlignment="1">
      <alignment vertical="center"/>
    </xf>
    <xf numFmtId="194" fontId="4" fillId="0" borderId="17" xfId="7" applyNumberFormat="1" applyFont="1" applyFill="1" applyBorder="1" applyAlignment="1">
      <alignment vertical="center"/>
    </xf>
    <xf numFmtId="194" fontId="4" fillId="0" borderId="89" xfId="7" applyNumberFormat="1" applyFont="1" applyFill="1" applyBorder="1" applyAlignment="1">
      <alignment vertical="center"/>
    </xf>
    <xf numFmtId="43" fontId="3" fillId="0" borderId="78" xfId="0" applyNumberFormat="1" applyFont="1" applyFill="1" applyBorder="1" applyAlignment="1">
      <alignment vertical="center"/>
    </xf>
    <xf numFmtId="164" fontId="3" fillId="0" borderId="22" xfId="0" applyNumberFormat="1" applyFont="1" applyFill="1" applyBorder="1" applyAlignment="1">
      <alignment vertical="center"/>
    </xf>
    <xf numFmtId="10" fontId="4" fillId="0" borderId="129" xfId="20962" applyNumberFormat="1" applyFont="1" applyFill="1" applyBorder="1" applyAlignment="1">
      <alignment vertical="center"/>
    </xf>
    <xf numFmtId="10" fontId="4" fillId="0" borderId="92" xfId="20962" applyNumberFormat="1" applyFont="1" applyFill="1" applyBorder="1" applyAlignment="1">
      <alignment vertical="center"/>
    </xf>
    <xf numFmtId="10" fontId="4" fillId="0" borderId="93" xfId="20962" applyNumberFormat="1" applyFont="1" applyFill="1" applyBorder="1" applyAlignment="1">
      <alignment vertical="center"/>
    </xf>
    <xf numFmtId="10" fontId="106" fillId="0" borderId="97" xfId="20962" applyNumberFormat="1" applyFont="1" applyFill="1" applyBorder="1" applyAlignment="1" applyProtection="1">
      <alignment horizontal="right" vertical="center"/>
      <protection locked="0"/>
    </xf>
    <xf numFmtId="0" fontId="147" fillId="0" borderId="0" xfId="0" applyFont="1"/>
    <xf numFmtId="164" fontId="147" fillId="0" borderId="97" xfId="7" applyNumberFormat="1" applyFont="1" applyBorder="1"/>
    <xf numFmtId="164" fontId="147" fillId="0" borderId="81" xfId="7" applyNumberFormat="1" applyFont="1" applyBorder="1"/>
    <xf numFmtId="164" fontId="147" fillId="0" borderId="97" xfId="7" applyNumberFormat="1" applyFont="1" applyBorder="1" applyAlignment="1">
      <alignment vertical="center"/>
    </xf>
    <xf numFmtId="164" fontId="148" fillId="0" borderId="121" xfId="7" applyNumberFormat="1" applyFont="1" applyBorder="1"/>
    <xf numFmtId="164" fontId="117" fillId="0" borderId="121" xfId="7" applyNumberFormat="1" applyFont="1" applyBorder="1"/>
    <xf numFmtId="164" fontId="113" fillId="0" borderId="121" xfId="7" applyNumberFormat="1" applyFont="1" applyBorder="1"/>
    <xf numFmtId="164" fontId="113" fillId="0" borderId="121" xfId="7" applyNumberFormat="1" applyFont="1" applyFill="1" applyBorder="1"/>
    <xf numFmtId="164" fontId="116" fillId="0" borderId="121" xfId="7" applyNumberFormat="1" applyFont="1" applyBorder="1"/>
    <xf numFmtId="164" fontId="149" fillId="36" borderId="121" xfId="7" applyNumberFormat="1" applyFont="1" applyFill="1" applyBorder="1"/>
    <xf numFmtId="164" fontId="114" fillId="0" borderId="121" xfId="7" applyNumberFormat="1" applyFont="1" applyBorder="1"/>
    <xf numFmtId="164" fontId="150" fillId="0" borderId="121" xfId="7" applyNumberFormat="1" applyFont="1" applyBorder="1"/>
    <xf numFmtId="164" fontId="113" fillId="0" borderId="121" xfId="7" applyNumberFormat="1" applyFont="1" applyBorder="1" applyAlignment="1">
      <alignment horizontal="left" indent="1"/>
    </xf>
    <xf numFmtId="164" fontId="116" fillId="76" borderId="121" xfId="7" applyNumberFormat="1" applyFont="1" applyFill="1" applyBorder="1"/>
    <xf numFmtId="164" fontId="151" fillId="0" borderId="121" xfId="7" applyNumberFormat="1" applyFont="1" applyBorder="1"/>
    <xf numFmtId="164" fontId="149" fillId="0" borderId="121" xfId="7" applyNumberFormat="1" applyFont="1" applyBorder="1"/>
    <xf numFmtId="164" fontId="113" fillId="0" borderId="81" xfId="7" applyNumberFormat="1" applyFont="1" applyBorder="1"/>
    <xf numFmtId="164" fontId="113" fillId="0" borderId="18" xfId="7" applyNumberFormat="1" applyFont="1" applyBorder="1" applyAlignment="1">
      <alignment horizontal="left" indent="1"/>
    </xf>
    <xf numFmtId="164" fontId="113" fillId="0" borderId="18" xfId="7" applyNumberFormat="1" applyFont="1" applyBorder="1" applyAlignment="1">
      <alignment horizontal="left" indent="2"/>
    </xf>
    <xf numFmtId="164" fontId="113" fillId="0" borderId="18" xfId="7" applyNumberFormat="1" applyFont="1" applyFill="1" applyBorder="1" applyAlignment="1">
      <alignment horizontal="left" indent="3"/>
    </xf>
    <xf numFmtId="164" fontId="113" fillId="0" borderId="18" xfId="7" applyNumberFormat="1" applyFont="1" applyFill="1" applyBorder="1" applyAlignment="1">
      <alignment horizontal="left" indent="1"/>
    </xf>
    <xf numFmtId="164" fontId="113" fillId="79" borderId="18" xfId="7" applyNumberFormat="1" applyFont="1" applyFill="1" applyBorder="1"/>
    <xf numFmtId="164" fontId="113" fillId="79" borderId="121" xfId="7" applyNumberFormat="1" applyFont="1" applyFill="1" applyBorder="1"/>
    <xf numFmtId="164" fontId="113" fillId="79" borderId="81" xfId="7" applyNumberFormat="1" applyFont="1" applyFill="1" applyBorder="1"/>
    <xf numFmtId="164" fontId="113" fillId="0" borderId="18" xfId="7" applyNumberFormat="1" applyFont="1" applyFill="1" applyBorder="1" applyAlignment="1">
      <alignment horizontal="left" vertical="top" wrapText="1" indent="2"/>
    </xf>
    <xf numFmtId="164" fontId="113" fillId="0" borderId="81" xfId="7" applyNumberFormat="1" applyFont="1" applyFill="1" applyBorder="1"/>
    <xf numFmtId="164" fontId="113" fillId="0" borderId="18" xfId="7" applyNumberFormat="1" applyFont="1" applyFill="1" applyBorder="1" applyAlignment="1">
      <alignment horizontal="left" wrapText="1" indent="3"/>
    </xf>
    <xf numFmtId="164" fontId="113" fillId="0" borderId="18" xfId="7" applyNumberFormat="1" applyFont="1" applyFill="1" applyBorder="1" applyAlignment="1">
      <alignment horizontal="left" wrapText="1" indent="2"/>
    </xf>
    <xf numFmtId="164" fontId="149" fillId="0" borderId="18" xfId="7" applyNumberFormat="1" applyFont="1" applyBorder="1"/>
    <xf numFmtId="164" fontId="149" fillId="0" borderId="81" xfId="7" applyNumberFormat="1" applyFont="1" applyBorder="1"/>
    <xf numFmtId="164" fontId="113" fillId="0" borderId="121" xfId="7" applyNumberFormat="1" applyFont="1" applyFill="1" applyBorder="1" applyAlignment="1">
      <alignment horizontal="left" vertical="center" wrapText="1"/>
    </xf>
    <xf numFmtId="164" fontId="113" fillId="0" borderId="121" xfId="7" applyNumberFormat="1" applyFont="1" applyBorder="1" applyAlignment="1">
      <alignment horizontal="center" vertical="center" wrapText="1"/>
    </xf>
    <xf numFmtId="164" fontId="113" fillId="0" borderId="121" xfId="7" applyNumberFormat="1" applyFont="1" applyBorder="1" applyAlignment="1">
      <alignment horizontal="center" vertical="center"/>
    </xf>
    <xf numFmtId="164" fontId="116" fillId="0" borderId="121" xfId="7" applyNumberFormat="1" applyFont="1" applyFill="1" applyBorder="1" applyAlignment="1">
      <alignment horizontal="left" vertical="center" wrapText="1"/>
    </xf>
    <xf numFmtId="164" fontId="118" fillId="0" borderId="121" xfId="7" applyNumberFormat="1" applyFont="1" applyBorder="1"/>
    <xf numFmtId="164" fontId="118" fillId="0" borderId="125" xfId="7" applyNumberFormat="1" applyFont="1" applyBorder="1"/>
    <xf numFmtId="164" fontId="152" fillId="0" borderId="121" xfId="7" applyNumberFormat="1" applyFont="1" applyBorder="1"/>
    <xf numFmtId="10" fontId="118" fillId="0" borderId="121" xfId="20962" applyNumberFormat="1" applyFont="1" applyBorder="1"/>
    <xf numFmtId="10" fontId="118" fillId="0" borderId="125" xfId="20962" applyNumberFormat="1" applyFont="1" applyBorder="1"/>
    <xf numFmtId="193" fontId="2" fillId="0" borderId="82" xfId="0" applyNumberFormat="1" applyFont="1" applyFill="1" applyBorder="1" applyAlignment="1" applyProtection="1">
      <alignment vertical="center" wrapText="1"/>
      <protection locked="0"/>
    </xf>
    <xf numFmtId="193" fontId="2" fillId="0" borderId="82" xfId="0" applyNumberFormat="1" applyFont="1" applyFill="1" applyBorder="1" applyAlignment="1" applyProtection="1">
      <alignment horizontal="right" vertical="center" wrapText="1"/>
      <protection locked="0"/>
    </xf>
    <xf numFmtId="193" fontId="45" fillId="0" borderId="82" xfId="0" applyNumberFormat="1" applyFont="1" applyFill="1" applyBorder="1" applyAlignment="1" applyProtection="1">
      <alignment horizontal="right" vertical="center" wrapText="1"/>
      <protection locked="0"/>
    </xf>
    <xf numFmtId="10" fontId="2" fillId="0" borderId="82" xfId="20962" applyNumberFormat="1" applyFont="1" applyBorder="1" applyAlignment="1" applyProtection="1">
      <alignment horizontal="right" vertical="center" wrapText="1"/>
      <protection locked="0"/>
    </xf>
    <xf numFmtId="10" fontId="2" fillId="2" borderId="82" xfId="20962" applyNumberFormat="1" applyFont="1" applyFill="1" applyBorder="1" applyAlignment="1" applyProtection="1">
      <alignment vertical="center"/>
      <protection locked="0"/>
    </xf>
    <xf numFmtId="193" fontId="2" fillId="2" borderId="82" xfId="0" applyNumberFormat="1" applyFont="1" applyFill="1" applyBorder="1" applyAlignment="1" applyProtection="1">
      <alignment vertical="center"/>
      <protection locked="0"/>
    </xf>
    <xf numFmtId="10" fontId="2" fillId="2" borderId="78" xfId="20962" applyNumberFormat="1" applyFont="1" applyFill="1" applyBorder="1" applyAlignment="1" applyProtection="1">
      <alignment vertical="center"/>
      <protection locked="0"/>
    </xf>
    <xf numFmtId="193" fontId="2" fillId="2" borderId="78" xfId="0" applyNumberFormat="1" applyFont="1" applyFill="1" applyBorder="1" applyAlignment="1" applyProtection="1">
      <alignment vertical="center"/>
      <protection locked="0"/>
    </xf>
    <xf numFmtId="10" fontId="2" fillId="2" borderId="135" xfId="20962" applyNumberFormat="1" applyFont="1" applyFill="1" applyBorder="1" applyAlignment="1" applyProtection="1">
      <alignment vertical="center"/>
      <protection locked="0"/>
    </xf>
    <xf numFmtId="164" fontId="0" fillId="0" borderId="0" xfId="0" applyNumberFormat="1"/>
    <xf numFmtId="43" fontId="0" fillId="0" borderId="0" xfId="0" applyNumberFormat="1"/>
    <xf numFmtId="164" fontId="138" fillId="0" borderId="18" xfId="7" applyNumberFormat="1" applyFont="1" applyFill="1" applyBorder="1" applyAlignment="1" applyProtection="1">
      <alignment horizontal="right"/>
    </xf>
    <xf numFmtId="164" fontId="138" fillId="0" borderId="121" xfId="7" applyNumberFormat="1" applyFont="1" applyFill="1" applyBorder="1" applyAlignment="1" applyProtection="1">
      <alignment horizontal="right"/>
    </xf>
    <xf numFmtId="193" fontId="2" fillId="0" borderId="104" xfId="0" applyNumberFormat="1" applyFont="1" applyFill="1" applyBorder="1" applyAlignment="1" applyProtection="1">
      <alignment vertical="center"/>
      <protection locked="0"/>
    </xf>
    <xf numFmtId="169" fontId="2" fillId="37" borderId="70" xfId="20" applyFont="1" applyBorder="1"/>
    <xf numFmtId="193" fontId="2" fillId="0" borderId="81" xfId="0" applyNumberFormat="1" applyFont="1" applyFill="1" applyBorder="1" applyAlignment="1" applyProtection="1">
      <alignment vertical="center" wrapText="1"/>
      <protection locked="0"/>
    </xf>
    <xf numFmtId="169" fontId="2" fillId="37" borderId="136" xfId="20" applyFont="1" applyBorder="1"/>
    <xf numFmtId="193" fontId="2" fillId="0" borderId="81" xfId="0" applyNumberFormat="1" applyFont="1" applyFill="1" applyBorder="1" applyAlignment="1" applyProtection="1">
      <alignment horizontal="right" vertical="center" wrapText="1"/>
      <protection locked="0"/>
    </xf>
    <xf numFmtId="193" fontId="45" fillId="0" borderId="81" xfId="0" applyNumberFormat="1" applyFont="1" applyFill="1" applyBorder="1" applyAlignment="1" applyProtection="1">
      <alignment horizontal="right" vertical="center" wrapText="1"/>
      <protection locked="0"/>
    </xf>
    <xf numFmtId="10" fontId="2" fillId="0" borderId="81" xfId="20962" applyNumberFormat="1" applyFont="1" applyBorder="1" applyAlignment="1" applyProtection="1">
      <alignment horizontal="right" vertical="center" wrapText="1"/>
      <protection locked="0"/>
    </xf>
    <xf numFmtId="10" fontId="2" fillId="2" borderId="81" xfId="20962" applyNumberFormat="1" applyFont="1" applyFill="1" applyBorder="1" applyAlignment="1" applyProtection="1">
      <alignment vertical="center"/>
      <protection locked="0"/>
    </xf>
    <xf numFmtId="193" fontId="2" fillId="2" borderId="81" xfId="0" applyNumberFormat="1" applyFont="1" applyFill="1" applyBorder="1" applyAlignment="1" applyProtection="1">
      <alignment vertical="center"/>
      <protection locked="0"/>
    </xf>
    <xf numFmtId="10" fontId="2" fillId="2" borderId="89" xfId="20962" applyNumberFormat="1" applyFont="1" applyFill="1" applyBorder="1" applyAlignment="1" applyProtection="1">
      <alignment vertical="center"/>
      <protection locked="0"/>
    </xf>
    <xf numFmtId="193" fontId="2" fillId="2" borderId="89" xfId="0" applyNumberFormat="1" applyFont="1" applyFill="1" applyBorder="1" applyAlignment="1" applyProtection="1">
      <alignment vertical="center"/>
      <protection locked="0"/>
    </xf>
    <xf numFmtId="10" fontId="2" fillId="2" borderId="23" xfId="20962" applyNumberFormat="1" applyFont="1" applyFill="1" applyBorder="1" applyAlignment="1" applyProtection="1">
      <alignment vertical="center"/>
      <protection locked="0"/>
    </xf>
    <xf numFmtId="164" fontId="137" fillId="0" borderId="18" xfId="7" applyNumberFormat="1" applyFont="1" applyBorder="1" applyAlignment="1">
      <alignment vertical="center"/>
    </xf>
    <xf numFmtId="164" fontId="137" fillId="0" borderId="121" xfId="7" applyNumberFormat="1" applyFont="1" applyBorder="1" applyAlignment="1">
      <alignment vertical="center"/>
    </xf>
    <xf numFmtId="38" fontId="137" fillId="0" borderId="121" xfId="7" applyNumberFormat="1" applyFont="1" applyBorder="1"/>
    <xf numFmtId="38" fontId="137" fillId="36" borderId="121" xfId="7" applyNumberFormat="1" applyFont="1" applyFill="1" applyBorder="1"/>
    <xf numFmtId="38" fontId="0" fillId="0" borderId="121" xfId="7" applyNumberFormat="1" applyFont="1" applyBorder="1"/>
    <xf numFmtId="0" fontId="94" fillId="0" borderId="66" xfId="0" applyFont="1" applyBorder="1" applyAlignment="1">
      <alignment horizontal="left" wrapText="1"/>
    </xf>
    <xf numFmtId="0" fontId="94" fillId="0" borderId="65" xfId="0" applyFont="1" applyBorder="1" applyAlignment="1">
      <alignment horizontal="left" wrapText="1"/>
    </xf>
    <xf numFmtId="0" fontId="94" fillId="0" borderId="129" xfId="0" applyFont="1" applyBorder="1" applyAlignment="1">
      <alignment horizontal="center" vertical="center"/>
    </xf>
    <xf numFmtId="0" fontId="94" fillId="0" borderId="30" xfId="0" applyFont="1" applyBorder="1" applyAlignment="1">
      <alignment horizontal="center" vertical="center"/>
    </xf>
    <xf numFmtId="0" fontId="94" fillId="0" borderId="130" xfId="0" applyFont="1" applyBorder="1" applyAlignment="1">
      <alignment horizontal="center" vertical="center"/>
    </xf>
    <xf numFmtId="0" fontId="135" fillId="0" borderId="129" xfId="0" applyFont="1" applyBorder="1" applyAlignment="1">
      <alignment horizontal="center"/>
    </xf>
    <xf numFmtId="0" fontId="135" fillId="0" borderId="30" xfId="0" applyFont="1" applyBorder="1" applyAlignment="1">
      <alignment horizontal="center"/>
    </xf>
    <xf numFmtId="0" fontId="135" fillId="0" borderId="130" xfId="0" applyFont="1" applyBorder="1" applyAlignment="1">
      <alignment horizontal="center"/>
    </xf>
    <xf numFmtId="164" fontId="0" fillId="0" borderId="82" xfId="7" applyNumberFormat="1" applyFont="1" applyBorder="1" applyAlignment="1">
      <alignment horizontal="center"/>
    </xf>
    <xf numFmtId="164" fontId="0" fillId="0" borderId="123" xfId="7" applyNumberFormat="1" applyFont="1" applyBorder="1" applyAlignment="1">
      <alignment horizontal="center"/>
    </xf>
    <xf numFmtId="164" fontId="0" fillId="0" borderId="84" xfId="7" applyNumberFormat="1" applyFont="1" applyBorder="1" applyAlignment="1">
      <alignment horizontal="center"/>
    </xf>
    <xf numFmtId="0" fontId="0" fillId="0" borderId="15" xfId="0" applyBorder="1" applyAlignment="1">
      <alignment horizontal="center" vertical="center"/>
    </xf>
    <xf numFmtId="0" fontId="0" fillId="0" borderId="18" xfId="0" applyBorder="1" applyAlignment="1">
      <alignment horizontal="center" vertical="center"/>
    </xf>
    <xf numFmtId="0" fontId="122" fillId="0" borderId="59" xfId="0" applyFont="1" applyBorder="1" applyAlignment="1">
      <alignment horizontal="center" vertical="center"/>
    </xf>
    <xf numFmtId="0" fontId="122" fillId="0" borderId="85" xfId="0" applyFont="1" applyBorder="1" applyAlignment="1">
      <alignment horizontal="center" vertical="center"/>
    </xf>
    <xf numFmtId="0" fontId="123" fillId="0" borderId="15" xfId="0" applyFont="1" applyFill="1" applyBorder="1" applyAlignment="1" applyProtection="1">
      <alignment horizontal="center" vertical="center"/>
    </xf>
    <xf numFmtId="0" fontId="123" fillId="0" borderId="16" xfId="0" applyFont="1" applyFill="1" applyBorder="1" applyAlignment="1" applyProtection="1">
      <alignment horizontal="center" vertical="center"/>
    </xf>
    <xf numFmtId="0" fontId="123" fillId="0" borderId="17" xfId="0" applyFont="1" applyFill="1" applyBorder="1" applyAlignment="1" applyProtection="1">
      <alignment horizontal="center" vertical="center"/>
    </xf>
    <xf numFmtId="0" fontId="0" fillId="0" borderId="82" xfId="0" applyBorder="1" applyAlignment="1">
      <alignment horizontal="center"/>
    </xf>
    <xf numFmtId="0" fontId="0" fillId="0" borderId="123" xfId="0" applyBorder="1" applyAlignment="1">
      <alignment horizontal="center"/>
    </xf>
    <xf numFmtId="0" fontId="0" fillId="0" borderId="84" xfId="0" applyBorder="1" applyAlignment="1">
      <alignment horizontal="center"/>
    </xf>
    <xf numFmtId="0" fontId="0" fillId="0" borderId="68" xfId="0" applyBorder="1" applyAlignment="1">
      <alignment horizontal="center" vertical="center"/>
    </xf>
    <xf numFmtId="0" fontId="0" fillId="0" borderId="75" xfId="0" applyBorder="1" applyAlignment="1">
      <alignment horizontal="center" vertical="center"/>
    </xf>
    <xf numFmtId="0" fontId="122" fillId="0" borderId="125" xfId="0" applyFont="1" applyBorder="1" applyAlignment="1">
      <alignment horizontal="center" vertical="center" wrapText="1"/>
    </xf>
    <xf numFmtId="0" fontId="122" fillId="0" borderId="7" xfId="0" applyFont="1" applyBorder="1" applyAlignment="1">
      <alignment horizontal="center" vertical="center" wrapText="1"/>
    </xf>
    <xf numFmtId="0" fontId="137" fillId="0" borderId="15" xfId="0" applyFont="1" applyBorder="1" applyAlignment="1">
      <alignment horizontal="center" vertical="center"/>
    </xf>
    <xf numFmtId="0" fontId="137" fillId="0" borderId="18" xfId="0" applyFont="1" applyBorder="1" applyAlignment="1">
      <alignment horizontal="center" vertical="center"/>
    </xf>
    <xf numFmtId="0" fontId="137" fillId="0" borderId="26" xfId="0" applyFont="1" applyBorder="1" applyAlignment="1">
      <alignment horizontal="center" vertical="center" wrapText="1"/>
    </xf>
    <xf numFmtId="0" fontId="137" fillId="0" borderId="122" xfId="0" applyFont="1" applyBorder="1" applyAlignment="1">
      <alignment horizontal="center" vertical="center" wrapText="1"/>
    </xf>
    <xf numFmtId="0" fontId="45" fillId="0" borderId="3" xfId="0" applyFont="1" applyBorder="1" applyAlignment="1">
      <alignment horizontal="center" vertical="center" wrapText="1"/>
    </xf>
    <xf numFmtId="0" fontId="45" fillId="0" borderId="19" xfId="0" applyFont="1" applyBorder="1" applyAlignment="1">
      <alignment horizontal="center" vertical="center" wrapText="1"/>
    </xf>
    <xf numFmtId="0" fontId="86" fillId="0" borderId="121" xfId="0" applyFont="1" applyFill="1" applyBorder="1" applyAlignment="1">
      <alignment horizontal="center" vertical="center" wrapText="1"/>
    </xf>
    <xf numFmtId="0" fontId="84" fillId="0" borderId="121" xfId="0" applyFont="1" applyFill="1" applyBorder="1" applyAlignment="1">
      <alignment horizontal="center" vertical="center" wrapText="1"/>
    </xf>
    <xf numFmtId="0" fontId="45" fillId="0" borderId="121" xfId="11" applyFont="1" applyFill="1" applyBorder="1" applyAlignment="1" applyProtection="1">
      <alignment horizontal="center" vertical="center" wrapText="1"/>
    </xf>
    <xf numFmtId="0" fontId="45" fillId="0" borderId="81" xfId="11" applyFont="1" applyFill="1" applyBorder="1" applyAlignment="1" applyProtection="1">
      <alignment horizontal="center" vertical="center" wrapText="1"/>
    </xf>
    <xf numFmtId="0" fontId="45" fillId="0" borderId="70" xfId="11" applyFont="1" applyFill="1" applyBorder="1" applyAlignment="1" applyProtection="1">
      <alignment horizontal="center" vertical="center" wrapText="1"/>
    </xf>
    <xf numFmtId="0" fontId="45" fillId="0" borderId="0" xfId="11" applyFont="1" applyFill="1" applyBorder="1" applyAlignment="1" applyProtection="1">
      <alignment horizontal="center" vertical="center" wrapText="1"/>
    </xf>
    <xf numFmtId="9" fontId="3" fillId="0" borderId="8" xfId="0" applyNumberFormat="1" applyFont="1" applyBorder="1" applyAlignment="1">
      <alignment horizontal="center" vertical="center"/>
    </xf>
    <xf numFmtId="9" fontId="3" fillId="0" borderId="10" xfId="0" applyNumberFormat="1" applyFont="1" applyBorder="1" applyAlignment="1">
      <alignment horizontal="center" vertical="center"/>
    </xf>
    <xf numFmtId="0" fontId="99" fillId="3" borderId="71" xfId="13" applyFont="1" applyFill="1" applyBorder="1" applyAlignment="1" applyProtection="1">
      <alignment horizontal="center" vertical="center" wrapText="1"/>
      <protection locked="0"/>
    </xf>
    <xf numFmtId="0" fontId="99" fillId="3" borderId="64" xfId="13" applyFont="1" applyFill="1" applyBorder="1" applyAlignment="1" applyProtection="1">
      <alignment horizontal="center" vertical="center" wrapText="1"/>
      <protection locked="0"/>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164" fontId="45" fillId="3" borderId="69" xfId="1" applyNumberFormat="1" applyFont="1" applyFill="1" applyBorder="1" applyAlignment="1" applyProtection="1">
      <alignment horizontal="center"/>
      <protection locked="0"/>
    </xf>
    <xf numFmtId="164" fontId="45" fillId="3" borderId="27" xfId="1" applyNumberFormat="1" applyFont="1" applyFill="1" applyBorder="1" applyAlignment="1" applyProtection="1">
      <alignment horizontal="center"/>
      <protection locked="0"/>
    </xf>
    <xf numFmtId="164" fontId="45" fillId="3" borderId="28" xfId="1" applyNumberFormat="1" applyFont="1" applyFill="1" applyBorder="1" applyAlignment="1" applyProtection="1">
      <alignment horizontal="center"/>
      <protection locked="0"/>
    </xf>
    <xf numFmtId="164" fontId="45" fillId="0" borderId="15" xfId="1" applyNumberFormat="1" applyFont="1" applyFill="1" applyBorder="1" applyAlignment="1" applyProtection="1">
      <alignment horizontal="center"/>
      <protection locked="0"/>
    </xf>
    <xf numFmtId="164" fontId="45" fillId="0" borderId="16" xfId="1" applyNumberFormat="1" applyFont="1" applyFill="1" applyBorder="1" applyAlignment="1" applyProtection="1">
      <alignment horizontal="center"/>
      <protection locked="0"/>
    </xf>
    <xf numFmtId="164" fontId="45" fillId="0" borderId="17" xfId="1" applyNumberFormat="1" applyFont="1" applyFill="1" applyBorder="1" applyAlignment="1" applyProtection="1">
      <alignment horizontal="center"/>
      <protection locked="0"/>
    </xf>
    <xf numFmtId="0" fontId="86" fillId="0" borderId="51" xfId="0" applyFont="1" applyBorder="1" applyAlignment="1">
      <alignment horizontal="center" vertical="center" wrapText="1"/>
    </xf>
    <xf numFmtId="0" fontId="86" fillId="0" borderId="52" xfId="0" applyFont="1" applyBorder="1" applyAlignment="1">
      <alignment horizontal="center" vertical="center" wrapText="1"/>
    </xf>
    <xf numFmtId="164" fontId="45" fillId="0" borderId="72" xfId="1" applyNumberFormat="1" applyFont="1" applyFill="1" applyBorder="1" applyAlignment="1" applyProtection="1">
      <alignment horizontal="center" vertical="center" wrapText="1"/>
      <protection locked="0"/>
    </xf>
    <xf numFmtId="164" fontId="45" fillId="0" borderId="73" xfId="1" applyNumberFormat="1" applyFont="1" applyFill="1" applyBorder="1" applyAlignment="1" applyProtection="1">
      <alignment horizontal="center" vertical="center" wrapText="1"/>
      <protection locked="0"/>
    </xf>
    <xf numFmtId="0" fontId="3" fillId="0" borderId="71" xfId="0" applyFont="1" applyFill="1" applyBorder="1" applyAlignment="1">
      <alignment horizontal="center" vertical="center" wrapText="1"/>
    </xf>
    <xf numFmtId="0" fontId="3" fillId="0" borderId="64" xfId="0" applyFont="1" applyFill="1" applyBorder="1" applyAlignment="1">
      <alignment horizontal="center" vertical="center" wrapText="1"/>
    </xf>
    <xf numFmtId="0" fontId="86" fillId="0" borderId="74" xfId="0" applyFont="1" applyBorder="1" applyAlignment="1">
      <alignment horizontal="center"/>
    </xf>
    <xf numFmtId="0" fontId="86" fillId="0" borderId="75" xfId="0" applyFont="1" applyBorder="1" applyAlignment="1">
      <alignment horizontal="center"/>
    </xf>
    <xf numFmtId="0" fontId="3"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wrapText="1"/>
    </xf>
    <xf numFmtId="0" fontId="3" fillId="0" borderId="10" xfId="0" applyFont="1" applyFill="1" applyBorder="1" applyAlignment="1">
      <alignment horizontal="center" wrapText="1"/>
    </xf>
    <xf numFmtId="0" fontId="100" fillId="0" borderId="54" xfId="0" applyFont="1" applyFill="1" applyBorder="1" applyAlignment="1">
      <alignment horizontal="left" vertical="center"/>
    </xf>
    <xf numFmtId="0" fontId="100" fillId="0" borderId="55" xfId="0" applyFont="1" applyFill="1" applyBorder="1" applyAlignment="1">
      <alignment horizontal="left" vertical="center"/>
    </xf>
    <xf numFmtId="0" fontId="3" fillId="0" borderId="55" xfId="0" applyFont="1" applyFill="1" applyBorder="1" applyAlignment="1">
      <alignment horizontal="center" vertical="center" wrapText="1"/>
    </xf>
    <xf numFmtId="0" fontId="3" fillId="0" borderId="77" xfId="0" applyFont="1" applyFill="1" applyBorder="1" applyAlignment="1">
      <alignment horizontal="center" vertical="center" wrapText="1"/>
    </xf>
    <xf numFmtId="0" fontId="3" fillId="0" borderId="59" xfId="0" applyFont="1" applyFill="1" applyBorder="1" applyAlignment="1">
      <alignment horizontal="center" vertical="center" wrapText="1"/>
    </xf>
    <xf numFmtId="0" fontId="3" fillId="0" borderId="16" xfId="0" applyFont="1" applyBorder="1" applyAlignment="1">
      <alignment horizontal="center"/>
    </xf>
    <xf numFmtId="0" fontId="3" fillId="0" borderId="17" xfId="0" applyFont="1" applyBorder="1" applyAlignment="1">
      <alignment horizontal="center" vertical="center" wrapText="1"/>
    </xf>
    <xf numFmtId="0" fontId="3" fillId="0" borderId="81" xfId="0" applyFont="1" applyBorder="1" applyAlignment="1">
      <alignment horizontal="center" vertical="center" wrapText="1"/>
    </xf>
    <xf numFmtId="0" fontId="116" fillId="0" borderId="102" xfId="0" applyNumberFormat="1" applyFont="1" applyFill="1" applyBorder="1" applyAlignment="1">
      <alignment horizontal="left" vertical="center" wrapText="1"/>
    </xf>
    <xf numFmtId="0" fontId="116" fillId="0" borderId="103" xfId="0" applyNumberFormat="1" applyFont="1" applyFill="1" applyBorder="1" applyAlignment="1">
      <alignment horizontal="left" vertical="center" wrapText="1"/>
    </xf>
    <xf numFmtId="0" fontId="116" fillId="0" borderId="107" xfId="0" applyNumberFormat="1" applyFont="1" applyFill="1" applyBorder="1" applyAlignment="1">
      <alignment horizontal="left" vertical="center" wrapText="1"/>
    </xf>
    <xf numFmtId="0" fontId="116" fillId="0" borderId="108" xfId="0" applyNumberFormat="1" applyFont="1" applyFill="1" applyBorder="1" applyAlignment="1">
      <alignment horizontal="left" vertical="center" wrapText="1"/>
    </xf>
    <xf numFmtId="0" fontId="116" fillId="0" borderId="110" xfId="0" applyNumberFormat="1" applyFont="1" applyFill="1" applyBorder="1" applyAlignment="1">
      <alignment horizontal="left" vertical="center" wrapText="1"/>
    </xf>
    <xf numFmtId="0" fontId="116" fillId="0" borderId="111" xfId="0" applyNumberFormat="1" applyFont="1" applyFill="1" applyBorder="1" applyAlignment="1">
      <alignment horizontal="left" vertical="center" wrapText="1"/>
    </xf>
    <xf numFmtId="0" fontId="117" fillId="0" borderId="104" xfId="0" applyFont="1" applyFill="1" applyBorder="1" applyAlignment="1">
      <alignment horizontal="center" vertical="center" wrapText="1"/>
    </xf>
    <xf numFmtId="0" fontId="117" fillId="0" borderId="105" xfId="0" applyFont="1" applyFill="1" applyBorder="1" applyAlignment="1">
      <alignment horizontal="center" vertical="center" wrapText="1"/>
    </xf>
    <xf numFmtId="0" fontId="117" fillId="0" borderId="106" xfId="0" applyFont="1" applyFill="1" applyBorder="1" applyAlignment="1">
      <alignment horizontal="center" vertical="center" wrapText="1"/>
    </xf>
    <xf numFmtId="0" fontId="117" fillId="0" borderId="85" xfId="0" applyFont="1" applyFill="1" applyBorder="1" applyAlignment="1">
      <alignment horizontal="center" vertical="center" wrapText="1"/>
    </xf>
    <xf numFmtId="0" fontId="117" fillId="0" borderId="109" xfId="0" applyFont="1" applyFill="1" applyBorder="1" applyAlignment="1">
      <alignment horizontal="center" vertical="center" wrapText="1"/>
    </xf>
    <xf numFmtId="0" fontId="117" fillId="0" borderId="75" xfId="0" applyFont="1" applyFill="1" applyBorder="1" applyAlignment="1">
      <alignment horizontal="center" vertical="center" wrapText="1"/>
    </xf>
    <xf numFmtId="0" fontId="113" fillId="0" borderId="125" xfId="0" applyFont="1" applyBorder="1" applyAlignment="1">
      <alignment horizontal="center" vertical="center" wrapText="1"/>
    </xf>
    <xf numFmtId="0" fontId="113" fillId="0" borderId="7" xfId="0" applyFont="1" applyBorder="1" applyAlignment="1">
      <alignment horizontal="center" vertical="center" wrapText="1"/>
    </xf>
    <xf numFmtId="0" fontId="113" fillId="0" borderId="121" xfId="0" applyFont="1" applyBorder="1" applyAlignment="1">
      <alignment horizontal="center" vertical="center" wrapText="1"/>
    </xf>
    <xf numFmtId="0" fontId="121" fillId="0" borderId="121" xfId="0" applyFont="1" applyFill="1" applyBorder="1" applyAlignment="1">
      <alignment horizontal="center" vertical="center"/>
    </xf>
    <xf numFmtId="0" fontId="121" fillId="0" borderId="104" xfId="0" applyFont="1" applyFill="1" applyBorder="1" applyAlignment="1">
      <alignment horizontal="center" vertical="center"/>
    </xf>
    <xf numFmtId="0" fontId="121" fillId="0" borderId="106" xfId="0" applyFont="1" applyFill="1" applyBorder="1" applyAlignment="1">
      <alignment horizontal="center" vertical="center"/>
    </xf>
    <xf numFmtId="0" fontId="121" fillId="0" borderId="85" xfId="0" applyFont="1" applyFill="1" applyBorder="1" applyAlignment="1">
      <alignment horizontal="center" vertical="center"/>
    </xf>
    <xf numFmtId="0" fontId="121" fillId="0" borderId="75" xfId="0" applyFont="1" applyFill="1" applyBorder="1" applyAlignment="1">
      <alignment horizontal="center" vertical="center"/>
    </xf>
    <xf numFmtId="0" fontId="117" fillId="0" borderId="121" xfId="0" applyFont="1" applyFill="1" applyBorder="1" applyAlignment="1">
      <alignment horizontal="center" vertical="center" wrapText="1"/>
    </xf>
    <xf numFmtId="0" fontId="113" fillId="0" borderId="124" xfId="0" applyFont="1" applyBorder="1" applyAlignment="1">
      <alignment horizontal="center" vertical="center" wrapText="1"/>
    </xf>
    <xf numFmtId="0" fontId="116" fillId="0" borderId="104" xfId="0" applyFont="1" applyFill="1" applyBorder="1" applyAlignment="1">
      <alignment horizontal="center" vertical="center" wrapText="1"/>
    </xf>
    <xf numFmtId="0" fontId="116" fillId="0" borderId="106" xfId="0" applyFont="1" applyFill="1" applyBorder="1" applyAlignment="1">
      <alignment horizontal="center" vertical="center" wrapText="1"/>
    </xf>
    <xf numFmtId="0" fontId="116" fillId="0" borderId="70" xfId="0" applyFont="1" applyFill="1" applyBorder="1" applyAlignment="1">
      <alignment horizontal="center" vertical="center" wrapText="1"/>
    </xf>
    <xf numFmtId="0" fontId="116" fillId="0" borderId="68" xfId="0" applyFont="1" applyFill="1" applyBorder="1" applyAlignment="1">
      <alignment horizontal="center" vertical="center" wrapText="1"/>
    </xf>
    <xf numFmtId="0" fontId="116" fillId="0" borderId="85" xfId="0" applyFont="1" applyFill="1" applyBorder="1" applyAlignment="1">
      <alignment horizontal="center" vertical="center" wrapText="1"/>
    </xf>
    <xf numFmtId="0" fontId="116" fillId="0" borderId="75" xfId="0" applyFont="1" applyFill="1" applyBorder="1" applyAlignment="1">
      <alignment horizontal="center" vertical="center" wrapText="1"/>
    </xf>
    <xf numFmtId="0" fontId="113" fillId="0" borderId="122" xfId="0" applyFont="1" applyFill="1" applyBorder="1" applyAlignment="1">
      <alignment horizontal="center" vertical="center" wrapText="1"/>
    </xf>
    <xf numFmtId="0" fontId="113" fillId="0" borderId="123" xfId="0" applyFont="1" applyFill="1" applyBorder="1" applyAlignment="1">
      <alignment horizontal="center" vertical="center" wrapText="1"/>
    </xf>
    <xf numFmtId="0" fontId="116" fillId="0" borderId="76" xfId="0" applyFont="1" applyFill="1" applyBorder="1" applyAlignment="1">
      <alignment horizontal="center" vertical="center" wrapText="1"/>
    </xf>
    <xf numFmtId="0" fontId="116" fillId="0" borderId="7" xfId="0" applyFont="1" applyFill="1" applyBorder="1" applyAlignment="1">
      <alignment horizontal="center" vertical="center" wrapText="1"/>
    </xf>
    <xf numFmtId="0" fontId="113" fillId="0" borderId="76" xfId="0" applyFont="1" applyFill="1" applyBorder="1" applyAlignment="1">
      <alignment horizontal="center" vertical="center" wrapText="1"/>
    </xf>
    <xf numFmtId="0" fontId="113" fillId="0" borderId="75" xfId="0" applyFont="1" applyBorder="1" applyAlignment="1">
      <alignment horizontal="center" vertical="center" wrapText="1"/>
    </xf>
    <xf numFmtId="0" fontId="116" fillId="0" borderId="54" xfId="0" applyNumberFormat="1" applyFont="1" applyFill="1" applyBorder="1" applyAlignment="1">
      <alignment horizontal="left" vertical="top" wrapText="1"/>
    </xf>
    <xf numFmtId="0" fontId="116" fillId="0" borderId="77" xfId="0" applyNumberFormat="1" applyFont="1" applyFill="1" applyBorder="1" applyAlignment="1">
      <alignment horizontal="left" vertical="top" wrapText="1"/>
    </xf>
    <xf numFmtId="0" fontId="116" fillId="0" borderId="63" xfId="0" applyNumberFormat="1" applyFont="1" applyFill="1" applyBorder="1" applyAlignment="1">
      <alignment horizontal="left" vertical="top" wrapText="1"/>
    </xf>
    <xf numFmtId="0" fontId="116" fillId="0" borderId="94" xfId="0" applyNumberFormat="1" applyFont="1" applyFill="1" applyBorder="1" applyAlignment="1">
      <alignment horizontal="left" vertical="top" wrapText="1"/>
    </xf>
    <xf numFmtId="0" fontId="116" fillId="0" borderId="101" xfId="0" applyNumberFormat="1" applyFont="1" applyFill="1" applyBorder="1" applyAlignment="1">
      <alignment horizontal="left" vertical="top" wrapText="1"/>
    </xf>
    <xf numFmtId="0" fontId="116" fillId="0" borderId="128" xfId="0" applyNumberFormat="1" applyFont="1" applyFill="1" applyBorder="1" applyAlignment="1">
      <alignment horizontal="left" vertical="top" wrapText="1"/>
    </xf>
    <xf numFmtId="0" fontId="116" fillId="0" borderId="86" xfId="0" applyFont="1" applyFill="1" applyBorder="1" applyAlignment="1">
      <alignment horizontal="center" vertical="center" wrapText="1"/>
    </xf>
    <xf numFmtId="0" fontId="116" fillId="0" borderId="67" xfId="0" applyFont="1" applyFill="1" applyBorder="1" applyAlignment="1">
      <alignment horizontal="center" vertical="center" wrapText="1"/>
    </xf>
    <xf numFmtId="0" fontId="113" fillId="0" borderId="64" xfId="0" applyFont="1" applyBorder="1" applyAlignment="1">
      <alignment horizontal="center" vertical="center" wrapText="1"/>
    </xf>
    <xf numFmtId="0" fontId="113" fillId="0" borderId="69" xfId="0" applyFont="1" applyFill="1" applyBorder="1" applyAlignment="1">
      <alignment horizontal="center" vertical="center" wrapText="1"/>
    </xf>
    <xf numFmtId="0" fontId="113" fillId="0" borderId="27" xfId="0" applyFont="1" applyFill="1" applyBorder="1" applyAlignment="1">
      <alignment horizontal="center" vertical="center" wrapText="1"/>
    </xf>
    <xf numFmtId="0" fontId="113" fillId="0" borderId="28" xfId="0" applyFont="1" applyFill="1" applyBorder="1" applyAlignment="1">
      <alignment horizontal="center" vertical="center" wrapText="1"/>
    </xf>
    <xf numFmtId="0" fontId="113" fillId="0" borderId="104" xfId="0" applyFont="1" applyBorder="1" applyAlignment="1">
      <alignment horizontal="center" vertical="top" wrapText="1"/>
    </xf>
    <xf numFmtId="0" fontId="113" fillId="0" borderId="105" xfId="0" applyFont="1" applyBorder="1" applyAlignment="1">
      <alignment horizontal="center" vertical="top" wrapText="1"/>
    </xf>
    <xf numFmtId="0" fontId="113" fillId="0" borderId="104" xfId="0" applyFont="1" applyFill="1" applyBorder="1" applyAlignment="1">
      <alignment horizontal="center" vertical="top" wrapText="1"/>
    </xf>
    <xf numFmtId="0" fontId="113" fillId="0" borderId="123" xfId="0" applyFont="1" applyFill="1" applyBorder="1" applyAlignment="1">
      <alignment horizontal="center" vertical="top" wrapText="1"/>
    </xf>
    <xf numFmtId="0" fontId="113" fillId="0" borderId="124" xfId="0" applyFont="1" applyFill="1" applyBorder="1" applyAlignment="1">
      <alignment horizontal="center" vertical="top" wrapText="1"/>
    </xf>
    <xf numFmtId="0" fontId="133" fillId="0" borderId="113" xfId="0" applyNumberFormat="1" applyFont="1" applyFill="1" applyBorder="1" applyAlignment="1">
      <alignment horizontal="left" vertical="top" wrapText="1"/>
    </xf>
    <xf numFmtId="0" fontId="133" fillId="0" borderId="114" xfId="0" applyNumberFormat="1" applyFont="1" applyFill="1" applyBorder="1" applyAlignment="1">
      <alignment horizontal="left" vertical="top" wrapText="1"/>
    </xf>
    <xf numFmtId="0" fontId="119" fillId="0" borderId="104" xfId="0" applyFont="1" applyBorder="1" applyAlignment="1">
      <alignment horizontal="center" vertical="center"/>
    </xf>
    <xf numFmtId="0" fontId="119" fillId="0" borderId="106" xfId="0" applyFont="1" applyBorder="1" applyAlignment="1">
      <alignment horizontal="center" vertical="center"/>
    </xf>
    <xf numFmtId="0" fontId="119" fillId="0" borderId="85" xfId="0" applyFont="1" applyBorder="1" applyAlignment="1">
      <alignment horizontal="center" vertical="center"/>
    </xf>
    <xf numFmtId="0" fontId="119" fillId="0" borderId="75" xfId="0" applyFont="1" applyBorder="1" applyAlignment="1">
      <alignment horizontal="center" vertical="center"/>
    </xf>
    <xf numFmtId="0" fontId="118" fillId="0" borderId="121" xfId="0" applyFont="1" applyBorder="1" applyAlignment="1">
      <alignment horizontal="center" vertical="center" wrapText="1"/>
    </xf>
    <xf numFmtId="0" fontId="118" fillId="0" borderId="125" xfId="0" applyFont="1" applyBorder="1" applyAlignment="1">
      <alignment horizontal="center" vertical="center" wrapText="1"/>
    </xf>
  </cellXfs>
  <cellStyles count="20967">
    <cellStyle name="_RC VALUTEBIS WRILSI " xfId="18"/>
    <cellStyle name="=C:\WINNT35\SYSTEM32\COMMAND.COM" xfId="20964"/>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3" xfId="724"/>
    <cellStyle name="Calculation 2 10 4" xfId="725"/>
    <cellStyle name="Calculation 2 10 5" xfId="726"/>
    <cellStyle name="Calculation 2 11" xfId="727"/>
    <cellStyle name="Calculation 2 11 2" xfId="728"/>
    <cellStyle name="Calculation 2 11 3" xfId="729"/>
    <cellStyle name="Calculation 2 11 4" xfId="730"/>
    <cellStyle name="Calculation 2 11 5" xfId="731"/>
    <cellStyle name="Calculation 2 12" xfId="732"/>
    <cellStyle name="Calculation 2 12 2" xfId="733"/>
    <cellStyle name="Calculation 2 12 3" xfId="734"/>
    <cellStyle name="Calculation 2 12 4" xfId="735"/>
    <cellStyle name="Calculation 2 12 5" xfId="736"/>
    <cellStyle name="Calculation 2 13" xfId="737"/>
    <cellStyle name="Calculation 2 13 2" xfId="738"/>
    <cellStyle name="Calculation 2 13 3" xfId="739"/>
    <cellStyle name="Calculation 2 13 4" xfId="740"/>
    <cellStyle name="Calculation 2 14" xfId="741"/>
    <cellStyle name="Calculation 2 15" xfId="742"/>
    <cellStyle name="Calculation 2 16" xfId="743"/>
    <cellStyle name="Calculation 2 2" xfId="744"/>
    <cellStyle name="Calculation 2 2 2" xfId="745"/>
    <cellStyle name="Calculation 2 2 2 2" xfId="746"/>
    <cellStyle name="Calculation 2 2 2 3" xfId="747"/>
    <cellStyle name="Calculation 2 2 2 4" xfId="748"/>
    <cellStyle name="Calculation 2 2 3" xfId="749"/>
    <cellStyle name="Calculation 2 2 3 2" xfId="750"/>
    <cellStyle name="Calculation 2 2 3 3" xfId="751"/>
    <cellStyle name="Calculation 2 2 3 4" xfId="752"/>
    <cellStyle name="Calculation 2 2 4" xfId="753"/>
    <cellStyle name="Calculation 2 2 4 2" xfId="754"/>
    <cellStyle name="Calculation 2 2 4 3" xfId="755"/>
    <cellStyle name="Calculation 2 2 4 4" xfId="756"/>
    <cellStyle name="Calculation 2 2 5" xfId="757"/>
    <cellStyle name="Calculation 2 2 5 2" xfId="758"/>
    <cellStyle name="Calculation 2 2 5 3" xfId="759"/>
    <cellStyle name="Calculation 2 2 5 4" xfId="760"/>
    <cellStyle name="Calculation 2 2 6" xfId="761"/>
    <cellStyle name="Calculation 2 2 7" xfId="762"/>
    <cellStyle name="Calculation 2 2 8" xfId="763"/>
    <cellStyle name="Calculation 2 2 9" xfId="764"/>
    <cellStyle name="Calculation 2 3" xfId="765"/>
    <cellStyle name="Calculation 2 3 2" xfId="766"/>
    <cellStyle name="Calculation 2 3 3" xfId="767"/>
    <cellStyle name="Calculation 2 3 4" xfId="768"/>
    <cellStyle name="Calculation 2 3 5" xfId="769"/>
    <cellStyle name="Calculation 2 4" xfId="770"/>
    <cellStyle name="Calculation 2 4 2" xfId="771"/>
    <cellStyle name="Calculation 2 4 3" xfId="772"/>
    <cellStyle name="Calculation 2 4 4" xfId="773"/>
    <cellStyle name="Calculation 2 4 5" xfId="774"/>
    <cellStyle name="Calculation 2 5" xfId="775"/>
    <cellStyle name="Calculation 2 5 2" xfId="776"/>
    <cellStyle name="Calculation 2 5 3" xfId="777"/>
    <cellStyle name="Calculation 2 5 4" xfId="778"/>
    <cellStyle name="Calculation 2 5 5" xfId="779"/>
    <cellStyle name="Calculation 2 6" xfId="780"/>
    <cellStyle name="Calculation 2 6 2" xfId="781"/>
    <cellStyle name="Calculation 2 6 3" xfId="782"/>
    <cellStyle name="Calculation 2 6 4" xfId="783"/>
    <cellStyle name="Calculation 2 6 5" xfId="784"/>
    <cellStyle name="Calculation 2 7" xfId="785"/>
    <cellStyle name="Calculation 2 7 2" xfId="786"/>
    <cellStyle name="Calculation 2 7 3" xfId="787"/>
    <cellStyle name="Calculation 2 7 4" xfId="788"/>
    <cellStyle name="Calculation 2 7 5" xfId="789"/>
    <cellStyle name="Calculation 2 8" xfId="790"/>
    <cellStyle name="Calculation 2 8 2" xfId="791"/>
    <cellStyle name="Calculation 2 8 3" xfId="792"/>
    <cellStyle name="Calculation 2 8 4" xfId="793"/>
    <cellStyle name="Calculation 2 8 5" xfId="794"/>
    <cellStyle name="Calculation 2 9" xfId="795"/>
    <cellStyle name="Calculation 2 9 2" xfId="796"/>
    <cellStyle name="Calculation 2 9 3" xfId="797"/>
    <cellStyle name="Calculation 2 9 4" xfId="798"/>
    <cellStyle name="Calculation 2 9 5" xfId="799"/>
    <cellStyle name="Calculation 3" xfId="800"/>
    <cellStyle name="Calculation 3 2" xfId="801"/>
    <cellStyle name="Calculation 3 3" xfId="802"/>
    <cellStyle name="Calculation 4" xfId="803"/>
    <cellStyle name="Calculation 4 2" xfId="804"/>
    <cellStyle name="Calculation 4 3" xfId="805"/>
    <cellStyle name="Calculation 5" xfId="806"/>
    <cellStyle name="Calculation 5 2" xfId="807"/>
    <cellStyle name="Calculation 5 3" xfId="808"/>
    <cellStyle name="Calculation 6" xfId="809"/>
    <cellStyle name="Calculation 6 2" xfId="810"/>
    <cellStyle name="Calculation 6 3" xfId="811"/>
    <cellStyle name="Calculation 7" xfId="812"/>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11" xfId="20965"/>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2" xfId="9187"/>
    <cellStyle name="Gia's 3" xfId="9188"/>
    <cellStyle name="Gia's 4" xfId="9189"/>
    <cellStyle name="Gia's 5" xfId="9190"/>
    <cellStyle name="Gia's 6" xfId="9191"/>
    <cellStyle name="Gia's 7" xfId="9192"/>
    <cellStyle name="Gia's 8" xfId="9193"/>
    <cellStyle name="Gia's 9" xfId="9194"/>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Header1" xfId="9222"/>
    <cellStyle name="Header1 2" xfId="9223"/>
    <cellStyle name="Header1 3" xfId="9224"/>
    <cellStyle name="Header2" xfId="9225"/>
    <cellStyle name="Header2 2" xfId="9226"/>
    <cellStyle name="Header2 3" xfId="9227"/>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ighlightExposure" xfId="9323"/>
    <cellStyle name="highlightPercentage" xfId="9324"/>
    <cellStyle name="highlightText" xfId="9325"/>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3" xfId="9336"/>
    <cellStyle name="Input 2 10 4" xfId="9337"/>
    <cellStyle name="Input 2 10 5" xfId="9338"/>
    <cellStyle name="Input 2 11" xfId="9339"/>
    <cellStyle name="Input 2 11 2" xfId="9340"/>
    <cellStyle name="Input 2 11 3" xfId="9341"/>
    <cellStyle name="Input 2 11 4" xfId="9342"/>
    <cellStyle name="Input 2 11 5" xfId="9343"/>
    <cellStyle name="Input 2 12" xfId="9344"/>
    <cellStyle name="Input 2 12 2" xfId="9345"/>
    <cellStyle name="Input 2 12 3" xfId="9346"/>
    <cellStyle name="Input 2 12 4" xfId="9347"/>
    <cellStyle name="Input 2 12 5" xfId="9348"/>
    <cellStyle name="Input 2 13" xfId="9349"/>
    <cellStyle name="Input 2 13 2" xfId="9350"/>
    <cellStyle name="Input 2 13 3" xfId="9351"/>
    <cellStyle name="Input 2 13 4" xfId="9352"/>
    <cellStyle name="Input 2 14" xfId="9353"/>
    <cellStyle name="Input 2 15" xfId="9354"/>
    <cellStyle name="Input 2 16" xfId="9355"/>
    <cellStyle name="Input 2 2" xfId="9356"/>
    <cellStyle name="Input 2 2 2" xfId="9357"/>
    <cellStyle name="Input 2 2 2 2" xfId="9358"/>
    <cellStyle name="Input 2 2 2 3" xfId="9359"/>
    <cellStyle name="Input 2 2 2 4" xfId="9360"/>
    <cellStyle name="Input 2 2 3" xfId="9361"/>
    <cellStyle name="Input 2 2 3 2" xfId="9362"/>
    <cellStyle name="Input 2 2 3 3" xfId="9363"/>
    <cellStyle name="Input 2 2 3 4" xfId="9364"/>
    <cellStyle name="Input 2 2 4" xfId="9365"/>
    <cellStyle name="Input 2 2 4 2" xfId="9366"/>
    <cellStyle name="Input 2 2 4 3" xfId="9367"/>
    <cellStyle name="Input 2 2 4 4" xfId="9368"/>
    <cellStyle name="Input 2 2 5" xfId="9369"/>
    <cellStyle name="Input 2 2 5 2" xfId="9370"/>
    <cellStyle name="Input 2 2 5 3" xfId="9371"/>
    <cellStyle name="Input 2 2 5 4" xfId="9372"/>
    <cellStyle name="Input 2 2 6" xfId="9373"/>
    <cellStyle name="Input 2 2 7" xfId="9374"/>
    <cellStyle name="Input 2 2 8" xfId="9375"/>
    <cellStyle name="Input 2 2 9" xfId="9376"/>
    <cellStyle name="Input 2 3" xfId="9377"/>
    <cellStyle name="Input 2 3 2" xfId="9378"/>
    <cellStyle name="Input 2 3 3" xfId="9379"/>
    <cellStyle name="Input 2 3 4" xfId="9380"/>
    <cellStyle name="Input 2 3 5" xfId="9381"/>
    <cellStyle name="Input 2 4" xfId="9382"/>
    <cellStyle name="Input 2 4 2" xfId="9383"/>
    <cellStyle name="Input 2 4 3" xfId="9384"/>
    <cellStyle name="Input 2 4 4" xfId="9385"/>
    <cellStyle name="Input 2 4 5" xfId="9386"/>
    <cellStyle name="Input 2 5" xfId="9387"/>
    <cellStyle name="Input 2 5 2" xfId="9388"/>
    <cellStyle name="Input 2 5 3" xfId="9389"/>
    <cellStyle name="Input 2 5 4" xfId="9390"/>
    <cellStyle name="Input 2 5 5" xfId="9391"/>
    <cellStyle name="Input 2 6" xfId="9392"/>
    <cellStyle name="Input 2 6 2" xfId="9393"/>
    <cellStyle name="Input 2 6 3" xfId="9394"/>
    <cellStyle name="Input 2 6 4" xfId="9395"/>
    <cellStyle name="Input 2 6 5" xfId="9396"/>
    <cellStyle name="Input 2 7" xfId="9397"/>
    <cellStyle name="Input 2 7 2" xfId="9398"/>
    <cellStyle name="Input 2 7 3" xfId="9399"/>
    <cellStyle name="Input 2 7 4" xfId="9400"/>
    <cellStyle name="Input 2 7 5" xfId="9401"/>
    <cellStyle name="Input 2 8" xfId="9402"/>
    <cellStyle name="Input 2 8 2" xfId="9403"/>
    <cellStyle name="Input 2 8 3" xfId="9404"/>
    <cellStyle name="Input 2 8 4" xfId="9405"/>
    <cellStyle name="Input 2 8 5" xfId="9406"/>
    <cellStyle name="Input 2 9" xfId="9407"/>
    <cellStyle name="Input 2 9 2" xfId="9408"/>
    <cellStyle name="Input 2 9 3" xfId="9409"/>
    <cellStyle name="Input 2 9 4" xfId="9410"/>
    <cellStyle name="Input 2 9 5" xfId="9411"/>
    <cellStyle name="Input 3" xfId="9412"/>
    <cellStyle name="Input 3 2" xfId="9413"/>
    <cellStyle name="Input 3 3" xfId="9414"/>
    <cellStyle name="Input 4" xfId="9415"/>
    <cellStyle name="Input 4 2" xfId="9416"/>
    <cellStyle name="Input 4 3" xfId="9417"/>
    <cellStyle name="Input 5" xfId="9418"/>
    <cellStyle name="Input 5 2" xfId="9419"/>
    <cellStyle name="Input 5 3" xfId="9420"/>
    <cellStyle name="Input 6" xfId="9421"/>
    <cellStyle name="Input 6 2" xfId="9422"/>
    <cellStyle name="Input 6 3" xfId="9423"/>
    <cellStyle name="Input 7" xfId="9424"/>
    <cellStyle name="inputExposure" xfId="9425"/>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0963"/>
    <cellStyle name="Normal 122" xfId="20960"/>
    <cellStyle name="Normal 123" xfId="20966"/>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pital &amp; RWA N 2 2" xfId="20961"/>
    <cellStyle name="Normal_Casestdy draft" xfId="15"/>
    <cellStyle name="Normal_Casestdy draft 2" xfId="9"/>
    <cellStyle name="Normalny_Eksport 2000 - F" xfId="20382"/>
    <cellStyle name="Note 2" xfId="20383"/>
    <cellStyle name="Note 2 10" xfId="20384"/>
    <cellStyle name="Note 2 10 2" xfId="20385"/>
    <cellStyle name="Note 2 10 3" xfId="20386"/>
    <cellStyle name="Note 2 10 4" xfId="20387"/>
    <cellStyle name="Note 2 10 5" xfId="20388"/>
    <cellStyle name="Note 2 11" xfId="20389"/>
    <cellStyle name="Note 2 11 2" xfId="20390"/>
    <cellStyle name="Note 2 11 3" xfId="20391"/>
    <cellStyle name="Note 2 11 4" xfId="20392"/>
    <cellStyle name="Note 2 11 5" xfId="20393"/>
    <cellStyle name="Note 2 12" xfId="20394"/>
    <cellStyle name="Note 2 12 2" xfId="20395"/>
    <cellStyle name="Note 2 12 3" xfId="20396"/>
    <cellStyle name="Note 2 12 4" xfId="20397"/>
    <cellStyle name="Note 2 12 5" xfId="20398"/>
    <cellStyle name="Note 2 13" xfId="20399"/>
    <cellStyle name="Note 2 13 2" xfId="20400"/>
    <cellStyle name="Note 2 13 3" xfId="20401"/>
    <cellStyle name="Note 2 13 4" xfId="20402"/>
    <cellStyle name="Note 2 13 5" xfId="20403"/>
    <cellStyle name="Note 2 14" xfId="20404"/>
    <cellStyle name="Note 2 14 2" xfId="20405"/>
    <cellStyle name="Note 2 15" xfId="20406"/>
    <cellStyle name="Note 2 15 2" xfId="20407"/>
    <cellStyle name="Note 2 16" xfId="20408"/>
    <cellStyle name="Note 2 17" xfId="20409"/>
    <cellStyle name="Note 2 2" xfId="20410"/>
    <cellStyle name="Note 2 2 10" xfId="20411"/>
    <cellStyle name="Note 2 2 2" xfId="20412"/>
    <cellStyle name="Note 2 2 2 2" xfId="20413"/>
    <cellStyle name="Note 2 2 2 3" xfId="20414"/>
    <cellStyle name="Note 2 2 2 4" xfId="20415"/>
    <cellStyle name="Note 2 2 2 5" xfId="20416"/>
    <cellStyle name="Note 2 2 3" xfId="20417"/>
    <cellStyle name="Note 2 2 3 2" xfId="20418"/>
    <cellStyle name="Note 2 2 3 3" xfId="20419"/>
    <cellStyle name="Note 2 2 3 4" xfId="20420"/>
    <cellStyle name="Note 2 2 3 5" xfId="20421"/>
    <cellStyle name="Note 2 2 4" xfId="20422"/>
    <cellStyle name="Note 2 2 4 2" xfId="20423"/>
    <cellStyle name="Note 2 2 4 3" xfId="20424"/>
    <cellStyle name="Note 2 2 4 4" xfId="20425"/>
    <cellStyle name="Note 2 2 5" xfId="20426"/>
    <cellStyle name="Note 2 2 5 2" xfId="20427"/>
    <cellStyle name="Note 2 2 5 3" xfId="20428"/>
    <cellStyle name="Note 2 2 5 4" xfId="20429"/>
    <cellStyle name="Note 2 2 6" xfId="20430"/>
    <cellStyle name="Note 2 2 7" xfId="20431"/>
    <cellStyle name="Note 2 2 8" xfId="20432"/>
    <cellStyle name="Note 2 2 9" xfId="20433"/>
    <cellStyle name="Note 2 3" xfId="20434"/>
    <cellStyle name="Note 2 3 2" xfId="20435"/>
    <cellStyle name="Note 2 3 3" xfId="20436"/>
    <cellStyle name="Note 2 3 4" xfId="20437"/>
    <cellStyle name="Note 2 3 5" xfId="20438"/>
    <cellStyle name="Note 2 4" xfId="20439"/>
    <cellStyle name="Note 2 4 2" xfId="20440"/>
    <cellStyle name="Note 2 4 2 2" xfId="20441"/>
    <cellStyle name="Note 2 4 3" xfId="20442"/>
    <cellStyle name="Note 2 4 3 2" xfId="20443"/>
    <cellStyle name="Note 2 4 4" xfId="20444"/>
    <cellStyle name="Note 2 4 4 2" xfId="20445"/>
    <cellStyle name="Note 2 4 5" xfId="20446"/>
    <cellStyle name="Note 2 4 6" xfId="20447"/>
    <cellStyle name="Note 2 4 7" xfId="20448"/>
    <cellStyle name="Note 2 5" xfId="20449"/>
    <cellStyle name="Note 2 5 2" xfId="20450"/>
    <cellStyle name="Note 2 5 2 2" xfId="20451"/>
    <cellStyle name="Note 2 5 3" xfId="20452"/>
    <cellStyle name="Note 2 5 3 2" xfId="20453"/>
    <cellStyle name="Note 2 5 4" xfId="20454"/>
    <cellStyle name="Note 2 5 4 2" xfId="20455"/>
    <cellStyle name="Note 2 5 5" xfId="20456"/>
    <cellStyle name="Note 2 5 6" xfId="20457"/>
    <cellStyle name="Note 2 5 7" xfId="20458"/>
    <cellStyle name="Note 2 6" xfId="20459"/>
    <cellStyle name="Note 2 6 2" xfId="20460"/>
    <cellStyle name="Note 2 6 2 2" xfId="20461"/>
    <cellStyle name="Note 2 6 3" xfId="20462"/>
    <cellStyle name="Note 2 6 3 2" xfId="20463"/>
    <cellStyle name="Note 2 6 4" xfId="20464"/>
    <cellStyle name="Note 2 6 4 2" xfId="20465"/>
    <cellStyle name="Note 2 6 5" xfId="20466"/>
    <cellStyle name="Note 2 6 6" xfId="20467"/>
    <cellStyle name="Note 2 6 7" xfId="20468"/>
    <cellStyle name="Note 2 7" xfId="20469"/>
    <cellStyle name="Note 2 7 2" xfId="20470"/>
    <cellStyle name="Note 2 7 2 2" xfId="20471"/>
    <cellStyle name="Note 2 7 3" xfId="20472"/>
    <cellStyle name="Note 2 7 3 2" xfId="20473"/>
    <cellStyle name="Note 2 7 4" xfId="20474"/>
    <cellStyle name="Note 2 7 4 2" xfId="20475"/>
    <cellStyle name="Note 2 7 5" xfId="20476"/>
    <cellStyle name="Note 2 7 6" xfId="20477"/>
    <cellStyle name="Note 2 7 7" xfId="20478"/>
    <cellStyle name="Note 2 8" xfId="20479"/>
    <cellStyle name="Note 2 8 2" xfId="20480"/>
    <cellStyle name="Note 2 8 3" xfId="20481"/>
    <cellStyle name="Note 2 8 4" xfId="20482"/>
    <cellStyle name="Note 2 8 5" xfId="20483"/>
    <cellStyle name="Note 2 9" xfId="20484"/>
    <cellStyle name="Note 2 9 2" xfId="20485"/>
    <cellStyle name="Note 2 9 3" xfId="20486"/>
    <cellStyle name="Note 2 9 4" xfId="20487"/>
    <cellStyle name="Note 2 9 5" xfId="20488"/>
    <cellStyle name="Note 3 2" xfId="20489"/>
    <cellStyle name="Note 3 2 2" xfId="20490"/>
    <cellStyle name="Note 3 2 3" xfId="20491"/>
    <cellStyle name="Note 3 3" xfId="20492"/>
    <cellStyle name="Note 3 3 2" xfId="20493"/>
    <cellStyle name="Note 3 4" xfId="20494"/>
    <cellStyle name="Note 3 5" xfId="20495"/>
    <cellStyle name="Note 4 2" xfId="20496"/>
    <cellStyle name="Note 4 2 2" xfId="20497"/>
    <cellStyle name="Note 4 2 3" xfId="20498"/>
    <cellStyle name="Note 4 3" xfId="20499"/>
    <cellStyle name="Note 4 4" xfId="20500"/>
    <cellStyle name="Note 4 5" xfId="20501"/>
    <cellStyle name="Note 5" xfId="20502"/>
    <cellStyle name="Note 5 2" xfId="20503"/>
    <cellStyle name="Note 5 2 2" xfId="20504"/>
    <cellStyle name="Note 5 3" xfId="20505"/>
    <cellStyle name="Note 5 3 2" xfId="20506"/>
    <cellStyle name="Note 5 4" xfId="20507"/>
    <cellStyle name="Note 5 5" xfId="20508"/>
    <cellStyle name="Note 6" xfId="20509"/>
    <cellStyle name="Note 6 2" xfId="20510"/>
    <cellStyle name="Note 6 2 2" xfId="20511"/>
    <cellStyle name="Note 6 3" xfId="20512"/>
    <cellStyle name="Note 6 4" xfId="20513"/>
    <cellStyle name="Note 7" xfId="20514"/>
    <cellStyle name="Note 8" xfId="20515"/>
    <cellStyle name="Note 8 2" xfId="20516"/>
    <cellStyle name="Note 9" xfId="20517"/>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Heading" xfId="20525"/>
    <cellStyle name="OptionHeading 2" xfId="20526"/>
    <cellStyle name="OptionHeading 3" xfId="20527"/>
    <cellStyle name="Output 2" xfId="20528"/>
    <cellStyle name="Output 2 10" xfId="20529"/>
    <cellStyle name="Output 2 10 2" xfId="20530"/>
    <cellStyle name="Output 2 10 3" xfId="20531"/>
    <cellStyle name="Output 2 10 4" xfId="20532"/>
    <cellStyle name="Output 2 10 5" xfId="20533"/>
    <cellStyle name="Output 2 11" xfId="20534"/>
    <cellStyle name="Output 2 11 2" xfId="20535"/>
    <cellStyle name="Output 2 11 3" xfId="20536"/>
    <cellStyle name="Output 2 11 4" xfId="20537"/>
    <cellStyle name="Output 2 11 5" xfId="20538"/>
    <cellStyle name="Output 2 12" xfId="20539"/>
    <cellStyle name="Output 2 12 2" xfId="20540"/>
    <cellStyle name="Output 2 12 3" xfId="20541"/>
    <cellStyle name="Output 2 12 4" xfId="20542"/>
    <cellStyle name="Output 2 12 5" xfId="20543"/>
    <cellStyle name="Output 2 13" xfId="20544"/>
    <cellStyle name="Output 2 13 2" xfId="20545"/>
    <cellStyle name="Output 2 13 3" xfId="20546"/>
    <cellStyle name="Output 2 13 4" xfId="20547"/>
    <cellStyle name="Output 2 14" xfId="20548"/>
    <cellStyle name="Output 2 15" xfId="20549"/>
    <cellStyle name="Output 2 16" xfId="20550"/>
    <cellStyle name="Output 2 2" xfId="20551"/>
    <cellStyle name="Output 2 2 2" xfId="20552"/>
    <cellStyle name="Output 2 2 2 2" xfId="20553"/>
    <cellStyle name="Output 2 2 2 3" xfId="20554"/>
    <cellStyle name="Output 2 2 2 4" xfId="20555"/>
    <cellStyle name="Output 2 2 3" xfId="20556"/>
    <cellStyle name="Output 2 2 3 2" xfId="20557"/>
    <cellStyle name="Output 2 2 3 3" xfId="20558"/>
    <cellStyle name="Output 2 2 3 4" xfId="20559"/>
    <cellStyle name="Output 2 2 4" xfId="20560"/>
    <cellStyle name="Output 2 2 4 2" xfId="20561"/>
    <cellStyle name="Output 2 2 4 3" xfId="20562"/>
    <cellStyle name="Output 2 2 4 4" xfId="20563"/>
    <cellStyle name="Output 2 2 5" xfId="20564"/>
    <cellStyle name="Output 2 2 5 2" xfId="20565"/>
    <cellStyle name="Output 2 2 5 3" xfId="20566"/>
    <cellStyle name="Output 2 2 5 4" xfId="20567"/>
    <cellStyle name="Output 2 2 6" xfId="20568"/>
    <cellStyle name="Output 2 2 7" xfId="20569"/>
    <cellStyle name="Output 2 2 8" xfId="20570"/>
    <cellStyle name="Output 2 2 9" xfId="20571"/>
    <cellStyle name="Output 2 3" xfId="20572"/>
    <cellStyle name="Output 2 3 2" xfId="20573"/>
    <cellStyle name="Output 2 3 3" xfId="20574"/>
    <cellStyle name="Output 2 3 4" xfId="20575"/>
    <cellStyle name="Output 2 3 5" xfId="20576"/>
    <cellStyle name="Output 2 4" xfId="20577"/>
    <cellStyle name="Output 2 4 2" xfId="20578"/>
    <cellStyle name="Output 2 4 3" xfId="20579"/>
    <cellStyle name="Output 2 4 4" xfId="20580"/>
    <cellStyle name="Output 2 4 5" xfId="20581"/>
    <cellStyle name="Output 2 5" xfId="20582"/>
    <cellStyle name="Output 2 5 2" xfId="20583"/>
    <cellStyle name="Output 2 5 3" xfId="20584"/>
    <cellStyle name="Output 2 5 4" xfId="20585"/>
    <cellStyle name="Output 2 5 5" xfId="20586"/>
    <cellStyle name="Output 2 6" xfId="20587"/>
    <cellStyle name="Output 2 6 2" xfId="20588"/>
    <cellStyle name="Output 2 6 3" xfId="20589"/>
    <cellStyle name="Output 2 6 4" xfId="20590"/>
    <cellStyle name="Output 2 6 5" xfId="20591"/>
    <cellStyle name="Output 2 7" xfId="20592"/>
    <cellStyle name="Output 2 7 2" xfId="20593"/>
    <cellStyle name="Output 2 7 3" xfId="20594"/>
    <cellStyle name="Output 2 7 4" xfId="20595"/>
    <cellStyle name="Output 2 7 5" xfId="20596"/>
    <cellStyle name="Output 2 8" xfId="20597"/>
    <cellStyle name="Output 2 8 2" xfId="20598"/>
    <cellStyle name="Output 2 8 3" xfId="20599"/>
    <cellStyle name="Output 2 8 4" xfId="20600"/>
    <cellStyle name="Output 2 8 5" xfId="20601"/>
    <cellStyle name="Output 2 9" xfId="20602"/>
    <cellStyle name="Output 2 9 2" xfId="20603"/>
    <cellStyle name="Output 2 9 3" xfId="20604"/>
    <cellStyle name="Output 2 9 4" xfId="20605"/>
    <cellStyle name="Output 2 9 5" xfId="20606"/>
    <cellStyle name="Output 3" xfId="20607"/>
    <cellStyle name="Output 3 2" xfId="20608"/>
    <cellStyle name="Output 3 3" xfId="20609"/>
    <cellStyle name="Output 4" xfId="20610"/>
    <cellStyle name="Output 4 2" xfId="20611"/>
    <cellStyle name="Output 4 3" xfId="20612"/>
    <cellStyle name="Output 5" xfId="20613"/>
    <cellStyle name="Output 5 2" xfId="20614"/>
    <cellStyle name="Output 5 3" xfId="20615"/>
    <cellStyle name="Output 6" xfId="20616"/>
    <cellStyle name="Output 6 2" xfId="20617"/>
    <cellStyle name="Output 6 3" xfId="20618"/>
    <cellStyle name="Output 7" xfId="20619"/>
    <cellStyle name="Percen - Style1" xfId="20620"/>
    <cellStyle name="Percent" xfId="20962"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ParameterE" xfId="20787"/>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3" xfId="20826"/>
    <cellStyle name="Total 2 10 4" xfId="20827"/>
    <cellStyle name="Total 2 10 5" xfId="20828"/>
    <cellStyle name="Total 2 11" xfId="20829"/>
    <cellStyle name="Total 2 11 2" xfId="20830"/>
    <cellStyle name="Total 2 11 3" xfId="20831"/>
    <cellStyle name="Total 2 11 4" xfId="20832"/>
    <cellStyle name="Total 2 11 5" xfId="20833"/>
    <cellStyle name="Total 2 12" xfId="20834"/>
    <cellStyle name="Total 2 12 2" xfId="20835"/>
    <cellStyle name="Total 2 12 3" xfId="20836"/>
    <cellStyle name="Total 2 12 4" xfId="20837"/>
    <cellStyle name="Total 2 12 5" xfId="20838"/>
    <cellStyle name="Total 2 13" xfId="20839"/>
    <cellStyle name="Total 2 13 2" xfId="20840"/>
    <cellStyle name="Total 2 13 3" xfId="20841"/>
    <cellStyle name="Total 2 13 4" xfId="20842"/>
    <cellStyle name="Total 2 14" xfId="20843"/>
    <cellStyle name="Total 2 15" xfId="20844"/>
    <cellStyle name="Total 2 16" xfId="20845"/>
    <cellStyle name="Total 2 2" xfId="20846"/>
    <cellStyle name="Total 2 2 2" xfId="20847"/>
    <cellStyle name="Total 2 2 2 2" xfId="20848"/>
    <cellStyle name="Total 2 2 2 3" xfId="20849"/>
    <cellStyle name="Total 2 2 2 4" xfId="20850"/>
    <cellStyle name="Total 2 2 3" xfId="20851"/>
    <cellStyle name="Total 2 2 3 2" xfId="20852"/>
    <cellStyle name="Total 2 2 3 3" xfId="20853"/>
    <cellStyle name="Total 2 2 3 4" xfId="20854"/>
    <cellStyle name="Total 2 2 4" xfId="20855"/>
    <cellStyle name="Total 2 2 4 2" xfId="20856"/>
    <cellStyle name="Total 2 2 4 3" xfId="20857"/>
    <cellStyle name="Total 2 2 4 4" xfId="20858"/>
    <cellStyle name="Total 2 2 5" xfId="20859"/>
    <cellStyle name="Total 2 2 5 2" xfId="20860"/>
    <cellStyle name="Total 2 2 5 3" xfId="20861"/>
    <cellStyle name="Total 2 2 5 4" xfId="20862"/>
    <cellStyle name="Total 2 2 6" xfId="20863"/>
    <cellStyle name="Total 2 2 7" xfId="20864"/>
    <cellStyle name="Total 2 2 8" xfId="20865"/>
    <cellStyle name="Total 2 2 9" xfId="20866"/>
    <cellStyle name="Total 2 3" xfId="20867"/>
    <cellStyle name="Total 2 3 2" xfId="20868"/>
    <cellStyle name="Total 2 3 3" xfId="20869"/>
    <cellStyle name="Total 2 3 4" xfId="20870"/>
    <cellStyle name="Total 2 3 5" xfId="20871"/>
    <cellStyle name="Total 2 4" xfId="20872"/>
    <cellStyle name="Total 2 4 2" xfId="20873"/>
    <cellStyle name="Total 2 4 3" xfId="20874"/>
    <cellStyle name="Total 2 4 4" xfId="20875"/>
    <cellStyle name="Total 2 4 5" xfId="20876"/>
    <cellStyle name="Total 2 5" xfId="20877"/>
    <cellStyle name="Total 2 5 2" xfId="20878"/>
    <cellStyle name="Total 2 5 3" xfId="20879"/>
    <cellStyle name="Total 2 5 4" xfId="20880"/>
    <cellStyle name="Total 2 5 5" xfId="20881"/>
    <cellStyle name="Total 2 6" xfId="20882"/>
    <cellStyle name="Total 2 6 2" xfId="20883"/>
    <cellStyle name="Total 2 6 3" xfId="20884"/>
    <cellStyle name="Total 2 6 4" xfId="20885"/>
    <cellStyle name="Total 2 6 5" xfId="20886"/>
    <cellStyle name="Total 2 7" xfId="20887"/>
    <cellStyle name="Total 2 7 2" xfId="20888"/>
    <cellStyle name="Total 2 7 3" xfId="20889"/>
    <cellStyle name="Total 2 7 4" xfId="20890"/>
    <cellStyle name="Total 2 7 5" xfId="20891"/>
    <cellStyle name="Total 2 8" xfId="20892"/>
    <cellStyle name="Total 2 8 2" xfId="20893"/>
    <cellStyle name="Total 2 8 3" xfId="20894"/>
    <cellStyle name="Total 2 8 4" xfId="20895"/>
    <cellStyle name="Total 2 8 5" xfId="20896"/>
    <cellStyle name="Total 2 9" xfId="20897"/>
    <cellStyle name="Total 2 9 2" xfId="20898"/>
    <cellStyle name="Total 2 9 3" xfId="20899"/>
    <cellStyle name="Total 2 9 4" xfId="20900"/>
    <cellStyle name="Total 2 9 5" xfId="20901"/>
    <cellStyle name="Total 3" xfId="20902"/>
    <cellStyle name="Total 3 2" xfId="20903"/>
    <cellStyle name="Total 3 3" xfId="20904"/>
    <cellStyle name="Total 4" xfId="20905"/>
    <cellStyle name="Total 4 2" xfId="20906"/>
    <cellStyle name="Total 4 3" xfId="20907"/>
    <cellStyle name="Total 5" xfId="20908"/>
    <cellStyle name="Total 5 2" xfId="20909"/>
    <cellStyle name="Total 5 3" xfId="20910"/>
    <cellStyle name="Total 6" xfId="20911"/>
    <cellStyle name="Total 6 2" xfId="20912"/>
    <cellStyle name="Total 6 3" xfId="20913"/>
    <cellStyle name="Total 7" xfId="20914"/>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4" name="Straight Connector 3"/>
        <xdr:cNvCxnSpPr/>
      </xdr:nvCxnSpPr>
      <xdr:spPr>
        <a:xfrm>
          <a:off x="704850" y="1143000"/>
          <a:ext cx="6324600" cy="10477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isbank.g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showGridLines="0" tabSelected="1" zoomScaleNormal="100" workbookViewId="0">
      <selection activeCell="B1" sqref="B1"/>
    </sheetView>
  </sheetViews>
  <sheetFormatPr defaultColWidth="9.140625" defaultRowHeight="14.25"/>
  <cols>
    <col min="1" max="1" width="10.28515625" style="4" customWidth="1"/>
    <col min="2" max="2" width="138.42578125" style="5" bestFit="1" customWidth="1"/>
    <col min="3" max="3" width="39.42578125" style="5" customWidth="1"/>
    <col min="4" max="6" width="9.140625" style="5"/>
    <col min="7" max="7" width="25" style="5" customWidth="1"/>
    <col min="8" max="16384" width="9.140625" style="5"/>
  </cols>
  <sheetData>
    <row r="1" spans="1:3" ht="15">
      <c r="A1" s="108"/>
      <c r="B1" s="143" t="s">
        <v>222</v>
      </c>
      <c r="C1" s="108"/>
    </row>
    <row r="2" spans="1:3" ht="15">
      <c r="A2" s="144">
        <v>1</v>
      </c>
      <c r="B2" s="254" t="s">
        <v>223</v>
      </c>
      <c r="C2" s="675" t="s">
        <v>709</v>
      </c>
    </row>
    <row r="3" spans="1:3" ht="15">
      <c r="A3" s="144">
        <v>2</v>
      </c>
      <c r="B3" s="255" t="s">
        <v>219</v>
      </c>
      <c r="C3" s="675" t="s">
        <v>710</v>
      </c>
    </row>
    <row r="4" spans="1:3" ht="15">
      <c r="A4" s="144">
        <v>3</v>
      </c>
      <c r="B4" s="256" t="s">
        <v>224</v>
      </c>
      <c r="C4" s="675" t="s">
        <v>711</v>
      </c>
    </row>
    <row r="5" spans="1:3">
      <c r="A5" s="145">
        <v>4</v>
      </c>
      <c r="B5" s="257" t="s">
        <v>220</v>
      </c>
      <c r="C5" s="676" t="s">
        <v>712</v>
      </c>
    </row>
    <row r="6" spans="1:3" s="146" customFormat="1" ht="45.75" customHeight="1">
      <c r="A6" s="815" t="s">
        <v>296</v>
      </c>
      <c r="B6" s="816"/>
      <c r="C6" s="816"/>
    </row>
    <row r="7" spans="1:3" ht="15">
      <c r="A7" s="147" t="s">
        <v>29</v>
      </c>
      <c r="B7" s="143" t="s">
        <v>221</v>
      </c>
    </row>
    <row r="8" spans="1:3">
      <c r="A8" s="108">
        <v>1</v>
      </c>
      <c r="B8" s="178" t="s">
        <v>20</v>
      </c>
    </row>
    <row r="9" spans="1:3">
      <c r="A9" s="108">
        <v>2</v>
      </c>
      <c r="B9" s="179" t="s">
        <v>21</v>
      </c>
    </row>
    <row r="10" spans="1:3">
      <c r="A10" s="108">
        <v>3</v>
      </c>
      <c r="B10" s="179" t="s">
        <v>22</v>
      </c>
    </row>
    <row r="11" spans="1:3">
      <c r="A11" s="108">
        <v>4</v>
      </c>
      <c r="B11" s="179" t="s">
        <v>23</v>
      </c>
      <c r="C11" s="47"/>
    </row>
    <row r="12" spans="1:3">
      <c r="A12" s="108">
        <v>5</v>
      </c>
      <c r="B12" s="179" t="s">
        <v>24</v>
      </c>
    </row>
    <row r="13" spans="1:3">
      <c r="A13" s="108">
        <v>6</v>
      </c>
      <c r="B13" s="180" t="s">
        <v>231</v>
      </c>
    </row>
    <row r="14" spans="1:3">
      <c r="A14" s="108">
        <v>7</v>
      </c>
      <c r="B14" s="179" t="s">
        <v>225</v>
      </c>
    </row>
    <row r="15" spans="1:3">
      <c r="A15" s="108">
        <v>8</v>
      </c>
      <c r="B15" s="179" t="s">
        <v>226</v>
      </c>
    </row>
    <row r="16" spans="1:3">
      <c r="A16" s="108">
        <v>9</v>
      </c>
      <c r="B16" s="179" t="s">
        <v>25</v>
      </c>
    </row>
    <row r="17" spans="1:2">
      <c r="A17" s="253" t="s">
        <v>295</v>
      </c>
      <c r="B17" s="252" t="s">
        <v>282</v>
      </c>
    </row>
    <row r="18" spans="1:2">
      <c r="A18" s="108">
        <v>10</v>
      </c>
      <c r="B18" s="179" t="s">
        <v>26</v>
      </c>
    </row>
    <row r="19" spans="1:2">
      <c r="A19" s="108">
        <v>11</v>
      </c>
      <c r="B19" s="180" t="s">
        <v>227</v>
      </c>
    </row>
    <row r="20" spans="1:2">
      <c r="A20" s="108">
        <v>12</v>
      </c>
      <c r="B20" s="180" t="s">
        <v>27</v>
      </c>
    </row>
    <row r="21" spans="1:2">
      <c r="A21" s="304">
        <v>13</v>
      </c>
      <c r="B21" s="305" t="s">
        <v>228</v>
      </c>
    </row>
    <row r="22" spans="1:2">
      <c r="A22" s="304">
        <v>14</v>
      </c>
      <c r="B22" s="306" t="s">
        <v>253</v>
      </c>
    </row>
    <row r="23" spans="1:2">
      <c r="A23" s="307">
        <v>15</v>
      </c>
      <c r="B23" s="308" t="s">
        <v>28</v>
      </c>
    </row>
    <row r="24" spans="1:2">
      <c r="A24" s="307">
        <v>15.1</v>
      </c>
      <c r="B24" s="309" t="s">
        <v>309</v>
      </c>
    </row>
    <row r="25" spans="1:2">
      <c r="A25" s="307">
        <v>16</v>
      </c>
      <c r="B25" s="309" t="s">
        <v>369</v>
      </c>
    </row>
    <row r="26" spans="1:2">
      <c r="A26" s="307">
        <v>17</v>
      </c>
      <c r="B26" s="309" t="s">
        <v>410</v>
      </c>
    </row>
    <row r="27" spans="1:2">
      <c r="A27" s="307">
        <v>18</v>
      </c>
      <c r="B27" s="309" t="s">
        <v>699</v>
      </c>
    </row>
    <row r="28" spans="1:2">
      <c r="A28" s="307">
        <v>19</v>
      </c>
      <c r="B28" s="309" t="s">
        <v>700</v>
      </c>
    </row>
    <row r="29" spans="1:2">
      <c r="A29" s="307">
        <v>20</v>
      </c>
      <c r="B29" s="369" t="s">
        <v>701</v>
      </c>
    </row>
    <row r="30" spans="1:2">
      <c r="A30" s="307">
        <v>21</v>
      </c>
      <c r="B30" s="309" t="s">
        <v>526</v>
      </c>
    </row>
    <row r="31" spans="1:2">
      <c r="A31" s="307">
        <v>22</v>
      </c>
      <c r="B31" s="309" t="s">
        <v>702</v>
      </c>
    </row>
    <row r="32" spans="1:2">
      <c r="A32" s="307">
        <v>23</v>
      </c>
      <c r="B32" s="309" t="s">
        <v>703</v>
      </c>
    </row>
    <row r="33" spans="1:2">
      <c r="A33" s="307">
        <v>24</v>
      </c>
      <c r="B33" s="309" t="s">
        <v>704</v>
      </c>
    </row>
    <row r="34" spans="1:2">
      <c r="A34" s="307">
        <v>25</v>
      </c>
      <c r="B34" s="309" t="s">
        <v>411</v>
      </c>
    </row>
    <row r="35" spans="1:2">
      <c r="A35" s="307">
        <v>26</v>
      </c>
      <c r="B35" s="309" t="s">
        <v>548</v>
      </c>
    </row>
  </sheetData>
  <mergeCells count="1">
    <mergeCell ref="A6:C6"/>
  </mergeCells>
  <hyperlinks>
    <hyperlink ref="B9" location="'2. SOFP'!A1" display="Balance Sheet"/>
    <hyperlink ref="B12" location="'5. RWA '!A1" display="Risk-Weighted Assets (RWA)"/>
    <hyperlink ref="B8" location="'1. key ratios '!A1" display="Key ratios"/>
    <hyperlink ref="B10" location="'3. SOPL'!A1" display="Income statement"/>
    <hyperlink ref="B11" location="'4. Off-Balance'!A1" display="Off-balance sheet"/>
    <hyperlink ref="B13" location="'6. Administrators-shareholders'!A1" display="Info about supervisory board, senior management and shareholders"/>
    <hyperlink ref="B14" location="'7. LI1 '!A1" display="Linkages between financial statements and regulatory exposures"/>
    <hyperlink ref="B15" location="'8. LI2'!A1" display="Differences between carrying values per standardized balance sheet used for regulatory reporting purposes and the exposure amounts used for capital adequacy calculation"/>
    <hyperlink ref="B16" location="'9.Capital'!A1" display="Regulatory Capital"/>
    <hyperlink ref="B18" location="'10. CC2'!A1" display="Reconciliation of regulatory capital to balance sheet "/>
    <hyperlink ref="B19" location="'11. CRWA '!A1" display="Credit risk weighted risk exposures"/>
    <hyperlink ref="B20" location="'12. CRM'!A1" display="Credit risk mitigation"/>
    <hyperlink ref="B21" location="'13. CRME '!A1" display="Standardized approach: Credit risk, effect of credit risk mitigation"/>
    <hyperlink ref="B23" location="'15. CCR '!A1" display="Counterparty credit risk"/>
    <hyperlink ref="B22" location="'14. LCR'!A1" display="Liquidity Coverage Ratio"/>
    <hyperlink ref="B17" location="'9.1. Capital Requirements'!A1" display="Capital Adequacy Requirements"/>
    <hyperlink ref="B24" location="'15.1 LR'!A1" display="Leverage Ratio"/>
    <hyperlink ref="B25" location="'16. NSFR'!A1" display="Net Stable Funding Ratio"/>
    <hyperlink ref="B26" location="' 17. Residual Maturity'!A1" display="Exposures distributed by residual maturity and Risk Classes"/>
    <hyperlink ref="B27" location="'18. Assets by Exposure classes'!A1" display="Gross carrying value, book value, reserves, write-offs and reserve charges by risk classes"/>
    <hyperlink ref="B28" location="'19. Assets by Risk Sectors'!A1" display="Gross carrying value, book value, reserves, write-offs and reserve charges by Sectors of income source"/>
    <hyperlink ref="B30" location="'21. NPL'!A1" display="Changes in the stock of non-performing loans"/>
    <hyperlink ref="B31" location="'22. Quality'!A1" display="Distribution of loans, Debt securities  and Off-balance-sheet items according to  Risk classification and Past due days"/>
    <hyperlink ref="B32" location="'23. LTV'!A1" display="Loans Distributed according to LTV ratio, Loan reserves, Value of collateral for loans and loans secured by guarantees according to Risk classification and past due days"/>
    <hyperlink ref="B33" location="'24. Risk Sector'!A1" display="Loans and reserves on loans distributed according to Sectors of income source and risk classification"/>
    <hyperlink ref="B34" location="'25. Collateral'!A1" display="Loans, corporate debt securities and Off-balance-sheet items distributed by type of collateral"/>
    <hyperlink ref="B29" location="'20. Reserves'!A1" display="Change in reserve for loans and Corporate debt securities"/>
    <hyperlink ref="B35" location="'26. Retail Products'!A1" display="General information on retail products"/>
    <hyperlink ref="C5" r:id="rId1"/>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56"/>
  <sheetViews>
    <sheetView showGridLines="0" zoomScale="90" zoomScaleNormal="90" workbookViewId="0">
      <pane xSplit="1" ySplit="5" topLeftCell="B6" activePane="bottomRight" state="frozen"/>
      <selection activeCell="B9" sqref="B9"/>
      <selection pane="topRight" activeCell="B9" sqref="B9"/>
      <selection pane="bottomLeft" activeCell="B9" sqref="B9"/>
      <selection pane="bottomRight" activeCell="B4" sqref="B4"/>
    </sheetView>
  </sheetViews>
  <sheetFormatPr defaultColWidth="9.140625" defaultRowHeight="12.75"/>
  <cols>
    <col min="1" max="1" width="9.5703125" style="50" bestFit="1" customWidth="1"/>
    <col min="2" max="2" width="132.42578125" style="4" customWidth="1"/>
    <col min="3" max="3" width="18.42578125" style="4" customWidth="1"/>
    <col min="4" max="16384" width="9.140625" style="4"/>
  </cols>
  <sheetData>
    <row r="1" spans="1:3">
      <c r="A1" s="2" t="s">
        <v>30</v>
      </c>
      <c r="B1" s="546" t="str">
        <f>'1. key ratios '!B1</f>
        <v>JSC Isbank Georgia</v>
      </c>
    </row>
    <row r="2" spans="1:3" s="40" customFormat="1" ht="15.75" customHeight="1">
      <c r="A2" s="40" t="s">
        <v>31</v>
      </c>
      <c r="B2" s="547">
        <f>'1. key ratios '!B2</f>
        <v>45291</v>
      </c>
    </row>
    <row r="3" spans="1:3" s="40" customFormat="1" ht="15.75" customHeight="1"/>
    <row r="4" spans="1:3" ht="13.5" thickBot="1">
      <c r="A4" s="50" t="s">
        <v>143</v>
      </c>
      <c r="B4" s="93" t="s">
        <v>142</v>
      </c>
    </row>
    <row r="5" spans="1:3">
      <c r="A5" s="51" t="s">
        <v>6</v>
      </c>
      <c r="B5" s="52"/>
      <c r="C5" s="53" t="s">
        <v>35</v>
      </c>
    </row>
    <row r="6" spans="1:3">
      <c r="A6" s="54">
        <v>1</v>
      </c>
      <c r="B6" s="55" t="s">
        <v>141</v>
      </c>
      <c r="C6" s="677">
        <f>SUM(C7:C11)</f>
        <v>134047064.89950153</v>
      </c>
    </row>
    <row r="7" spans="1:3">
      <c r="A7" s="54">
        <v>2</v>
      </c>
      <c r="B7" s="56" t="s">
        <v>140</v>
      </c>
      <c r="C7" s="57">
        <f>'2. SOFP'!E55</f>
        <v>69161600</v>
      </c>
    </row>
    <row r="8" spans="1:3">
      <c r="A8" s="54">
        <v>3</v>
      </c>
      <c r="B8" s="58" t="s">
        <v>139</v>
      </c>
      <c r="C8" s="57"/>
    </row>
    <row r="9" spans="1:3">
      <c r="A9" s="54">
        <v>4</v>
      </c>
      <c r="B9" s="58" t="s">
        <v>138</v>
      </c>
      <c r="C9" s="57"/>
    </row>
    <row r="10" spans="1:3">
      <c r="A10" s="54">
        <v>5</v>
      </c>
      <c r="B10" s="58" t="s">
        <v>137</v>
      </c>
      <c r="C10" s="57"/>
    </row>
    <row r="11" spans="1:3">
      <c r="A11" s="54">
        <v>6</v>
      </c>
      <c r="B11" s="59" t="s">
        <v>136</v>
      </c>
      <c r="C11" s="57">
        <f>'2. SOFP'!E67</f>
        <v>64885464.899501532</v>
      </c>
    </row>
    <row r="12" spans="1:3" s="26" customFormat="1">
      <c r="A12" s="54">
        <v>7</v>
      </c>
      <c r="B12" s="55" t="s">
        <v>135</v>
      </c>
      <c r="C12" s="60">
        <f>SUM(C13:C28)</f>
        <v>166203.18946849319</v>
      </c>
    </row>
    <row r="13" spans="1:3" s="26" customFormat="1">
      <c r="A13" s="54">
        <v>8</v>
      </c>
      <c r="B13" s="61" t="s">
        <v>134</v>
      </c>
      <c r="C13" s="62"/>
    </row>
    <row r="14" spans="1:3" s="26" customFormat="1" ht="25.5">
      <c r="A14" s="54">
        <v>9</v>
      </c>
      <c r="B14" s="63" t="s">
        <v>133</v>
      </c>
      <c r="C14" s="62"/>
    </row>
    <row r="15" spans="1:3" s="26" customFormat="1">
      <c r="A15" s="54">
        <v>10</v>
      </c>
      <c r="B15" s="64" t="s">
        <v>132</v>
      </c>
      <c r="C15" s="62">
        <f>'2. SOFP'!E27</f>
        <v>166203.18946849319</v>
      </c>
    </row>
    <row r="16" spans="1:3" s="26" customFormat="1">
      <c r="A16" s="54">
        <v>11</v>
      </c>
      <c r="B16" s="65" t="s">
        <v>131</v>
      </c>
      <c r="C16" s="62"/>
    </row>
    <row r="17" spans="1:3" s="26" customFormat="1">
      <c r="A17" s="54">
        <v>12</v>
      </c>
      <c r="B17" s="64" t="s">
        <v>130</v>
      </c>
      <c r="C17" s="62"/>
    </row>
    <row r="18" spans="1:3" s="26" customFormat="1">
      <c r="A18" s="54">
        <v>13</v>
      </c>
      <c r="B18" s="64" t="s">
        <v>129</v>
      </c>
      <c r="C18" s="62"/>
    </row>
    <row r="19" spans="1:3" s="26" customFormat="1">
      <c r="A19" s="54">
        <v>14</v>
      </c>
      <c r="B19" s="64" t="s">
        <v>128</v>
      </c>
      <c r="C19" s="62"/>
    </row>
    <row r="20" spans="1:3" s="26" customFormat="1">
      <c r="A20" s="54">
        <v>15</v>
      </c>
      <c r="B20" s="64" t="s">
        <v>127</v>
      </c>
      <c r="C20" s="62"/>
    </row>
    <row r="21" spans="1:3" s="26" customFormat="1" ht="25.5">
      <c r="A21" s="54">
        <v>16</v>
      </c>
      <c r="B21" s="63" t="s">
        <v>126</v>
      </c>
      <c r="C21" s="62"/>
    </row>
    <row r="22" spans="1:3" s="26" customFormat="1">
      <c r="A22" s="54">
        <v>17</v>
      </c>
      <c r="B22" s="66" t="s">
        <v>125</v>
      </c>
      <c r="C22" s="62"/>
    </row>
    <row r="23" spans="1:3" s="26" customFormat="1">
      <c r="A23" s="54">
        <v>18</v>
      </c>
      <c r="B23" s="545" t="s">
        <v>549</v>
      </c>
      <c r="C23" s="371"/>
    </row>
    <row r="24" spans="1:3" s="26" customFormat="1">
      <c r="A24" s="54">
        <v>19</v>
      </c>
      <c r="B24" s="63" t="s">
        <v>124</v>
      </c>
      <c r="C24" s="62"/>
    </row>
    <row r="25" spans="1:3" s="26" customFormat="1" ht="25.5">
      <c r="A25" s="54">
        <v>20</v>
      </c>
      <c r="B25" s="63" t="s">
        <v>101</v>
      </c>
      <c r="C25" s="62"/>
    </row>
    <row r="26" spans="1:3" s="26" customFormat="1">
      <c r="A26" s="54">
        <v>21</v>
      </c>
      <c r="B26" s="67" t="s">
        <v>123</v>
      </c>
      <c r="C26" s="62"/>
    </row>
    <row r="27" spans="1:3" s="26" customFormat="1">
      <c r="A27" s="54">
        <v>22</v>
      </c>
      <c r="B27" s="67" t="s">
        <v>122</v>
      </c>
      <c r="C27" s="62"/>
    </row>
    <row r="28" spans="1:3" s="26" customFormat="1">
      <c r="A28" s="54">
        <v>23</v>
      </c>
      <c r="B28" s="67" t="s">
        <v>121</v>
      </c>
      <c r="C28" s="62"/>
    </row>
    <row r="29" spans="1:3" s="26" customFormat="1">
      <c r="A29" s="54">
        <v>24</v>
      </c>
      <c r="B29" s="68" t="s">
        <v>120</v>
      </c>
      <c r="C29" s="678">
        <f>C6-C12</f>
        <v>133880861.71003304</v>
      </c>
    </row>
    <row r="30" spans="1:3" s="26" customFormat="1">
      <c r="A30" s="69"/>
      <c r="B30" s="70"/>
      <c r="C30" s="62"/>
    </row>
    <row r="31" spans="1:3" s="26" customFormat="1">
      <c r="A31" s="69">
        <v>25</v>
      </c>
      <c r="B31" s="68" t="s">
        <v>119</v>
      </c>
      <c r="C31" s="60">
        <f>C32+C35</f>
        <v>0</v>
      </c>
    </row>
    <row r="32" spans="1:3" s="26" customFormat="1">
      <c r="A32" s="69">
        <v>26</v>
      </c>
      <c r="B32" s="58" t="s">
        <v>118</v>
      </c>
      <c r="C32" s="71">
        <f>C33+C34</f>
        <v>0</v>
      </c>
    </row>
    <row r="33" spans="1:3" s="26" customFormat="1">
      <c r="A33" s="69">
        <v>27</v>
      </c>
      <c r="B33" s="72" t="s">
        <v>192</v>
      </c>
      <c r="C33" s="62"/>
    </row>
    <row r="34" spans="1:3" s="26" customFormat="1">
      <c r="A34" s="69">
        <v>28</v>
      </c>
      <c r="B34" s="72" t="s">
        <v>117</v>
      </c>
      <c r="C34" s="62"/>
    </row>
    <row r="35" spans="1:3" s="26" customFormat="1">
      <c r="A35" s="69">
        <v>29</v>
      </c>
      <c r="B35" s="58" t="s">
        <v>116</v>
      </c>
      <c r="C35" s="62"/>
    </row>
    <row r="36" spans="1:3" s="26" customFormat="1">
      <c r="A36" s="69">
        <v>30</v>
      </c>
      <c r="B36" s="68" t="s">
        <v>115</v>
      </c>
      <c r="C36" s="60">
        <f>SUM(C37:C41)</f>
        <v>0</v>
      </c>
    </row>
    <row r="37" spans="1:3" s="26" customFormat="1">
      <c r="A37" s="69">
        <v>31</v>
      </c>
      <c r="B37" s="63" t="s">
        <v>114</v>
      </c>
      <c r="C37" s="62"/>
    </row>
    <row r="38" spans="1:3" s="26" customFormat="1">
      <c r="A38" s="69">
        <v>32</v>
      </c>
      <c r="B38" s="64" t="s">
        <v>113</v>
      </c>
      <c r="C38" s="62"/>
    </row>
    <row r="39" spans="1:3" s="26" customFormat="1" ht="25.5">
      <c r="A39" s="69">
        <v>33</v>
      </c>
      <c r="B39" s="63" t="s">
        <v>112</v>
      </c>
      <c r="C39" s="62"/>
    </row>
    <row r="40" spans="1:3" s="26" customFormat="1" ht="25.5">
      <c r="A40" s="69">
        <v>34</v>
      </c>
      <c r="B40" s="63" t="s">
        <v>101</v>
      </c>
      <c r="C40" s="62"/>
    </row>
    <row r="41" spans="1:3" s="26" customFormat="1">
      <c r="A41" s="69">
        <v>35</v>
      </c>
      <c r="B41" s="67" t="s">
        <v>111</v>
      </c>
      <c r="C41" s="62"/>
    </row>
    <row r="42" spans="1:3" s="26" customFormat="1">
      <c r="A42" s="69">
        <v>36</v>
      </c>
      <c r="B42" s="68" t="s">
        <v>110</v>
      </c>
      <c r="C42" s="60">
        <f>C31-C36</f>
        <v>0</v>
      </c>
    </row>
    <row r="43" spans="1:3" s="26" customFormat="1">
      <c r="A43" s="69"/>
      <c r="B43" s="70"/>
      <c r="C43" s="62"/>
    </row>
    <row r="44" spans="1:3" s="26" customFormat="1">
      <c r="A44" s="69">
        <v>37</v>
      </c>
      <c r="B44" s="73" t="s">
        <v>109</v>
      </c>
      <c r="C44" s="60">
        <f>SUM(C45:C47)</f>
        <v>0</v>
      </c>
    </row>
    <row r="45" spans="1:3" s="26" customFormat="1">
      <c r="A45" s="69">
        <v>38</v>
      </c>
      <c r="B45" s="58" t="s">
        <v>108</v>
      </c>
      <c r="C45" s="62"/>
    </row>
    <row r="46" spans="1:3" s="26" customFormat="1">
      <c r="A46" s="69">
        <v>39</v>
      </c>
      <c r="B46" s="58" t="s">
        <v>107</v>
      </c>
      <c r="C46" s="62"/>
    </row>
    <row r="47" spans="1:3" s="26" customFormat="1">
      <c r="A47" s="69">
        <v>40</v>
      </c>
      <c r="B47" s="58" t="s">
        <v>106</v>
      </c>
      <c r="C47" s="62"/>
    </row>
    <row r="48" spans="1:3" s="26" customFormat="1">
      <c r="A48" s="69">
        <v>41</v>
      </c>
      <c r="B48" s="73" t="s">
        <v>105</v>
      </c>
      <c r="C48" s="60">
        <f>SUM(C49:C52)</f>
        <v>0</v>
      </c>
    </row>
    <row r="49" spans="1:3" s="26" customFormat="1">
      <c r="A49" s="69">
        <v>42</v>
      </c>
      <c r="B49" s="63" t="s">
        <v>104</v>
      </c>
      <c r="C49" s="62"/>
    </row>
    <row r="50" spans="1:3" s="26" customFormat="1">
      <c r="A50" s="69">
        <v>43</v>
      </c>
      <c r="B50" s="64" t="s">
        <v>103</v>
      </c>
      <c r="C50" s="62"/>
    </row>
    <row r="51" spans="1:3" s="26" customFormat="1">
      <c r="A51" s="69">
        <v>44</v>
      </c>
      <c r="B51" s="63" t="s">
        <v>102</v>
      </c>
      <c r="C51" s="62"/>
    </row>
    <row r="52" spans="1:3" s="26" customFormat="1" ht="25.5">
      <c r="A52" s="69">
        <v>45</v>
      </c>
      <c r="B52" s="63" t="s">
        <v>101</v>
      </c>
      <c r="C52" s="62"/>
    </row>
    <row r="53" spans="1:3" s="26" customFormat="1" ht="13.5" thickBot="1">
      <c r="A53" s="69">
        <v>46</v>
      </c>
      <c r="B53" s="74" t="s">
        <v>100</v>
      </c>
      <c r="C53" s="75">
        <f>C44-C48</f>
        <v>0</v>
      </c>
    </row>
    <row r="56" spans="1:3">
      <c r="B56" s="4" t="s">
        <v>7</v>
      </c>
    </row>
  </sheetData>
  <dataValidations count="1">
    <dataValidation operator="lessThanOrEqual" allowBlank="1" showInputMessage="1" showErrorMessage="1" errorTitle="Should be negative number" error="Should be whole negative number or 0" sqref="C13:C53"/>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showGridLines="0" workbookViewId="0">
      <selection activeCell="B4" sqref="B4"/>
    </sheetView>
  </sheetViews>
  <sheetFormatPr defaultColWidth="9.140625" defaultRowHeight="12.75"/>
  <cols>
    <col min="1" max="1" width="9.42578125" style="192" bestFit="1" customWidth="1"/>
    <col min="2" max="2" width="59" style="192" customWidth="1"/>
    <col min="3" max="3" width="16.7109375" style="192" bestFit="1" customWidth="1"/>
    <col min="4" max="4" width="13.28515625" style="192" bestFit="1" customWidth="1"/>
    <col min="5" max="16384" width="9.140625" style="192"/>
  </cols>
  <sheetData>
    <row r="1" spans="1:4" ht="15">
      <c r="A1" s="238" t="s">
        <v>30</v>
      </c>
      <c r="B1" s="546" t="str">
        <f>'1. key ratios '!B1</f>
        <v>JSC Isbank Georgia</v>
      </c>
    </row>
    <row r="2" spans="1:4" s="166" customFormat="1" ht="15.75" customHeight="1">
      <c r="A2" s="166" t="s">
        <v>31</v>
      </c>
      <c r="B2" s="547">
        <f>'1. key ratios '!B2</f>
        <v>45291</v>
      </c>
    </row>
    <row r="3" spans="1:4" s="166" customFormat="1" ht="15.75" customHeight="1"/>
    <row r="4" spans="1:4" ht="13.5" thickBot="1">
      <c r="A4" s="209" t="s">
        <v>281</v>
      </c>
      <c r="B4" s="246" t="s">
        <v>282</v>
      </c>
    </row>
    <row r="5" spans="1:4" s="247" customFormat="1" ht="12.75" customHeight="1">
      <c r="A5" s="302"/>
      <c r="B5" s="303" t="s">
        <v>285</v>
      </c>
      <c r="C5" s="239" t="s">
        <v>283</v>
      </c>
      <c r="D5" s="240" t="s">
        <v>284</v>
      </c>
    </row>
    <row r="6" spans="1:4" s="248" customFormat="1">
      <c r="A6" s="241">
        <v>1</v>
      </c>
      <c r="B6" s="298" t="s">
        <v>286</v>
      </c>
      <c r="C6" s="298"/>
      <c r="D6" s="242"/>
    </row>
    <row r="7" spans="1:4" s="248" customFormat="1">
      <c r="A7" s="243" t="s">
        <v>272</v>
      </c>
      <c r="B7" s="299" t="s">
        <v>287</v>
      </c>
      <c r="C7" s="291">
        <v>4.4999999999999998E-2</v>
      </c>
      <c r="D7" s="679">
        <f>C7*'5. RWA '!$C$13</f>
        <v>22902740.529234074</v>
      </c>
    </row>
    <row r="8" spans="1:4" s="248" customFormat="1">
      <c r="A8" s="243" t="s">
        <v>273</v>
      </c>
      <c r="B8" s="299" t="s">
        <v>288</v>
      </c>
      <c r="C8" s="292">
        <v>0.06</v>
      </c>
      <c r="D8" s="679">
        <f>C8*'5. RWA '!$C$13</f>
        <v>30536987.372312099</v>
      </c>
    </row>
    <row r="9" spans="1:4" s="248" customFormat="1">
      <c r="A9" s="243" t="s">
        <v>274</v>
      </c>
      <c r="B9" s="299" t="s">
        <v>289</v>
      </c>
      <c r="C9" s="292">
        <v>0.08</v>
      </c>
      <c r="D9" s="679">
        <f>C9*'5. RWA '!$C$13</f>
        <v>40715983.163082801</v>
      </c>
    </row>
    <row r="10" spans="1:4" s="248" customFormat="1">
      <c r="A10" s="241" t="s">
        <v>275</v>
      </c>
      <c r="B10" s="298" t="s">
        <v>290</v>
      </c>
      <c r="C10" s="293"/>
      <c r="D10" s="680"/>
    </row>
    <row r="11" spans="1:4" s="249" customFormat="1">
      <c r="A11" s="244" t="s">
        <v>276</v>
      </c>
      <c r="B11" s="290" t="s">
        <v>734</v>
      </c>
      <c r="C11" s="294">
        <v>2.5000000000000001E-2</v>
      </c>
      <c r="D11" s="679">
        <f>C11*'5. RWA '!$C$13</f>
        <v>12723744.738463376</v>
      </c>
    </row>
    <row r="12" spans="1:4" s="249" customFormat="1">
      <c r="A12" s="244" t="s">
        <v>277</v>
      </c>
      <c r="B12" s="290" t="s">
        <v>291</v>
      </c>
      <c r="C12" s="294">
        <v>0</v>
      </c>
      <c r="D12" s="679">
        <f>C12*'5. RWA '!$C$13</f>
        <v>0</v>
      </c>
    </row>
    <row r="13" spans="1:4" s="249" customFormat="1">
      <c r="A13" s="244" t="s">
        <v>278</v>
      </c>
      <c r="B13" s="290" t="s">
        <v>292</v>
      </c>
      <c r="C13" s="294"/>
      <c r="D13" s="679">
        <f>C13*'5. RWA '!$C$13</f>
        <v>0</v>
      </c>
    </row>
    <row r="14" spans="1:4" s="249" customFormat="1">
      <c r="A14" s="241" t="s">
        <v>279</v>
      </c>
      <c r="B14" s="298" t="s">
        <v>353</v>
      </c>
      <c r="C14" s="295"/>
      <c r="D14" s="680"/>
    </row>
    <row r="15" spans="1:4" s="249" customFormat="1">
      <c r="A15" s="244">
        <v>3.1</v>
      </c>
      <c r="B15" s="290" t="s">
        <v>297</v>
      </c>
      <c r="C15" s="294">
        <v>6.4054644209763922E-2</v>
      </c>
      <c r="D15" s="679">
        <f>C15*'5. RWA '!$C$13</f>
        <v>32600597.689525086</v>
      </c>
    </row>
    <row r="16" spans="1:4" s="249" customFormat="1">
      <c r="A16" s="244">
        <v>3.2</v>
      </c>
      <c r="B16" s="290" t="s">
        <v>298</v>
      </c>
      <c r="C16" s="294">
        <v>8.2004846162035544E-2</v>
      </c>
      <c r="D16" s="679">
        <f>C16*'5. RWA '!$C$13</f>
        <v>41736349.195307933</v>
      </c>
    </row>
    <row r="17" spans="1:6" s="248" customFormat="1">
      <c r="A17" s="244">
        <v>3.3</v>
      </c>
      <c r="B17" s="290" t="s">
        <v>299</v>
      </c>
      <c r="C17" s="294">
        <v>0.10562353294134028</v>
      </c>
      <c r="D17" s="679">
        <f>C17*'5. RWA '!$C$13</f>
        <v>53757074.860811651</v>
      </c>
    </row>
    <row r="18" spans="1:6" s="247" customFormat="1" ht="12.75" customHeight="1">
      <c r="A18" s="300"/>
      <c r="B18" s="301" t="s">
        <v>352</v>
      </c>
      <c r="C18" s="296" t="s">
        <v>283</v>
      </c>
      <c r="D18" s="681" t="s">
        <v>284</v>
      </c>
    </row>
    <row r="19" spans="1:6" s="248" customFormat="1">
      <c r="A19" s="245">
        <v>4</v>
      </c>
      <c r="B19" s="290" t="s">
        <v>293</v>
      </c>
      <c r="C19" s="294">
        <f>C7+C11+C12+C13+C15</f>
        <v>0.13405464420976393</v>
      </c>
      <c r="D19" s="679">
        <f>C19*'5. RWA '!$C$13</f>
        <v>68227082.957222536</v>
      </c>
    </row>
    <row r="20" spans="1:6" s="248" customFormat="1">
      <c r="A20" s="245">
        <v>5</v>
      </c>
      <c r="B20" s="290" t="s">
        <v>90</v>
      </c>
      <c r="C20" s="294">
        <f>C8+C11+C12+C13+C16</f>
        <v>0.16700484616203554</v>
      </c>
      <c r="D20" s="679">
        <f>C20*'5. RWA '!$C$13</f>
        <v>84997081.306083396</v>
      </c>
    </row>
    <row r="21" spans="1:6" s="248" customFormat="1" ht="13.5" thickBot="1">
      <c r="A21" s="250" t="s">
        <v>280</v>
      </c>
      <c r="B21" s="251" t="s">
        <v>294</v>
      </c>
      <c r="C21" s="297">
        <f>C9+C11+C12+C13+C17</f>
        <v>0.21062353294134029</v>
      </c>
      <c r="D21" s="682">
        <f>C21*'5. RWA '!$C$13</f>
        <v>107196802.76235783</v>
      </c>
    </row>
    <row r="22" spans="1:6">
      <c r="F22" s="209"/>
    </row>
    <row r="23" spans="1:6">
      <c r="B23" s="208"/>
    </row>
  </sheetData>
  <conditionalFormatting sqref="C21">
    <cfRule type="cellIs" dxfId="21"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68"/>
  <sheetViews>
    <sheetView showGridLines="0" zoomScaleNormal="100" workbookViewId="0">
      <pane xSplit="1" ySplit="5" topLeftCell="B6" activePane="bottomRight" state="frozen"/>
      <selection activeCell="B47" sqref="B47"/>
      <selection pane="topRight" activeCell="B47" sqref="B47"/>
      <selection pane="bottomLeft" activeCell="B47" sqref="B47"/>
      <selection pane="bottomRight" activeCell="B4" sqref="B4"/>
    </sheetView>
  </sheetViews>
  <sheetFormatPr defaultColWidth="9.140625" defaultRowHeight="14.25"/>
  <cols>
    <col min="1" max="1" width="10.7109375" style="4" customWidth="1"/>
    <col min="2" max="2" width="91.85546875" style="4" customWidth="1"/>
    <col min="3" max="3" width="53.140625" style="4" customWidth="1"/>
    <col min="4" max="4" width="32.28515625" style="4" customWidth="1"/>
    <col min="5" max="5" width="9.42578125" style="5" customWidth="1"/>
    <col min="6" max="16384" width="9.140625" style="5"/>
  </cols>
  <sheetData>
    <row r="1" spans="1:6">
      <c r="A1" s="683" t="s">
        <v>30</v>
      </c>
      <c r="B1" s="546" t="str">
        <f>'1. key ratios '!B1</f>
        <v>JSC Isbank Georgia</v>
      </c>
      <c r="E1" s="4"/>
      <c r="F1" s="4"/>
    </row>
    <row r="2" spans="1:6" s="40" customFormat="1" ht="15.75" customHeight="1">
      <c r="A2" s="683" t="s">
        <v>31</v>
      </c>
      <c r="B2" s="547">
        <f>'1. key ratios '!B2</f>
        <v>45291</v>
      </c>
    </row>
    <row r="3" spans="1:6" s="40" customFormat="1" ht="15.75" customHeight="1">
      <c r="A3" s="76"/>
    </row>
    <row r="4" spans="1:6" s="40" customFormat="1" ht="15.75" customHeight="1" thickBot="1">
      <c r="A4" s="40" t="s">
        <v>47</v>
      </c>
      <c r="B4" s="161" t="s">
        <v>178</v>
      </c>
      <c r="D4" s="18" t="s">
        <v>35</v>
      </c>
    </row>
    <row r="5" spans="1:6" ht="25.5">
      <c r="A5" s="77" t="s">
        <v>6</v>
      </c>
      <c r="B5" s="182" t="s">
        <v>218</v>
      </c>
      <c r="C5" s="78" t="s">
        <v>656</v>
      </c>
      <c r="D5" s="79" t="s">
        <v>49</v>
      </c>
    </row>
    <row r="6" spans="1:6" ht="15">
      <c r="A6" s="579">
        <v>1</v>
      </c>
      <c r="B6" s="580" t="s">
        <v>557</v>
      </c>
      <c r="C6" s="685">
        <f>SUM(C7:C9)</f>
        <v>113274347.29052457</v>
      </c>
      <c r="D6" s="80"/>
      <c r="E6" s="81"/>
    </row>
    <row r="7" spans="1:6" ht="15">
      <c r="A7" s="579">
        <v>1.1000000000000001</v>
      </c>
      <c r="B7" s="383" t="s">
        <v>558</v>
      </c>
      <c r="C7" s="420">
        <f>'7. LI1 '!C9</f>
        <v>1847191.38</v>
      </c>
      <c r="D7" s="82"/>
      <c r="E7" s="81"/>
    </row>
    <row r="8" spans="1:6" ht="15">
      <c r="A8" s="579">
        <v>1.2</v>
      </c>
      <c r="B8" s="383" t="s">
        <v>559</v>
      </c>
      <c r="C8" s="420">
        <f>'7. LI1 '!C10</f>
        <v>40641771.859930135</v>
      </c>
      <c r="D8" s="82"/>
      <c r="E8" s="81"/>
    </row>
    <row r="9" spans="1:6" ht="15">
      <c r="A9" s="579">
        <v>1.3</v>
      </c>
      <c r="B9" s="383" t="s">
        <v>560</v>
      </c>
      <c r="C9" s="420">
        <f>'7. LI1 '!C11</f>
        <v>70785384.050594434</v>
      </c>
      <c r="D9" s="416"/>
      <c r="E9" s="81"/>
    </row>
    <row r="10" spans="1:6" ht="15">
      <c r="A10" s="579">
        <v>2</v>
      </c>
      <c r="B10" s="372" t="s">
        <v>561</v>
      </c>
      <c r="C10" s="686">
        <f>'7. LI1 '!C12</f>
        <v>0</v>
      </c>
      <c r="D10" s="416"/>
      <c r="E10" s="81"/>
    </row>
    <row r="11" spans="1:6" ht="15">
      <c r="A11" s="579">
        <v>2.1</v>
      </c>
      <c r="B11" s="381" t="s">
        <v>562</v>
      </c>
      <c r="C11" s="420">
        <f>'7. LI1 '!C13</f>
        <v>0</v>
      </c>
      <c r="D11" s="417"/>
      <c r="E11" s="83"/>
    </row>
    <row r="12" spans="1:6" ht="15">
      <c r="A12" s="579">
        <v>3</v>
      </c>
      <c r="B12" s="373" t="s">
        <v>563</v>
      </c>
      <c r="C12" s="686">
        <f>'7. LI1 '!C14</f>
        <v>0</v>
      </c>
      <c r="D12" s="417"/>
      <c r="E12" s="83"/>
    </row>
    <row r="13" spans="1:6" ht="15">
      <c r="A13" s="579">
        <v>4</v>
      </c>
      <c r="B13" s="374" t="s">
        <v>564</v>
      </c>
      <c r="C13" s="686">
        <f>'7. LI1 '!C15</f>
        <v>0</v>
      </c>
      <c r="D13" s="417"/>
      <c r="E13" s="83"/>
    </row>
    <row r="14" spans="1:6" ht="15">
      <c r="A14" s="579">
        <v>5</v>
      </c>
      <c r="B14" s="375" t="s">
        <v>565</v>
      </c>
      <c r="C14" s="687">
        <f>SUM(C15:C17)</f>
        <v>0</v>
      </c>
      <c r="D14" s="417"/>
      <c r="E14" s="83"/>
    </row>
    <row r="15" spans="1:6" ht="15">
      <c r="A15" s="579">
        <v>5.0999999999999996</v>
      </c>
      <c r="B15" s="376" t="s">
        <v>566</v>
      </c>
      <c r="C15" s="420">
        <f>'7. LI1 '!C17</f>
        <v>0</v>
      </c>
      <c r="D15" s="417"/>
      <c r="E15" s="81"/>
    </row>
    <row r="16" spans="1:6" ht="15">
      <c r="A16" s="579">
        <v>5.2</v>
      </c>
      <c r="B16" s="376" t="s">
        <v>567</v>
      </c>
      <c r="C16" s="420">
        <f>'7. LI1 '!C18</f>
        <v>0</v>
      </c>
      <c r="D16" s="416"/>
      <c r="E16" s="81"/>
    </row>
    <row r="17" spans="1:5" ht="15">
      <c r="A17" s="579">
        <v>5.3</v>
      </c>
      <c r="B17" s="377" t="s">
        <v>568</v>
      </c>
      <c r="C17" s="420">
        <f>'7. LI1 '!C19</f>
        <v>0</v>
      </c>
      <c r="D17" s="416"/>
      <c r="E17" s="81"/>
    </row>
    <row r="18" spans="1:5" ht="15">
      <c r="A18" s="579">
        <v>6</v>
      </c>
      <c r="B18" s="373" t="s">
        <v>569</v>
      </c>
      <c r="C18" s="688">
        <f>SUM(C19:C20)</f>
        <v>340479679.93520844</v>
      </c>
      <c r="D18" s="416"/>
      <c r="E18" s="81"/>
    </row>
    <row r="19" spans="1:5" ht="15">
      <c r="A19" s="579">
        <v>6.1</v>
      </c>
      <c r="B19" s="376" t="s">
        <v>567</v>
      </c>
      <c r="C19" s="420">
        <f>'7. LI1 '!C21</f>
        <v>69868087.019491851</v>
      </c>
      <c r="D19" s="416"/>
      <c r="E19" s="81"/>
    </row>
    <row r="20" spans="1:5" ht="15">
      <c r="A20" s="579">
        <v>6.2</v>
      </c>
      <c r="B20" s="377" t="s">
        <v>568</v>
      </c>
      <c r="C20" s="420">
        <f>'7. LI1 '!C22</f>
        <v>270611592.91571659</v>
      </c>
      <c r="D20" s="416"/>
      <c r="E20" s="81"/>
    </row>
    <row r="21" spans="1:5" ht="15">
      <c r="A21" s="579">
        <v>7</v>
      </c>
      <c r="B21" s="372" t="s">
        <v>570</v>
      </c>
      <c r="C21" s="686">
        <f>'7. LI1 '!C23</f>
        <v>0</v>
      </c>
      <c r="D21" s="416"/>
      <c r="E21" s="81"/>
    </row>
    <row r="22" spans="1:5" ht="15">
      <c r="A22" s="579">
        <v>8</v>
      </c>
      <c r="B22" s="378" t="s">
        <v>571</v>
      </c>
      <c r="C22" s="686">
        <f>'7. LI1 '!C24</f>
        <v>0</v>
      </c>
      <c r="D22" s="416"/>
      <c r="E22" s="81"/>
    </row>
    <row r="23" spans="1:5" ht="15">
      <c r="A23" s="579">
        <v>9</v>
      </c>
      <c r="B23" s="374" t="s">
        <v>572</v>
      </c>
      <c r="C23" s="688">
        <f>SUM(C24:C25)</f>
        <v>7818769.0599999987</v>
      </c>
      <c r="D23" s="418"/>
      <c r="E23" s="81"/>
    </row>
    <row r="24" spans="1:5" ht="15">
      <c r="A24" s="579">
        <v>9.1</v>
      </c>
      <c r="B24" s="376" t="s">
        <v>573</v>
      </c>
      <c r="C24" s="420">
        <f>'7. LI1 '!C26</f>
        <v>7818769.0599999987</v>
      </c>
      <c r="D24" s="419"/>
      <c r="E24" s="81"/>
    </row>
    <row r="25" spans="1:5" ht="15">
      <c r="A25" s="579">
        <v>9.1999999999999993</v>
      </c>
      <c r="B25" s="376" t="s">
        <v>574</v>
      </c>
      <c r="C25" s="420">
        <f>'7. LI1 '!C27</f>
        <v>0</v>
      </c>
      <c r="D25" s="415"/>
      <c r="E25" s="85"/>
    </row>
    <row r="26" spans="1:5" ht="15.75">
      <c r="A26" s="579">
        <v>10</v>
      </c>
      <c r="B26" s="374" t="s">
        <v>575</v>
      </c>
      <c r="C26" s="689">
        <f>SUM(C27:C28)</f>
        <v>166203.18946849319</v>
      </c>
      <c r="D26" s="698" t="s">
        <v>698</v>
      </c>
      <c r="E26" s="81"/>
    </row>
    <row r="27" spans="1:5" ht="15">
      <c r="A27" s="579">
        <v>10.1</v>
      </c>
      <c r="B27" s="376" t="s">
        <v>576</v>
      </c>
      <c r="C27" s="420">
        <f>'7. LI1 '!C29</f>
        <v>0</v>
      </c>
      <c r="D27" s="82"/>
      <c r="E27" s="81"/>
    </row>
    <row r="28" spans="1:5" ht="15">
      <c r="A28" s="579">
        <v>10.199999999999999</v>
      </c>
      <c r="B28" s="376" t="s">
        <v>577</v>
      </c>
      <c r="C28" s="420">
        <f>'7. LI1 '!C30</f>
        <v>166203.18946849319</v>
      </c>
      <c r="D28" s="82"/>
      <c r="E28" s="81"/>
    </row>
    <row r="29" spans="1:5" ht="15">
      <c r="A29" s="579">
        <v>11</v>
      </c>
      <c r="B29" s="374" t="s">
        <v>578</v>
      </c>
      <c r="C29" s="686">
        <f>SUM(C30:C31)</f>
        <v>4919148.09</v>
      </c>
      <c r="D29" s="82"/>
      <c r="E29" s="81"/>
    </row>
    <row r="30" spans="1:5" ht="15">
      <c r="A30" s="579">
        <v>11.1</v>
      </c>
      <c r="B30" s="376" t="s">
        <v>579</v>
      </c>
      <c r="C30" s="420">
        <f>'7. LI1 '!C32</f>
        <v>4919148.09</v>
      </c>
      <c r="D30" s="82"/>
      <c r="E30" s="81"/>
    </row>
    <row r="31" spans="1:5" ht="15">
      <c r="A31" s="579">
        <v>11.2</v>
      </c>
      <c r="B31" s="376" t="s">
        <v>580</v>
      </c>
      <c r="C31" s="420">
        <f>'7. LI1 '!C33</f>
        <v>0</v>
      </c>
      <c r="D31" s="82"/>
      <c r="E31" s="81"/>
    </row>
    <row r="32" spans="1:5" ht="15">
      <c r="A32" s="579">
        <v>13</v>
      </c>
      <c r="B32" s="374" t="s">
        <v>581</v>
      </c>
      <c r="C32" s="686">
        <f>'7. LI1 '!C34</f>
        <v>3248601.5700000003</v>
      </c>
      <c r="D32" s="82"/>
      <c r="E32" s="81"/>
    </row>
    <row r="33" spans="1:5" ht="15">
      <c r="A33" s="579">
        <v>13.1</v>
      </c>
      <c r="B33" s="585" t="s">
        <v>582</v>
      </c>
      <c r="C33" s="420">
        <f>'7. LI1 '!C35</f>
        <v>1349093.18</v>
      </c>
      <c r="D33" s="82"/>
      <c r="E33" s="81"/>
    </row>
    <row r="34" spans="1:5" ht="15">
      <c r="A34" s="579">
        <v>13.2</v>
      </c>
      <c r="B34" s="585" t="s">
        <v>583</v>
      </c>
      <c r="C34" s="420">
        <f>'7. LI1 '!C36</f>
        <v>0</v>
      </c>
      <c r="D34" s="84"/>
      <c r="E34" s="81"/>
    </row>
    <row r="35" spans="1:5" ht="15">
      <c r="A35" s="579">
        <v>14</v>
      </c>
      <c r="B35" s="388" t="s">
        <v>584</v>
      </c>
      <c r="C35" s="684">
        <f>SUM(C6,C10,C12,C13,C14,C18,C21,C22,C23,C26,C29,C32)</f>
        <v>469906749.13520151</v>
      </c>
      <c r="D35" s="84"/>
      <c r="E35" s="81"/>
    </row>
    <row r="36" spans="1:5" ht="15">
      <c r="A36" s="579"/>
      <c r="B36" s="386" t="s">
        <v>585</v>
      </c>
      <c r="C36" s="86"/>
      <c r="D36" s="87"/>
      <c r="E36" s="81"/>
    </row>
    <row r="37" spans="1:5" ht="15">
      <c r="A37" s="579">
        <v>15</v>
      </c>
      <c r="B37" s="379" t="s">
        <v>586</v>
      </c>
      <c r="C37" s="421">
        <f>'2. SOFP'!E38</f>
        <v>0</v>
      </c>
      <c r="D37" s="415"/>
      <c r="E37" s="85"/>
    </row>
    <row r="38" spans="1:5" ht="15">
      <c r="A38" s="579">
        <v>15.1</v>
      </c>
      <c r="B38" s="381" t="s">
        <v>562</v>
      </c>
      <c r="C38" s="690">
        <f>'2. SOFP'!E39</f>
        <v>0</v>
      </c>
      <c r="D38" s="82"/>
      <c r="E38" s="81"/>
    </row>
    <row r="39" spans="1:5" ht="15">
      <c r="A39" s="579">
        <v>16</v>
      </c>
      <c r="B39" s="372" t="s">
        <v>587</v>
      </c>
      <c r="C39" s="691">
        <f>'2. SOFP'!E40</f>
        <v>0</v>
      </c>
      <c r="D39" s="82"/>
      <c r="E39" s="81"/>
    </row>
    <row r="40" spans="1:5" ht="15">
      <c r="A40" s="579">
        <v>17</v>
      </c>
      <c r="B40" s="372" t="s">
        <v>588</v>
      </c>
      <c r="C40" s="686">
        <f>SUM(C41:C44)</f>
        <v>327269486.03999996</v>
      </c>
      <c r="D40" s="82"/>
      <c r="E40" s="81"/>
    </row>
    <row r="41" spans="1:5" ht="15">
      <c r="A41" s="579">
        <v>17.100000000000001</v>
      </c>
      <c r="B41" s="382" t="s">
        <v>589</v>
      </c>
      <c r="C41" s="690">
        <f>'2. SOFP'!E42</f>
        <v>282954004.85999995</v>
      </c>
      <c r="D41" s="82"/>
      <c r="E41" s="81"/>
    </row>
    <row r="42" spans="1:5" ht="15">
      <c r="A42" s="579">
        <v>17.2</v>
      </c>
      <c r="B42" s="383" t="s">
        <v>590</v>
      </c>
      <c r="C42" s="690">
        <f>'2. SOFP'!E43</f>
        <v>39604039.739999995</v>
      </c>
      <c r="D42" s="82"/>
      <c r="E42" s="81"/>
    </row>
    <row r="43" spans="1:5" ht="15">
      <c r="A43" s="579">
        <v>17.3</v>
      </c>
      <c r="B43" s="407" t="s">
        <v>591</v>
      </c>
      <c r="C43" s="690">
        <f>'2. SOFP'!E44</f>
        <v>0</v>
      </c>
      <c r="D43" s="84"/>
      <c r="E43" s="81"/>
    </row>
    <row r="44" spans="1:5" ht="15">
      <c r="A44" s="579">
        <v>17.399999999999999</v>
      </c>
      <c r="B44" s="408" t="s">
        <v>592</v>
      </c>
      <c r="C44" s="690">
        <f>'2. SOFP'!E45</f>
        <v>4711441.4400000004</v>
      </c>
      <c r="D44" s="693"/>
      <c r="E44" s="81"/>
    </row>
    <row r="45" spans="1:5" ht="15">
      <c r="A45" s="579">
        <v>18</v>
      </c>
      <c r="B45" s="409" t="s">
        <v>593</v>
      </c>
      <c r="C45" s="691">
        <f>'2. SOFP'!E46</f>
        <v>437552.45034438837</v>
      </c>
      <c r="D45" s="694"/>
      <c r="E45" s="85"/>
    </row>
    <row r="46" spans="1:5" ht="15">
      <c r="A46" s="579">
        <v>19</v>
      </c>
      <c r="B46" s="409" t="s">
        <v>594</v>
      </c>
      <c r="C46" s="691">
        <f>SUM(C47:C48)</f>
        <v>4845214.21</v>
      </c>
      <c r="D46" s="695"/>
    </row>
    <row r="47" spans="1:5" ht="15">
      <c r="A47" s="579">
        <v>19.100000000000001</v>
      </c>
      <c r="B47" s="411" t="s">
        <v>595</v>
      </c>
      <c r="C47" s="690">
        <f>'2. SOFP'!E48</f>
        <v>4845214.21</v>
      </c>
      <c r="D47" s="695"/>
    </row>
    <row r="48" spans="1:5" ht="15">
      <c r="A48" s="579">
        <v>19.2</v>
      </c>
      <c r="B48" s="411" t="s">
        <v>596</v>
      </c>
      <c r="C48" s="690">
        <f>'2. SOFP'!E49</f>
        <v>0</v>
      </c>
      <c r="D48" s="695"/>
    </row>
    <row r="49" spans="1:4" ht="15">
      <c r="A49" s="579">
        <v>20</v>
      </c>
      <c r="B49" s="384" t="s">
        <v>597</v>
      </c>
      <c r="C49" s="691">
        <f>'2. SOFP'!E50</f>
        <v>0</v>
      </c>
      <c r="D49" s="695"/>
    </row>
    <row r="50" spans="1:4" ht="15">
      <c r="A50" s="579">
        <v>21</v>
      </c>
      <c r="B50" s="412" t="s">
        <v>598</v>
      </c>
      <c r="C50" s="691">
        <f>'2. SOFP'!E51</f>
        <v>3307431.5353555055</v>
      </c>
      <c r="D50" s="695"/>
    </row>
    <row r="51" spans="1:4" ht="15">
      <c r="A51" s="579">
        <v>21.1</v>
      </c>
      <c r="B51" s="383" t="s">
        <v>599</v>
      </c>
      <c r="C51" s="690">
        <f>'2. SOFP'!E52</f>
        <v>0</v>
      </c>
      <c r="D51" s="695"/>
    </row>
    <row r="52" spans="1:4" ht="15">
      <c r="A52" s="579">
        <v>22</v>
      </c>
      <c r="B52" s="385" t="s">
        <v>600</v>
      </c>
      <c r="C52" s="684">
        <f>SUM(C37,C39,C40,C45,C46,C49,C50)</f>
        <v>335859684.23569983</v>
      </c>
      <c r="D52" s="695"/>
    </row>
    <row r="53" spans="1:4" ht="15">
      <c r="A53" s="579"/>
      <c r="B53" s="386" t="s">
        <v>601</v>
      </c>
      <c r="C53" s="410"/>
      <c r="D53" s="695"/>
    </row>
    <row r="54" spans="1:4" ht="15.75">
      <c r="A54" s="579">
        <v>23</v>
      </c>
      <c r="B54" s="384" t="s">
        <v>602</v>
      </c>
      <c r="C54" s="691">
        <f>'2. SOFP'!E55</f>
        <v>69161600</v>
      </c>
      <c r="D54" s="698" t="s">
        <v>730</v>
      </c>
    </row>
    <row r="55" spans="1:4" ht="15">
      <c r="A55" s="579">
        <v>24</v>
      </c>
      <c r="B55" s="384" t="s">
        <v>603</v>
      </c>
      <c r="C55" s="691">
        <f>'2. SOFP'!E56</f>
        <v>0</v>
      </c>
      <c r="D55" s="695"/>
    </row>
    <row r="56" spans="1:4" ht="15">
      <c r="A56" s="579">
        <v>25</v>
      </c>
      <c r="B56" s="409" t="s">
        <v>604</v>
      </c>
      <c r="C56" s="691">
        <f>'2. SOFP'!E57</f>
        <v>0</v>
      </c>
      <c r="D56" s="695"/>
    </row>
    <row r="57" spans="1:4" ht="15">
      <c r="A57" s="579">
        <v>26</v>
      </c>
      <c r="B57" s="409" t="s">
        <v>605</v>
      </c>
      <c r="C57" s="691">
        <f>'2. SOFP'!E58</f>
        <v>0</v>
      </c>
      <c r="D57" s="695"/>
    </row>
    <row r="58" spans="1:4" ht="15">
      <c r="A58" s="579">
        <v>27</v>
      </c>
      <c r="B58" s="409" t="s">
        <v>606</v>
      </c>
      <c r="C58" s="692">
        <f>SUM(C59:C60)</f>
        <v>0</v>
      </c>
      <c r="D58" s="695"/>
    </row>
    <row r="59" spans="1:4" ht="15">
      <c r="A59" s="579">
        <v>27.1</v>
      </c>
      <c r="B59" s="408" t="s">
        <v>607</v>
      </c>
      <c r="C59" s="690">
        <f>'2. SOFP'!E60</f>
        <v>0</v>
      </c>
      <c r="D59" s="695"/>
    </row>
    <row r="60" spans="1:4" ht="15">
      <c r="A60" s="579">
        <v>27.2</v>
      </c>
      <c r="B60" s="408" t="s">
        <v>608</v>
      </c>
      <c r="C60" s="690">
        <f>'2. SOFP'!E61</f>
        <v>0</v>
      </c>
      <c r="D60" s="695"/>
    </row>
    <row r="61" spans="1:4" ht="15">
      <c r="A61" s="579">
        <v>28</v>
      </c>
      <c r="B61" s="387" t="s">
        <v>609</v>
      </c>
      <c r="C61" s="691">
        <f>'2. SOFP'!E62</f>
        <v>0</v>
      </c>
      <c r="D61" s="695"/>
    </row>
    <row r="62" spans="1:4" ht="15">
      <c r="A62" s="579">
        <v>29</v>
      </c>
      <c r="B62" s="409" t="s">
        <v>610</v>
      </c>
      <c r="C62" s="692">
        <f>SUM(C63:C65)</f>
        <v>0</v>
      </c>
      <c r="D62" s="695"/>
    </row>
    <row r="63" spans="1:4" ht="15">
      <c r="A63" s="579">
        <v>29.1</v>
      </c>
      <c r="B63" s="413" t="s">
        <v>611</v>
      </c>
      <c r="C63" s="690">
        <f>'2. SOFP'!E64</f>
        <v>0</v>
      </c>
      <c r="D63" s="695"/>
    </row>
    <row r="64" spans="1:4" ht="15">
      <c r="A64" s="579">
        <v>29.2</v>
      </c>
      <c r="B64" s="422" t="s">
        <v>612</v>
      </c>
      <c r="C64" s="690">
        <f>'2. SOFP'!E65</f>
        <v>0</v>
      </c>
      <c r="D64" s="695"/>
    </row>
    <row r="65" spans="1:4" ht="15">
      <c r="A65" s="579">
        <v>29.3</v>
      </c>
      <c r="B65" s="422" t="s">
        <v>613</v>
      </c>
      <c r="C65" s="690">
        <f>'2. SOFP'!E66</f>
        <v>0</v>
      </c>
      <c r="D65" s="695"/>
    </row>
    <row r="66" spans="1:4" ht="15.75">
      <c r="A66" s="579">
        <v>30</v>
      </c>
      <c r="B66" s="388" t="s">
        <v>614</v>
      </c>
      <c r="C66" s="691">
        <f>'2. SOFP'!E67</f>
        <v>64885464.899501532</v>
      </c>
      <c r="D66" s="698" t="s">
        <v>731</v>
      </c>
    </row>
    <row r="67" spans="1:4" ht="15">
      <c r="A67" s="579">
        <v>31</v>
      </c>
      <c r="B67" s="414" t="s">
        <v>615</v>
      </c>
      <c r="C67" s="684">
        <f>SUM(C54,C55,C56,C57,C58,C61,C62,C66)</f>
        <v>134047064.89950153</v>
      </c>
      <c r="D67" s="695"/>
    </row>
    <row r="68" spans="1:4" ht="15.75" thickBot="1">
      <c r="A68" s="587">
        <v>32</v>
      </c>
      <c r="B68" s="588" t="s">
        <v>616</v>
      </c>
      <c r="C68" s="696">
        <f>SUM(C52,C67)</f>
        <v>469906749.13520133</v>
      </c>
      <c r="D68" s="697"/>
    </row>
  </sheetData>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2"/>
  <sheetViews>
    <sheetView showGridLines="0" zoomScale="90" zoomScaleNormal="90" workbookViewId="0">
      <pane xSplit="1" ySplit="4" topLeftCell="B5" activePane="bottomRight" state="frozen"/>
      <selection activeCell="B9" sqref="B9"/>
      <selection pane="topRight" activeCell="B9" sqref="B9"/>
      <selection pane="bottomLeft" activeCell="B9" sqref="B9"/>
      <selection pane="bottomRight" activeCell="B4" sqref="B4"/>
    </sheetView>
  </sheetViews>
  <sheetFormatPr defaultColWidth="9.140625" defaultRowHeight="12.75"/>
  <cols>
    <col min="1" max="1" width="10.5703125" style="4" bestFit="1" customWidth="1"/>
    <col min="2" max="2" width="69.140625" style="4" customWidth="1"/>
    <col min="3" max="3" width="13" style="4" bestFit="1" customWidth="1"/>
    <col min="4" max="4" width="16.42578125" style="4" bestFit="1" customWidth="1"/>
    <col min="5" max="5" width="13" style="4" bestFit="1" customWidth="1"/>
    <col min="6" max="6" width="16.42578125" style="4" bestFit="1" customWidth="1"/>
    <col min="7" max="7" width="13" style="4" bestFit="1" customWidth="1"/>
    <col min="8" max="8" width="13.28515625" style="4" bestFit="1" customWidth="1"/>
    <col min="9" max="9" width="13" style="4" bestFit="1" customWidth="1"/>
    <col min="10" max="10" width="13.28515625" style="4" bestFit="1" customWidth="1"/>
    <col min="11" max="11" width="13" style="4" bestFit="1" customWidth="1"/>
    <col min="12" max="16" width="13" style="17" bestFit="1" customWidth="1"/>
    <col min="17" max="17" width="14.7109375" style="17" customWidth="1"/>
    <col min="18" max="18" width="13" style="17" bestFit="1" customWidth="1"/>
    <col min="19" max="19" width="34.85546875" style="17" customWidth="1"/>
    <col min="20" max="16384" width="9.140625" style="17"/>
  </cols>
  <sheetData>
    <row r="1" spans="1:19">
      <c r="A1" s="2" t="s">
        <v>30</v>
      </c>
      <c r="B1" s="546" t="str">
        <f>'1. key ratios '!B1</f>
        <v>JSC Isbank Georgia</v>
      </c>
    </row>
    <row r="2" spans="1:19">
      <c r="A2" s="2" t="s">
        <v>31</v>
      </c>
      <c r="B2" s="547">
        <f>'1. key ratios '!B2</f>
        <v>45291</v>
      </c>
    </row>
    <row r="4" spans="1:19" ht="26.25" thickBot="1">
      <c r="A4" s="4" t="s">
        <v>146</v>
      </c>
      <c r="B4" s="200" t="s">
        <v>251</v>
      </c>
    </row>
    <row r="5" spans="1:19" s="189" customFormat="1">
      <c r="A5" s="184"/>
      <c r="B5" s="185"/>
      <c r="C5" s="186" t="s">
        <v>0</v>
      </c>
      <c r="D5" s="186" t="s">
        <v>1</v>
      </c>
      <c r="E5" s="186" t="s">
        <v>2</v>
      </c>
      <c r="F5" s="186" t="s">
        <v>3</v>
      </c>
      <c r="G5" s="186" t="s">
        <v>4</v>
      </c>
      <c r="H5" s="186" t="s">
        <v>5</v>
      </c>
      <c r="I5" s="186" t="s">
        <v>8</v>
      </c>
      <c r="J5" s="186" t="s">
        <v>9</v>
      </c>
      <c r="K5" s="186" t="s">
        <v>10</v>
      </c>
      <c r="L5" s="186" t="s">
        <v>11</v>
      </c>
      <c r="M5" s="186" t="s">
        <v>12</v>
      </c>
      <c r="N5" s="186" t="s">
        <v>13</v>
      </c>
      <c r="O5" s="186" t="s">
        <v>235</v>
      </c>
      <c r="P5" s="186" t="s">
        <v>236</v>
      </c>
      <c r="Q5" s="186" t="s">
        <v>237</v>
      </c>
      <c r="R5" s="187" t="s">
        <v>238</v>
      </c>
      <c r="S5" s="188" t="s">
        <v>239</v>
      </c>
    </row>
    <row r="6" spans="1:19" s="189" customFormat="1" ht="99" customHeight="1">
      <c r="A6" s="190"/>
      <c r="B6" s="856" t="s">
        <v>240</v>
      </c>
      <c r="C6" s="852">
        <v>0</v>
      </c>
      <c r="D6" s="853"/>
      <c r="E6" s="852">
        <v>0.2</v>
      </c>
      <c r="F6" s="853"/>
      <c r="G6" s="852">
        <v>0.35</v>
      </c>
      <c r="H6" s="853"/>
      <c r="I6" s="852">
        <v>0.5</v>
      </c>
      <c r="J6" s="853"/>
      <c r="K6" s="852">
        <v>0.75</v>
      </c>
      <c r="L6" s="853"/>
      <c r="M6" s="852">
        <v>1</v>
      </c>
      <c r="N6" s="853"/>
      <c r="O6" s="852">
        <v>1.5</v>
      </c>
      <c r="P6" s="853"/>
      <c r="Q6" s="852">
        <v>2.5</v>
      </c>
      <c r="R6" s="853"/>
      <c r="S6" s="854" t="s">
        <v>145</v>
      </c>
    </row>
    <row r="7" spans="1:19" s="189" customFormat="1" ht="30.75" customHeight="1">
      <c r="A7" s="190"/>
      <c r="B7" s="857"/>
      <c r="C7" s="181" t="s">
        <v>148</v>
      </c>
      <c r="D7" s="181" t="s">
        <v>147</v>
      </c>
      <c r="E7" s="181" t="s">
        <v>148</v>
      </c>
      <c r="F7" s="181" t="s">
        <v>147</v>
      </c>
      <c r="G7" s="181" t="s">
        <v>148</v>
      </c>
      <c r="H7" s="181" t="s">
        <v>147</v>
      </c>
      <c r="I7" s="181" t="s">
        <v>148</v>
      </c>
      <c r="J7" s="181" t="s">
        <v>147</v>
      </c>
      <c r="K7" s="181" t="s">
        <v>148</v>
      </c>
      <c r="L7" s="181" t="s">
        <v>147</v>
      </c>
      <c r="M7" s="181" t="s">
        <v>148</v>
      </c>
      <c r="N7" s="181" t="s">
        <v>147</v>
      </c>
      <c r="O7" s="181" t="s">
        <v>148</v>
      </c>
      <c r="P7" s="181" t="s">
        <v>147</v>
      </c>
      <c r="Q7" s="181" t="s">
        <v>148</v>
      </c>
      <c r="R7" s="181" t="s">
        <v>147</v>
      </c>
      <c r="S7" s="855"/>
    </row>
    <row r="8" spans="1:19" s="90" customFormat="1">
      <c r="A8" s="88">
        <v>1</v>
      </c>
      <c r="B8" s="1" t="s">
        <v>51</v>
      </c>
      <c r="C8" s="89">
        <v>16191810.623831593</v>
      </c>
      <c r="D8" s="89"/>
      <c r="E8" s="89"/>
      <c r="F8" s="89"/>
      <c r="G8" s="89"/>
      <c r="H8" s="89"/>
      <c r="I8" s="89"/>
      <c r="J8" s="89"/>
      <c r="K8" s="89"/>
      <c r="L8" s="89"/>
      <c r="M8" s="89">
        <v>35987745.741156571</v>
      </c>
      <c r="N8" s="89"/>
      <c r="O8" s="89"/>
      <c r="P8" s="89"/>
      <c r="Q8" s="89"/>
      <c r="R8" s="89"/>
      <c r="S8" s="699">
        <f>$C$6*SUM(C8:D8)+$E$6*SUM(E8:F8)+$G$6*SUM(G8:H8)+$I$6*SUM(I8:J8)+$K$6*SUM(K8:L8)+$M$6*SUM(M8:N8)+$O$6*SUM(O8:P8)+$Q$6*SUM(Q8:R8)</f>
        <v>35987745.741156571</v>
      </c>
    </row>
    <row r="9" spans="1:19" s="90" customFormat="1">
      <c r="A9" s="88">
        <v>2</v>
      </c>
      <c r="B9" s="1" t="s">
        <v>52</v>
      </c>
      <c r="C9" s="89"/>
      <c r="D9" s="89"/>
      <c r="E9" s="89"/>
      <c r="F9" s="89"/>
      <c r="G9" s="89"/>
      <c r="H9" s="89"/>
      <c r="I9" s="89"/>
      <c r="J9" s="89"/>
      <c r="K9" s="89"/>
      <c r="L9" s="89"/>
      <c r="M9" s="89"/>
      <c r="N9" s="89"/>
      <c r="O9" s="89"/>
      <c r="P9" s="89"/>
      <c r="Q9" s="89"/>
      <c r="R9" s="89"/>
      <c r="S9" s="699">
        <f t="shared" ref="S9:S21" si="0">$C$6*SUM(C9:D9)+$E$6*SUM(E9:F9)+$G$6*SUM(G9:H9)+$I$6*SUM(I9:J9)+$K$6*SUM(K9:L9)+$M$6*SUM(M9:N9)+$O$6*SUM(O9:P9)+$Q$6*SUM(Q9:R9)</f>
        <v>0</v>
      </c>
    </row>
    <row r="10" spans="1:19" s="90" customFormat="1">
      <c r="A10" s="88">
        <v>3</v>
      </c>
      <c r="B10" s="1" t="s">
        <v>164</v>
      </c>
      <c r="C10" s="89"/>
      <c r="D10" s="89"/>
      <c r="E10" s="89"/>
      <c r="F10" s="89"/>
      <c r="G10" s="89"/>
      <c r="H10" s="89"/>
      <c r="I10" s="89"/>
      <c r="J10" s="89"/>
      <c r="K10" s="89"/>
      <c r="L10" s="89"/>
      <c r="M10" s="89"/>
      <c r="N10" s="89"/>
      <c r="O10" s="89"/>
      <c r="P10" s="89"/>
      <c r="Q10" s="89"/>
      <c r="R10" s="89"/>
      <c r="S10" s="699">
        <f t="shared" si="0"/>
        <v>0</v>
      </c>
    </row>
    <row r="11" spans="1:19" s="90" customFormat="1">
      <c r="A11" s="88">
        <v>4</v>
      </c>
      <c r="B11" s="1" t="s">
        <v>53</v>
      </c>
      <c r="C11" s="89"/>
      <c r="D11" s="89"/>
      <c r="E11" s="89"/>
      <c r="F11" s="89"/>
      <c r="G11" s="89"/>
      <c r="H11" s="89"/>
      <c r="I11" s="89"/>
      <c r="J11" s="89"/>
      <c r="K11" s="89"/>
      <c r="L11" s="89"/>
      <c r="M11" s="89"/>
      <c r="N11" s="89"/>
      <c r="O11" s="89"/>
      <c r="P11" s="89"/>
      <c r="Q11" s="89"/>
      <c r="R11" s="89"/>
      <c r="S11" s="699">
        <f t="shared" si="0"/>
        <v>0</v>
      </c>
    </row>
    <row r="12" spans="1:19" s="90" customFormat="1">
      <c r="A12" s="88">
        <v>5</v>
      </c>
      <c r="B12" s="1" t="s">
        <v>54</v>
      </c>
      <c r="C12" s="89"/>
      <c r="D12" s="89"/>
      <c r="E12" s="89"/>
      <c r="F12" s="89"/>
      <c r="G12" s="89"/>
      <c r="H12" s="89"/>
      <c r="I12" s="89"/>
      <c r="J12" s="89"/>
      <c r="K12" s="89"/>
      <c r="L12" s="89"/>
      <c r="M12" s="89"/>
      <c r="N12" s="89"/>
      <c r="O12" s="89"/>
      <c r="P12" s="89"/>
      <c r="Q12" s="89"/>
      <c r="R12" s="89"/>
      <c r="S12" s="699">
        <f t="shared" si="0"/>
        <v>0</v>
      </c>
    </row>
    <row r="13" spans="1:19" s="90" customFormat="1">
      <c r="A13" s="88">
        <v>6</v>
      </c>
      <c r="B13" s="1" t="s">
        <v>55</v>
      </c>
      <c r="C13" s="89"/>
      <c r="D13" s="89"/>
      <c r="E13" s="89">
        <v>25920835.848547921</v>
      </c>
      <c r="F13" s="89">
        <v>0</v>
      </c>
      <c r="G13" s="89"/>
      <c r="H13" s="89"/>
      <c r="I13" s="89">
        <v>45096394.881844267</v>
      </c>
      <c r="J13" s="89">
        <v>11874835.24366007</v>
      </c>
      <c r="K13" s="89"/>
      <c r="L13" s="89"/>
      <c r="M13" s="89">
        <v>43167420.757241875</v>
      </c>
      <c r="N13" s="89">
        <v>32503717.05181827</v>
      </c>
      <c r="O13" s="89"/>
      <c r="P13" s="89"/>
      <c r="Q13" s="89"/>
      <c r="R13" s="89"/>
      <c r="S13" s="699">
        <f t="shared" si="0"/>
        <v>109340920.04152189</v>
      </c>
    </row>
    <row r="14" spans="1:19" s="90" customFormat="1">
      <c r="A14" s="88">
        <v>7</v>
      </c>
      <c r="B14" s="1" t="s">
        <v>56</v>
      </c>
      <c r="C14" s="89"/>
      <c r="D14" s="89"/>
      <c r="E14" s="89"/>
      <c r="F14" s="89"/>
      <c r="G14" s="89"/>
      <c r="H14" s="89"/>
      <c r="I14" s="89"/>
      <c r="J14" s="89"/>
      <c r="K14" s="89"/>
      <c r="L14" s="89"/>
      <c r="M14" s="89">
        <v>278626375.40506279</v>
      </c>
      <c r="N14" s="89">
        <v>24329358.725342233</v>
      </c>
      <c r="O14" s="89"/>
      <c r="P14" s="89"/>
      <c r="Q14" s="89"/>
      <c r="R14" s="89"/>
      <c r="S14" s="699">
        <f t="shared" si="0"/>
        <v>302955734.13040501</v>
      </c>
    </row>
    <row r="15" spans="1:19" s="90" customFormat="1">
      <c r="A15" s="88">
        <v>8</v>
      </c>
      <c r="B15" s="1" t="s">
        <v>57</v>
      </c>
      <c r="C15" s="89"/>
      <c r="D15" s="89"/>
      <c r="E15" s="89"/>
      <c r="F15" s="89"/>
      <c r="G15" s="89"/>
      <c r="H15" s="89"/>
      <c r="I15" s="89"/>
      <c r="J15" s="89"/>
      <c r="K15" s="89"/>
      <c r="L15" s="89"/>
      <c r="M15" s="89"/>
      <c r="N15" s="89">
        <v>24176.32</v>
      </c>
      <c r="O15" s="89"/>
      <c r="P15" s="89"/>
      <c r="Q15" s="89"/>
      <c r="R15" s="89"/>
      <c r="S15" s="699">
        <f t="shared" si="0"/>
        <v>24176.32</v>
      </c>
    </row>
    <row r="16" spans="1:19" s="90" customFormat="1">
      <c r="A16" s="88">
        <v>9</v>
      </c>
      <c r="B16" s="1" t="s">
        <v>58</v>
      </c>
      <c r="C16" s="89"/>
      <c r="D16" s="89"/>
      <c r="E16" s="89"/>
      <c r="F16" s="89"/>
      <c r="G16" s="89"/>
      <c r="H16" s="89"/>
      <c r="I16" s="89"/>
      <c r="J16" s="89"/>
      <c r="K16" s="89"/>
      <c r="L16" s="89"/>
      <c r="M16" s="89"/>
      <c r="N16" s="89"/>
      <c r="O16" s="89"/>
      <c r="P16" s="89"/>
      <c r="Q16" s="89"/>
      <c r="R16" s="89"/>
      <c r="S16" s="699">
        <f t="shared" si="0"/>
        <v>0</v>
      </c>
    </row>
    <row r="17" spans="1:19" s="90" customFormat="1">
      <c r="A17" s="88">
        <v>10</v>
      </c>
      <c r="B17" s="1" t="s">
        <v>59</v>
      </c>
      <c r="C17" s="89"/>
      <c r="D17" s="89"/>
      <c r="E17" s="89"/>
      <c r="F17" s="89"/>
      <c r="G17" s="89"/>
      <c r="H17" s="89"/>
      <c r="I17" s="89"/>
      <c r="J17" s="89"/>
      <c r="K17" s="89"/>
      <c r="L17" s="89"/>
      <c r="M17" s="89">
        <v>9867.1219113909756</v>
      </c>
      <c r="N17" s="89"/>
      <c r="O17" s="89"/>
      <c r="P17" s="89"/>
      <c r="Q17" s="89"/>
      <c r="R17" s="89"/>
      <c r="S17" s="699">
        <f t="shared" si="0"/>
        <v>9867.1219113909756</v>
      </c>
    </row>
    <row r="18" spans="1:19" s="90" customFormat="1">
      <c r="A18" s="88">
        <v>11</v>
      </c>
      <c r="B18" s="1" t="s">
        <v>60</v>
      </c>
      <c r="C18" s="89"/>
      <c r="D18" s="89"/>
      <c r="E18" s="89"/>
      <c r="F18" s="89"/>
      <c r="G18" s="89"/>
      <c r="H18" s="89"/>
      <c r="I18" s="89"/>
      <c r="J18" s="89"/>
      <c r="K18" s="89"/>
      <c r="L18" s="89"/>
      <c r="M18" s="89"/>
      <c r="N18" s="89"/>
      <c r="O18" s="89"/>
      <c r="P18" s="89"/>
      <c r="Q18" s="89"/>
      <c r="R18" s="89"/>
      <c r="S18" s="699">
        <f t="shared" si="0"/>
        <v>0</v>
      </c>
    </row>
    <row r="19" spans="1:19" s="90" customFormat="1">
      <c r="A19" s="88">
        <v>12</v>
      </c>
      <c r="B19" s="1" t="s">
        <v>61</v>
      </c>
      <c r="C19" s="89"/>
      <c r="D19" s="89"/>
      <c r="E19" s="89"/>
      <c r="F19" s="89"/>
      <c r="G19" s="89"/>
      <c r="H19" s="89"/>
      <c r="I19" s="89"/>
      <c r="J19" s="89"/>
      <c r="K19" s="89"/>
      <c r="L19" s="89"/>
      <c r="M19" s="89"/>
      <c r="N19" s="89"/>
      <c r="O19" s="89"/>
      <c r="P19" s="89"/>
      <c r="Q19" s="89"/>
      <c r="R19" s="89"/>
      <c r="S19" s="699">
        <f t="shared" si="0"/>
        <v>0</v>
      </c>
    </row>
    <row r="20" spans="1:19" s="90" customFormat="1">
      <c r="A20" s="88">
        <v>13</v>
      </c>
      <c r="B20" s="1" t="s">
        <v>144</v>
      </c>
      <c r="C20" s="89"/>
      <c r="D20" s="89"/>
      <c r="E20" s="89"/>
      <c r="F20" s="89"/>
      <c r="G20" s="89"/>
      <c r="H20" s="89"/>
      <c r="I20" s="89"/>
      <c r="J20" s="89"/>
      <c r="K20" s="89"/>
      <c r="L20" s="89"/>
      <c r="M20" s="89"/>
      <c r="N20" s="89"/>
      <c r="O20" s="89"/>
      <c r="P20" s="89"/>
      <c r="Q20" s="89"/>
      <c r="R20" s="89"/>
      <c r="S20" s="699">
        <f t="shared" si="0"/>
        <v>0</v>
      </c>
    </row>
    <row r="21" spans="1:19" s="90" customFormat="1">
      <c r="A21" s="88">
        <v>14</v>
      </c>
      <c r="B21" s="1" t="s">
        <v>63</v>
      </c>
      <c r="C21" s="89">
        <v>1847191.38</v>
      </c>
      <c r="D21" s="89"/>
      <c r="E21" s="89"/>
      <c r="F21" s="89"/>
      <c r="G21" s="89"/>
      <c r="H21" s="89"/>
      <c r="I21" s="89"/>
      <c r="J21" s="89"/>
      <c r="K21" s="89"/>
      <c r="L21" s="89"/>
      <c r="M21" s="89">
        <v>22892904.186136469</v>
      </c>
      <c r="N21" s="89"/>
      <c r="O21" s="89"/>
      <c r="P21" s="89"/>
      <c r="Q21" s="89"/>
      <c r="R21" s="89"/>
      <c r="S21" s="699">
        <f t="shared" si="0"/>
        <v>22892904.186136469</v>
      </c>
    </row>
    <row r="22" spans="1:19" ht="13.5" thickBot="1">
      <c r="A22" s="91"/>
      <c r="B22" s="92" t="s">
        <v>64</v>
      </c>
      <c r="C22" s="701">
        <f>SUM(C8:C21)</f>
        <v>18039002.003831591</v>
      </c>
      <c r="D22" s="701">
        <f t="shared" ref="D22:J22" si="1">SUM(D8:D21)</f>
        <v>0</v>
      </c>
      <c r="E22" s="701">
        <f t="shared" si="1"/>
        <v>25920835.848547921</v>
      </c>
      <c r="F22" s="701">
        <f t="shared" si="1"/>
        <v>0</v>
      </c>
      <c r="G22" s="701">
        <f t="shared" si="1"/>
        <v>0</v>
      </c>
      <c r="H22" s="701">
        <f t="shared" si="1"/>
        <v>0</v>
      </c>
      <c r="I22" s="701">
        <f t="shared" si="1"/>
        <v>45096394.881844267</v>
      </c>
      <c r="J22" s="701">
        <f t="shared" si="1"/>
        <v>11874835.24366007</v>
      </c>
      <c r="K22" s="701">
        <f t="shared" ref="K22:S22" si="2">SUM(K8:K21)</f>
        <v>0</v>
      </c>
      <c r="L22" s="701">
        <f t="shared" si="2"/>
        <v>0</v>
      </c>
      <c r="M22" s="701">
        <f t="shared" si="2"/>
        <v>380684313.21150911</v>
      </c>
      <c r="N22" s="701">
        <f t="shared" si="2"/>
        <v>56857252.097160503</v>
      </c>
      <c r="O22" s="701">
        <f t="shared" si="2"/>
        <v>0</v>
      </c>
      <c r="P22" s="701">
        <f t="shared" si="2"/>
        <v>0</v>
      </c>
      <c r="Q22" s="701">
        <f t="shared" si="2"/>
        <v>0</v>
      </c>
      <c r="R22" s="701">
        <f t="shared" si="2"/>
        <v>0</v>
      </c>
      <c r="S22" s="700">
        <f t="shared" si="2"/>
        <v>471211347.54113132</v>
      </c>
    </row>
  </sheetData>
  <mergeCells count="10">
    <mergeCell ref="M6:N6"/>
    <mergeCell ref="O6:P6"/>
    <mergeCell ref="Q6:R6"/>
    <mergeCell ref="S6:S7"/>
    <mergeCell ref="B6:B7"/>
    <mergeCell ref="C6:D6"/>
    <mergeCell ref="E6:F6"/>
    <mergeCell ref="G6:H6"/>
    <mergeCell ref="I6:J6"/>
    <mergeCell ref="K6:L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showGridLines="0" workbookViewId="0">
      <pane xSplit="2" ySplit="6" topLeftCell="C7" activePane="bottomRight" state="frozen"/>
      <selection activeCell="B9" sqref="B9"/>
      <selection pane="topRight" activeCell="B9" sqref="B9"/>
      <selection pane="bottomLeft" activeCell="B9" sqref="B9"/>
      <selection pane="bottomRight" activeCell="B4" sqref="B4"/>
    </sheetView>
  </sheetViews>
  <sheetFormatPr defaultColWidth="9.140625" defaultRowHeight="12.75"/>
  <cols>
    <col min="1" max="1" width="10.5703125" style="4" bestFit="1" customWidth="1"/>
    <col min="2" max="2" width="63.7109375" style="4" bestFit="1" customWidth="1"/>
    <col min="3" max="3" width="19" style="4" customWidth="1"/>
    <col min="4" max="4" width="19.5703125" style="4" customWidth="1"/>
    <col min="5" max="5" width="31.140625" style="4" customWidth="1"/>
    <col min="6" max="6" width="29.140625" style="4" customWidth="1"/>
    <col min="7" max="7" width="28.5703125" style="4" customWidth="1"/>
    <col min="8" max="8" width="26.42578125" style="4" customWidth="1"/>
    <col min="9" max="9" width="23.7109375" style="4" customWidth="1"/>
    <col min="10" max="10" width="21.5703125" style="4" customWidth="1"/>
    <col min="11" max="11" width="15.7109375" style="4" customWidth="1"/>
    <col min="12" max="12" width="13.28515625" style="4" customWidth="1"/>
    <col min="13" max="13" width="20.85546875" style="4" customWidth="1"/>
    <col min="14" max="14" width="19.28515625" style="4" customWidth="1"/>
    <col min="15" max="15" width="18.42578125" style="4" customWidth="1"/>
    <col min="16" max="16" width="19" style="4" customWidth="1"/>
    <col min="17" max="17" width="20.28515625" style="4" customWidth="1"/>
    <col min="18" max="18" width="18" style="4" customWidth="1"/>
    <col min="19" max="19" width="36" style="4" customWidth="1"/>
    <col min="20" max="20" width="26.140625" style="4" customWidth="1"/>
    <col min="21" max="21" width="24.85546875" style="4" customWidth="1"/>
    <col min="22" max="22" width="20" style="4" customWidth="1"/>
    <col min="23" max="16384" width="9.140625" style="17"/>
  </cols>
  <sheetData>
    <row r="1" spans="1:22">
      <c r="A1" s="2" t="s">
        <v>30</v>
      </c>
      <c r="B1" s="546" t="str">
        <f>'1. key ratios '!B1</f>
        <v>JSC Isbank Georgia</v>
      </c>
    </row>
    <row r="2" spans="1:22">
      <c r="A2" s="2" t="s">
        <v>31</v>
      </c>
      <c r="B2" s="547">
        <f>'1. key ratios '!B2</f>
        <v>45291</v>
      </c>
    </row>
    <row r="4" spans="1:22" ht="13.5" thickBot="1">
      <c r="A4" s="4" t="s">
        <v>243</v>
      </c>
      <c r="B4" s="93" t="s">
        <v>50</v>
      </c>
      <c r="V4" s="18" t="s">
        <v>35</v>
      </c>
    </row>
    <row r="5" spans="1:22" ht="12.75" customHeight="1">
      <c r="A5" s="94"/>
      <c r="B5" s="95"/>
      <c r="C5" s="858" t="s">
        <v>169</v>
      </c>
      <c r="D5" s="859"/>
      <c r="E5" s="859"/>
      <c r="F5" s="859"/>
      <c r="G5" s="859"/>
      <c r="H5" s="859"/>
      <c r="I5" s="859"/>
      <c r="J5" s="859"/>
      <c r="K5" s="859"/>
      <c r="L5" s="860"/>
      <c r="M5" s="861" t="s">
        <v>170</v>
      </c>
      <c r="N5" s="862"/>
      <c r="O5" s="862"/>
      <c r="P5" s="862"/>
      <c r="Q5" s="862"/>
      <c r="R5" s="862"/>
      <c r="S5" s="863"/>
      <c r="T5" s="866" t="s">
        <v>241</v>
      </c>
      <c r="U5" s="866" t="s">
        <v>242</v>
      </c>
      <c r="V5" s="864" t="s">
        <v>76</v>
      </c>
    </row>
    <row r="6" spans="1:22" s="49" customFormat="1" ht="102">
      <c r="A6" s="46"/>
      <c r="B6" s="96"/>
      <c r="C6" s="97" t="s">
        <v>65</v>
      </c>
      <c r="D6" s="164" t="s">
        <v>66</v>
      </c>
      <c r="E6" s="120" t="s">
        <v>172</v>
      </c>
      <c r="F6" s="120" t="s">
        <v>173</v>
      </c>
      <c r="G6" s="164" t="s">
        <v>176</v>
      </c>
      <c r="H6" s="164" t="s">
        <v>171</v>
      </c>
      <c r="I6" s="164" t="s">
        <v>67</v>
      </c>
      <c r="J6" s="164" t="s">
        <v>68</v>
      </c>
      <c r="K6" s="98" t="s">
        <v>69</v>
      </c>
      <c r="L6" s="99" t="s">
        <v>70</v>
      </c>
      <c r="M6" s="97" t="s">
        <v>174</v>
      </c>
      <c r="N6" s="98" t="s">
        <v>71</v>
      </c>
      <c r="O6" s="98" t="s">
        <v>72</v>
      </c>
      <c r="P6" s="98" t="s">
        <v>73</v>
      </c>
      <c r="Q6" s="98" t="s">
        <v>74</v>
      </c>
      <c r="R6" s="98" t="s">
        <v>75</v>
      </c>
      <c r="S6" s="183" t="s">
        <v>175</v>
      </c>
      <c r="T6" s="867"/>
      <c r="U6" s="867"/>
      <c r="V6" s="865"/>
    </row>
    <row r="7" spans="1:22" s="90" customFormat="1">
      <c r="A7" s="100">
        <v>1</v>
      </c>
      <c r="B7" s="1" t="s">
        <v>51</v>
      </c>
      <c r="C7" s="101"/>
      <c r="D7" s="89"/>
      <c r="E7" s="89"/>
      <c r="F7" s="89"/>
      <c r="G7" s="89"/>
      <c r="H7" s="89"/>
      <c r="I7" s="89"/>
      <c r="J7" s="89"/>
      <c r="K7" s="89"/>
      <c r="L7" s="102"/>
      <c r="M7" s="101"/>
      <c r="N7" s="89"/>
      <c r="O7" s="89"/>
      <c r="P7" s="89"/>
      <c r="Q7" s="89"/>
      <c r="R7" s="89"/>
      <c r="S7" s="102"/>
      <c r="T7" s="191"/>
      <c r="U7" s="191"/>
      <c r="V7" s="702">
        <f>SUM(C7:S7)</f>
        <v>0</v>
      </c>
    </row>
    <row r="8" spans="1:22" s="90" customFormat="1">
      <c r="A8" s="100">
        <v>2</v>
      </c>
      <c r="B8" s="1" t="s">
        <v>52</v>
      </c>
      <c r="C8" s="101"/>
      <c r="D8" s="89"/>
      <c r="E8" s="89"/>
      <c r="F8" s="89"/>
      <c r="G8" s="89"/>
      <c r="H8" s="89"/>
      <c r="I8" s="89"/>
      <c r="J8" s="89"/>
      <c r="K8" s="89"/>
      <c r="L8" s="102"/>
      <c r="M8" s="101"/>
      <c r="N8" s="89"/>
      <c r="O8" s="89"/>
      <c r="P8" s="89"/>
      <c r="Q8" s="89"/>
      <c r="R8" s="89"/>
      <c r="S8" s="102"/>
      <c r="T8" s="191"/>
      <c r="U8" s="191"/>
      <c r="V8" s="702">
        <f t="shared" ref="V8:V20" si="0">SUM(C8:S8)</f>
        <v>0</v>
      </c>
    </row>
    <row r="9" spans="1:22" s="90" customFormat="1">
      <c r="A9" s="100">
        <v>3</v>
      </c>
      <c r="B9" s="1" t="s">
        <v>165</v>
      </c>
      <c r="C9" s="101"/>
      <c r="D9" s="89"/>
      <c r="E9" s="89"/>
      <c r="F9" s="89"/>
      <c r="G9" s="89"/>
      <c r="H9" s="89"/>
      <c r="I9" s="89"/>
      <c r="J9" s="89"/>
      <c r="K9" s="89"/>
      <c r="L9" s="102"/>
      <c r="M9" s="101"/>
      <c r="N9" s="89"/>
      <c r="O9" s="89"/>
      <c r="P9" s="89"/>
      <c r="Q9" s="89"/>
      <c r="R9" s="89"/>
      <c r="S9" s="102"/>
      <c r="T9" s="191"/>
      <c r="U9" s="191"/>
      <c r="V9" s="702">
        <f t="shared" si="0"/>
        <v>0</v>
      </c>
    </row>
    <row r="10" spans="1:22" s="90" customFormat="1">
      <c r="A10" s="100">
        <v>4</v>
      </c>
      <c r="B10" s="1" t="s">
        <v>53</v>
      </c>
      <c r="C10" s="101"/>
      <c r="D10" s="89"/>
      <c r="E10" s="89"/>
      <c r="F10" s="89"/>
      <c r="G10" s="89"/>
      <c r="H10" s="89"/>
      <c r="I10" s="89"/>
      <c r="J10" s="89"/>
      <c r="K10" s="89"/>
      <c r="L10" s="102"/>
      <c r="M10" s="101"/>
      <c r="N10" s="89"/>
      <c r="O10" s="89"/>
      <c r="P10" s="89"/>
      <c r="Q10" s="89"/>
      <c r="R10" s="89"/>
      <c r="S10" s="102"/>
      <c r="T10" s="191"/>
      <c r="U10" s="191"/>
      <c r="V10" s="702">
        <f t="shared" si="0"/>
        <v>0</v>
      </c>
    </row>
    <row r="11" spans="1:22" s="90" customFormat="1">
      <c r="A11" s="100">
        <v>5</v>
      </c>
      <c r="B11" s="1" t="s">
        <v>54</v>
      </c>
      <c r="C11" s="101"/>
      <c r="D11" s="89"/>
      <c r="E11" s="89"/>
      <c r="F11" s="89"/>
      <c r="G11" s="89"/>
      <c r="H11" s="89"/>
      <c r="I11" s="89"/>
      <c r="J11" s="89"/>
      <c r="K11" s="89"/>
      <c r="L11" s="102"/>
      <c r="M11" s="101"/>
      <c r="N11" s="89"/>
      <c r="O11" s="89"/>
      <c r="P11" s="89"/>
      <c r="Q11" s="89"/>
      <c r="R11" s="89"/>
      <c r="S11" s="102"/>
      <c r="T11" s="191"/>
      <c r="U11" s="191"/>
      <c r="V11" s="702">
        <f t="shared" si="0"/>
        <v>0</v>
      </c>
    </row>
    <row r="12" spans="1:22" s="90" customFormat="1">
      <c r="A12" s="100">
        <v>6</v>
      </c>
      <c r="B12" s="1" t="s">
        <v>55</v>
      </c>
      <c r="C12" s="101"/>
      <c r="D12" s="89"/>
      <c r="E12" s="89"/>
      <c r="F12" s="89"/>
      <c r="G12" s="89"/>
      <c r="H12" s="89"/>
      <c r="I12" s="89"/>
      <c r="J12" s="89"/>
      <c r="K12" s="89"/>
      <c r="L12" s="102"/>
      <c r="M12" s="101"/>
      <c r="N12" s="89"/>
      <c r="O12" s="89"/>
      <c r="P12" s="89"/>
      <c r="Q12" s="89"/>
      <c r="R12" s="89"/>
      <c r="S12" s="102"/>
      <c r="T12" s="191"/>
      <c r="U12" s="191"/>
      <c r="V12" s="702">
        <f t="shared" si="0"/>
        <v>0</v>
      </c>
    </row>
    <row r="13" spans="1:22" s="90" customFormat="1">
      <c r="A13" s="100">
        <v>7</v>
      </c>
      <c r="B13" s="1" t="s">
        <v>56</v>
      </c>
      <c r="C13" s="101"/>
      <c r="D13" s="89">
        <f>12292512.92+2304121.03335</f>
        <v>14596633.95335</v>
      </c>
      <c r="E13" s="89"/>
      <c r="F13" s="89"/>
      <c r="G13" s="89"/>
      <c r="H13" s="89"/>
      <c r="I13" s="89"/>
      <c r="J13" s="89"/>
      <c r="K13" s="89"/>
      <c r="L13" s="102"/>
      <c r="M13" s="101"/>
      <c r="N13" s="89"/>
      <c r="O13" s="89"/>
      <c r="P13" s="89"/>
      <c r="Q13" s="89"/>
      <c r="R13" s="89"/>
      <c r="S13" s="102"/>
      <c r="T13" s="191">
        <v>12292512.92</v>
      </c>
      <c r="U13" s="191">
        <v>2304121.0333500002</v>
      </c>
      <c r="V13" s="702">
        <f t="shared" si="0"/>
        <v>14596633.95335</v>
      </c>
    </row>
    <row r="14" spans="1:22" s="90" customFormat="1">
      <c r="A14" s="100">
        <v>8</v>
      </c>
      <c r="B14" s="1" t="s">
        <v>57</v>
      </c>
      <c r="C14" s="101"/>
      <c r="D14" s="89"/>
      <c r="E14" s="89"/>
      <c r="F14" s="89"/>
      <c r="G14" s="89"/>
      <c r="H14" s="89"/>
      <c r="I14" s="89"/>
      <c r="J14" s="89"/>
      <c r="K14" s="89"/>
      <c r="L14" s="102"/>
      <c r="M14" s="101"/>
      <c r="N14" s="89"/>
      <c r="O14" s="89"/>
      <c r="P14" s="89"/>
      <c r="Q14" s="89"/>
      <c r="R14" s="89"/>
      <c r="S14" s="102"/>
      <c r="T14" s="191"/>
      <c r="U14" s="191"/>
      <c r="V14" s="702">
        <f t="shared" si="0"/>
        <v>0</v>
      </c>
    </row>
    <row r="15" spans="1:22" s="90" customFormat="1">
      <c r="A15" s="100">
        <v>9</v>
      </c>
      <c r="B15" s="1" t="s">
        <v>58</v>
      </c>
      <c r="C15" s="101"/>
      <c r="D15" s="89"/>
      <c r="E15" s="89"/>
      <c r="F15" s="89"/>
      <c r="G15" s="89"/>
      <c r="H15" s="89"/>
      <c r="I15" s="89"/>
      <c r="J15" s="89"/>
      <c r="K15" s="89"/>
      <c r="L15" s="102"/>
      <c r="M15" s="101"/>
      <c r="N15" s="89"/>
      <c r="O15" s="89"/>
      <c r="P15" s="89"/>
      <c r="Q15" s="89"/>
      <c r="R15" s="89"/>
      <c r="S15" s="102"/>
      <c r="T15" s="191"/>
      <c r="U15" s="191"/>
      <c r="V15" s="702">
        <f t="shared" si="0"/>
        <v>0</v>
      </c>
    </row>
    <row r="16" spans="1:22" s="90" customFormat="1">
      <c r="A16" s="100">
        <v>10</v>
      </c>
      <c r="B16" s="1" t="s">
        <v>59</v>
      </c>
      <c r="C16" s="101"/>
      <c r="D16" s="89"/>
      <c r="E16" s="89"/>
      <c r="F16" s="89"/>
      <c r="G16" s="89"/>
      <c r="H16" s="89"/>
      <c r="I16" s="89"/>
      <c r="J16" s="89"/>
      <c r="K16" s="89"/>
      <c r="L16" s="102"/>
      <c r="M16" s="101"/>
      <c r="N16" s="89"/>
      <c r="O16" s="89"/>
      <c r="P16" s="89"/>
      <c r="Q16" s="89"/>
      <c r="R16" s="89"/>
      <c r="S16" s="102"/>
      <c r="T16" s="191"/>
      <c r="U16" s="191"/>
      <c r="V16" s="702">
        <f t="shared" si="0"/>
        <v>0</v>
      </c>
    </row>
    <row r="17" spans="1:22" s="90" customFormat="1">
      <c r="A17" s="100">
        <v>11</v>
      </c>
      <c r="B17" s="1" t="s">
        <v>60</v>
      </c>
      <c r="C17" s="101"/>
      <c r="D17" s="89"/>
      <c r="E17" s="89"/>
      <c r="F17" s="89"/>
      <c r="G17" s="89"/>
      <c r="H17" s="89"/>
      <c r="I17" s="89"/>
      <c r="J17" s="89"/>
      <c r="K17" s="89"/>
      <c r="L17" s="102"/>
      <c r="M17" s="101"/>
      <c r="N17" s="89"/>
      <c r="O17" s="89"/>
      <c r="P17" s="89"/>
      <c r="Q17" s="89"/>
      <c r="R17" s="89"/>
      <c r="S17" s="102"/>
      <c r="T17" s="191"/>
      <c r="U17" s="191"/>
      <c r="V17" s="702">
        <f t="shared" si="0"/>
        <v>0</v>
      </c>
    </row>
    <row r="18" spans="1:22" s="90" customFormat="1">
      <c r="A18" s="100">
        <v>12</v>
      </c>
      <c r="B18" s="1" t="s">
        <v>61</v>
      </c>
      <c r="C18" s="101"/>
      <c r="D18" s="89"/>
      <c r="E18" s="89"/>
      <c r="F18" s="89"/>
      <c r="G18" s="89"/>
      <c r="H18" s="89"/>
      <c r="I18" s="89"/>
      <c r="J18" s="89"/>
      <c r="K18" s="89"/>
      <c r="L18" s="102"/>
      <c r="M18" s="101"/>
      <c r="N18" s="89"/>
      <c r="O18" s="89"/>
      <c r="P18" s="89"/>
      <c r="Q18" s="89"/>
      <c r="R18" s="89"/>
      <c r="S18" s="102"/>
      <c r="T18" s="191"/>
      <c r="U18" s="191"/>
      <c r="V18" s="702">
        <f t="shared" si="0"/>
        <v>0</v>
      </c>
    </row>
    <row r="19" spans="1:22" s="90" customFormat="1">
      <c r="A19" s="100">
        <v>13</v>
      </c>
      <c r="B19" s="1" t="s">
        <v>62</v>
      </c>
      <c r="C19" s="101"/>
      <c r="D19" s="89"/>
      <c r="E19" s="89"/>
      <c r="F19" s="89"/>
      <c r="G19" s="89"/>
      <c r="H19" s="89"/>
      <c r="I19" s="89"/>
      <c r="J19" s="89"/>
      <c r="K19" s="89"/>
      <c r="L19" s="102"/>
      <c r="M19" s="101"/>
      <c r="N19" s="89"/>
      <c r="O19" s="89"/>
      <c r="P19" s="89"/>
      <c r="Q19" s="89"/>
      <c r="R19" s="89"/>
      <c r="S19" s="102"/>
      <c r="T19" s="191"/>
      <c r="U19" s="191"/>
      <c r="V19" s="702">
        <f t="shared" si="0"/>
        <v>0</v>
      </c>
    </row>
    <row r="20" spans="1:22" s="90" customFormat="1">
      <c r="A20" s="100">
        <v>14</v>
      </c>
      <c r="B20" s="1" t="s">
        <v>63</v>
      </c>
      <c r="C20" s="101"/>
      <c r="D20" s="89">
        <v>224640.91019508411</v>
      </c>
      <c r="E20" s="89"/>
      <c r="F20" s="89"/>
      <c r="G20" s="89"/>
      <c r="H20" s="89"/>
      <c r="I20" s="89"/>
      <c r="J20" s="89"/>
      <c r="K20" s="89"/>
      <c r="L20" s="102"/>
      <c r="M20" s="101"/>
      <c r="N20" s="89"/>
      <c r="O20" s="89"/>
      <c r="P20" s="89"/>
      <c r="Q20" s="89"/>
      <c r="R20" s="89"/>
      <c r="S20" s="102"/>
      <c r="T20" s="191">
        <v>224640.91019508411</v>
      </c>
      <c r="U20" s="191"/>
      <c r="V20" s="702">
        <f t="shared" si="0"/>
        <v>224640.91019508411</v>
      </c>
    </row>
    <row r="21" spans="1:22" ht="13.5" thickBot="1">
      <c r="A21" s="91"/>
      <c r="B21" s="103" t="s">
        <v>64</v>
      </c>
      <c r="C21" s="704">
        <f>SUM(C7:C20)</f>
        <v>0</v>
      </c>
      <c r="D21" s="701">
        <f t="shared" ref="D21:V21" si="1">SUM(D7:D20)</f>
        <v>14821274.863545084</v>
      </c>
      <c r="E21" s="701">
        <f t="shared" si="1"/>
        <v>0</v>
      </c>
      <c r="F21" s="701">
        <f t="shared" si="1"/>
        <v>0</v>
      </c>
      <c r="G21" s="701">
        <f t="shared" si="1"/>
        <v>0</v>
      </c>
      <c r="H21" s="701">
        <f t="shared" si="1"/>
        <v>0</v>
      </c>
      <c r="I21" s="701">
        <f t="shared" si="1"/>
        <v>0</v>
      </c>
      <c r="J21" s="701">
        <f t="shared" si="1"/>
        <v>0</v>
      </c>
      <c r="K21" s="701">
        <f t="shared" si="1"/>
        <v>0</v>
      </c>
      <c r="L21" s="705">
        <f t="shared" si="1"/>
        <v>0</v>
      </c>
      <c r="M21" s="704">
        <f t="shared" si="1"/>
        <v>0</v>
      </c>
      <c r="N21" s="701">
        <f t="shared" si="1"/>
        <v>0</v>
      </c>
      <c r="O21" s="701">
        <f t="shared" si="1"/>
        <v>0</v>
      </c>
      <c r="P21" s="701">
        <f t="shared" si="1"/>
        <v>0</v>
      </c>
      <c r="Q21" s="701">
        <f t="shared" si="1"/>
        <v>0</v>
      </c>
      <c r="R21" s="701">
        <f t="shared" si="1"/>
        <v>0</v>
      </c>
      <c r="S21" s="705">
        <f>SUM(S7:S20)</f>
        <v>0</v>
      </c>
      <c r="T21" s="705">
        <f>SUM(T7:T20)</f>
        <v>12517153.830195084</v>
      </c>
      <c r="U21" s="705">
        <f t="shared" ref="U21" si="2">SUM(U7:U20)</f>
        <v>2304121.0333500002</v>
      </c>
      <c r="V21" s="703">
        <f t="shared" si="1"/>
        <v>14821274.863545084</v>
      </c>
    </row>
    <row r="24" spans="1:22">
      <c r="A24" s="7"/>
      <c r="B24" s="7"/>
      <c r="C24" s="24"/>
      <c r="D24" s="24"/>
      <c r="E24" s="24"/>
    </row>
    <row r="25" spans="1:22">
      <c r="A25" s="104"/>
      <c r="B25" s="104"/>
      <c r="C25" s="7"/>
      <c r="D25" s="24"/>
      <c r="E25" s="24"/>
    </row>
    <row r="26" spans="1:22">
      <c r="A26" s="104"/>
      <c r="B26" s="25"/>
      <c r="C26" s="7"/>
      <c r="D26" s="24"/>
      <c r="E26" s="24"/>
    </row>
    <row r="27" spans="1:22">
      <c r="A27" s="104"/>
      <c r="B27" s="104"/>
      <c r="C27" s="7"/>
      <c r="D27" s="24"/>
      <c r="E27" s="24"/>
    </row>
    <row r="28" spans="1:22">
      <c r="A28" s="104"/>
      <c r="B28" s="25"/>
      <c r="C28" s="7"/>
      <c r="D28" s="24"/>
      <c r="E28" s="24"/>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showGridLines="0" zoomScaleNormal="100" workbookViewId="0">
      <pane xSplit="1" ySplit="7" topLeftCell="B8" activePane="bottomRight" state="frozen"/>
      <selection activeCell="B9" sqref="B9"/>
      <selection pane="topRight" activeCell="B9" sqref="B9"/>
      <selection pane="bottomLeft" activeCell="B9" sqref="B9"/>
      <selection pane="bottomRight" activeCell="B4" sqref="B4"/>
    </sheetView>
  </sheetViews>
  <sheetFormatPr defaultColWidth="9.140625" defaultRowHeight="12.75"/>
  <cols>
    <col min="1" max="1" width="10.5703125" style="4" bestFit="1" customWidth="1"/>
    <col min="2" max="2" width="63.7109375" style="4" bestFit="1" customWidth="1"/>
    <col min="3" max="3" width="13.7109375" style="192" customWidth="1"/>
    <col min="4" max="4" width="14.85546875" style="192" bestFit="1" customWidth="1"/>
    <col min="5" max="5" width="17.7109375" style="192" customWidth="1"/>
    <col min="6" max="6" width="15.85546875" style="192" customWidth="1"/>
    <col min="7" max="7" width="17.42578125" style="192" customWidth="1"/>
    <col min="8" max="8" width="15.28515625" style="192" customWidth="1"/>
    <col min="9" max="16384" width="9.140625" style="17"/>
  </cols>
  <sheetData>
    <row r="1" spans="1:9">
      <c r="A1" s="2" t="s">
        <v>30</v>
      </c>
      <c r="B1" s="546" t="str">
        <f>'1. key ratios '!B1</f>
        <v>JSC Isbank Georgia</v>
      </c>
      <c r="C1" s="3"/>
    </row>
    <row r="2" spans="1:9">
      <c r="A2" s="2" t="s">
        <v>31</v>
      </c>
      <c r="B2" s="547">
        <f>'1. key ratios '!B2</f>
        <v>45291</v>
      </c>
      <c r="C2" s="318"/>
    </row>
    <row r="4" spans="1:9" ht="13.5" thickBot="1">
      <c r="A4" s="2" t="s">
        <v>150</v>
      </c>
      <c r="B4" s="93" t="s">
        <v>252</v>
      </c>
    </row>
    <row r="5" spans="1:9">
      <c r="A5" s="94"/>
      <c r="B5" s="105"/>
      <c r="C5" s="193" t="s">
        <v>0</v>
      </c>
      <c r="D5" s="193" t="s">
        <v>1</v>
      </c>
      <c r="E5" s="193" t="s">
        <v>2</v>
      </c>
      <c r="F5" s="193" t="s">
        <v>3</v>
      </c>
      <c r="G5" s="194" t="s">
        <v>4</v>
      </c>
      <c r="H5" s="195" t="s">
        <v>5</v>
      </c>
      <c r="I5" s="106"/>
    </row>
    <row r="6" spans="1:9" s="106" customFormat="1" ht="12.75" customHeight="1">
      <c r="A6" s="107"/>
      <c r="B6" s="870" t="s">
        <v>149</v>
      </c>
      <c r="C6" s="872" t="s">
        <v>245</v>
      </c>
      <c r="D6" s="874" t="s">
        <v>244</v>
      </c>
      <c r="E6" s="875"/>
      <c r="F6" s="872" t="s">
        <v>249</v>
      </c>
      <c r="G6" s="872" t="s">
        <v>250</v>
      </c>
      <c r="H6" s="868" t="s">
        <v>248</v>
      </c>
    </row>
    <row r="7" spans="1:9" ht="38.25">
      <c r="A7" s="109"/>
      <c r="B7" s="871"/>
      <c r="C7" s="873"/>
      <c r="D7" s="196" t="s">
        <v>247</v>
      </c>
      <c r="E7" s="196" t="s">
        <v>246</v>
      </c>
      <c r="F7" s="873"/>
      <c r="G7" s="873"/>
      <c r="H7" s="869"/>
      <c r="I7" s="106"/>
    </row>
    <row r="8" spans="1:9">
      <c r="A8" s="107">
        <v>1</v>
      </c>
      <c r="B8" s="1" t="s">
        <v>51</v>
      </c>
      <c r="C8" s="197">
        <f>'11. CRWA '!C8+'11. CRWA '!E8+'11. CRWA '!G8+'11. CRWA '!I8+'11. CRWA '!K8+'11. CRWA '!M8+'11. CRWA '!O8+'11. CRWA '!Q8</f>
        <v>52179556.364988163</v>
      </c>
      <c r="D8" s="198"/>
      <c r="E8" s="197">
        <f>'11. CRWA '!D8+'11. CRWA '!F8+'11. CRWA '!H8+'11. CRWA '!J8+'11. CRWA '!L8+'11. CRWA '!N8+'11. CRWA '!P8+'11. CRWA '!R8</f>
        <v>0</v>
      </c>
      <c r="F8" s="197">
        <f>'11. CRWA '!S8</f>
        <v>35987745.741156571</v>
      </c>
      <c r="G8" s="199">
        <f>F8-'12. CRM'!V7</f>
        <v>35987745.741156571</v>
      </c>
      <c r="H8" s="706">
        <f>IFERROR(G8/(C8+E8),0)</f>
        <v>0.68969052725223823</v>
      </c>
    </row>
    <row r="9" spans="1:9" ht="15" customHeight="1">
      <c r="A9" s="107">
        <v>2</v>
      </c>
      <c r="B9" s="1" t="s">
        <v>52</v>
      </c>
      <c r="C9" s="197">
        <f>'11. CRWA '!C9+'11. CRWA '!E9+'11. CRWA '!G9+'11. CRWA '!I9+'11. CRWA '!K9+'11. CRWA '!M9+'11. CRWA '!O9+'11. CRWA '!Q9</f>
        <v>0</v>
      </c>
      <c r="D9" s="198"/>
      <c r="E9" s="197">
        <f>'11. CRWA '!D9+'11. CRWA '!F9+'11. CRWA '!H9+'11. CRWA '!J9+'11. CRWA '!L9+'11. CRWA '!N9+'11. CRWA '!P9+'11. CRWA '!R9</f>
        <v>0</v>
      </c>
      <c r="F9" s="197">
        <f>'11. CRWA '!S9</f>
        <v>0</v>
      </c>
      <c r="G9" s="199">
        <f>F9-'12. CRM'!V8</f>
        <v>0</v>
      </c>
      <c r="H9" s="706">
        <f t="shared" ref="H9:H21" si="0">IFERROR(G9/(C9+E9),0)</f>
        <v>0</v>
      </c>
    </row>
    <row r="10" spans="1:9">
      <c r="A10" s="107">
        <v>3</v>
      </c>
      <c r="B10" s="1" t="s">
        <v>165</v>
      </c>
      <c r="C10" s="197">
        <f>'11. CRWA '!C10+'11. CRWA '!E10+'11. CRWA '!G10+'11. CRWA '!I10+'11. CRWA '!K10+'11. CRWA '!M10+'11. CRWA '!O10+'11. CRWA '!Q10</f>
        <v>0</v>
      </c>
      <c r="D10" s="198"/>
      <c r="E10" s="197">
        <f>'11. CRWA '!D10+'11. CRWA '!F10+'11. CRWA '!H10+'11. CRWA '!J10+'11. CRWA '!L10+'11. CRWA '!N10+'11. CRWA '!P10+'11. CRWA '!R10</f>
        <v>0</v>
      </c>
      <c r="F10" s="197">
        <f>'11. CRWA '!S10</f>
        <v>0</v>
      </c>
      <c r="G10" s="199">
        <f>F10-'12. CRM'!V9</f>
        <v>0</v>
      </c>
      <c r="H10" s="706">
        <f t="shared" si="0"/>
        <v>0</v>
      </c>
    </row>
    <row r="11" spans="1:9">
      <c r="A11" s="107">
        <v>4</v>
      </c>
      <c r="B11" s="1" t="s">
        <v>53</v>
      </c>
      <c r="C11" s="197">
        <f>'11. CRWA '!C11+'11. CRWA '!E11+'11. CRWA '!G11+'11. CRWA '!I11+'11. CRWA '!K11+'11. CRWA '!M11+'11. CRWA '!O11+'11. CRWA '!Q11</f>
        <v>0</v>
      </c>
      <c r="D11" s="198"/>
      <c r="E11" s="197">
        <f>'11. CRWA '!D11+'11. CRWA '!F11+'11. CRWA '!H11+'11. CRWA '!J11+'11. CRWA '!L11+'11. CRWA '!N11+'11. CRWA '!P11+'11. CRWA '!R11</f>
        <v>0</v>
      </c>
      <c r="F11" s="197">
        <f>'11. CRWA '!S11</f>
        <v>0</v>
      </c>
      <c r="G11" s="199">
        <f>F11-'12. CRM'!V10</f>
        <v>0</v>
      </c>
      <c r="H11" s="706">
        <f t="shared" si="0"/>
        <v>0</v>
      </c>
    </row>
    <row r="12" spans="1:9">
      <c r="A12" s="107">
        <v>5</v>
      </c>
      <c r="B12" s="1" t="s">
        <v>54</v>
      </c>
      <c r="C12" s="197">
        <f>'11. CRWA '!C12+'11. CRWA '!E12+'11. CRWA '!G12+'11. CRWA '!I12+'11. CRWA '!K12+'11. CRWA '!M12+'11. CRWA '!O12+'11. CRWA '!Q12</f>
        <v>0</v>
      </c>
      <c r="D12" s="198"/>
      <c r="E12" s="197">
        <f>'11. CRWA '!D12+'11. CRWA '!F12+'11. CRWA '!H12+'11. CRWA '!J12+'11. CRWA '!L12+'11. CRWA '!N12+'11. CRWA '!P12+'11. CRWA '!R12</f>
        <v>0</v>
      </c>
      <c r="F12" s="197">
        <f>'11. CRWA '!S12</f>
        <v>0</v>
      </c>
      <c r="G12" s="199">
        <f>F12-'12. CRM'!V11</f>
        <v>0</v>
      </c>
      <c r="H12" s="706">
        <f t="shared" si="0"/>
        <v>0</v>
      </c>
    </row>
    <row r="13" spans="1:9">
      <c r="A13" s="107">
        <v>6</v>
      </c>
      <c r="B13" s="1" t="s">
        <v>55</v>
      </c>
      <c r="C13" s="197">
        <f>'11. CRWA '!C13+'11. CRWA '!E13+'11. CRWA '!G13+'11. CRWA '!I13+'11. CRWA '!K13+'11. CRWA '!M13+'11. CRWA '!O13+'11. CRWA '!Q13</f>
        <v>114184651.48763406</v>
      </c>
      <c r="D13" s="198">
        <f>'11. CRWA '!D13+'11. CRWA '!F13+'11. CRWA '!H13+'11. CRWA '!J13+'11. CRWA '!L13+'11. CRWA '!N13+'11. CRWA '!P13+'11. CRWA '!R13</f>
        <v>44378552.295478344</v>
      </c>
      <c r="E13" s="197">
        <f>'11. CRWA '!D13+'11. CRWA '!F13+'11. CRWA '!H13+'11. CRWA '!J13+'11. CRWA '!L13+'11. CRWA '!N13+'11. CRWA '!P13+'11. CRWA '!R13</f>
        <v>44378552.295478344</v>
      </c>
      <c r="F13" s="197">
        <f>'11. CRWA '!S13</f>
        <v>109340920.04152189</v>
      </c>
      <c r="G13" s="199">
        <f>F13-'12. CRM'!V12</f>
        <v>109340920.04152189</v>
      </c>
      <c r="H13" s="706">
        <f t="shared" si="0"/>
        <v>0.68957310039649389</v>
      </c>
    </row>
    <row r="14" spans="1:9">
      <c r="A14" s="107">
        <v>7</v>
      </c>
      <c r="B14" s="1" t="s">
        <v>56</v>
      </c>
      <c r="C14" s="197">
        <f>'11. CRWA '!C14+'11. CRWA '!E14+'11. CRWA '!G14+'11. CRWA '!I14+'11. CRWA '!K14+'11. CRWA '!M14+'11. CRWA '!O14+'11. CRWA '!Q14</f>
        <v>278626375.40506279</v>
      </c>
      <c r="D14" s="198">
        <f>'11. CRWA '!D14+'11. CRWA '!F14+'11. CRWA '!H14+'11. CRWA '!J14+'11. CRWA '!L14+'11. CRWA '!N14+'11. CRWA '!P14+'11. CRWA '!R14</f>
        <v>24329358.725342233</v>
      </c>
      <c r="E14" s="197">
        <f>'11. CRWA '!D14+'11. CRWA '!F14+'11. CRWA '!H14+'11. CRWA '!J14+'11. CRWA '!L14+'11. CRWA '!N14+'11. CRWA '!P14+'11. CRWA '!R14</f>
        <v>24329358.725342233</v>
      </c>
      <c r="F14" s="197">
        <f>'11. CRWA '!S14</f>
        <v>302955734.13040501</v>
      </c>
      <c r="G14" s="199">
        <f>F14-'12. CRM'!V13</f>
        <v>288359100.177055</v>
      </c>
      <c r="H14" s="706">
        <f t="shared" si="0"/>
        <v>0.95181925176215021</v>
      </c>
    </row>
    <row r="15" spans="1:9">
      <c r="A15" s="107">
        <v>8</v>
      </c>
      <c r="B15" s="1" t="s">
        <v>57</v>
      </c>
      <c r="C15" s="197">
        <f>'11. CRWA '!C15+'11. CRWA '!E15+'11. CRWA '!G15+'11. CRWA '!I15+'11. CRWA '!K15+'11. CRWA '!M15+'11. CRWA '!O15+'11. CRWA '!Q15</f>
        <v>0</v>
      </c>
      <c r="D15" s="198"/>
      <c r="E15" s="197">
        <f>'11. CRWA '!D15+'11. CRWA '!F15+'11. CRWA '!H15+'11. CRWA '!J15+'11. CRWA '!L15+'11. CRWA '!N15+'11. CRWA '!P15+'11. CRWA '!R15</f>
        <v>24176.32</v>
      </c>
      <c r="F15" s="197">
        <f>'11. CRWA '!S15</f>
        <v>24176.32</v>
      </c>
      <c r="G15" s="199">
        <f>F15-'12. CRM'!V14</f>
        <v>24176.32</v>
      </c>
      <c r="H15" s="706">
        <f t="shared" si="0"/>
        <v>1</v>
      </c>
    </row>
    <row r="16" spans="1:9">
      <c r="A16" s="107">
        <v>9</v>
      </c>
      <c r="B16" s="1" t="s">
        <v>58</v>
      </c>
      <c r="C16" s="197">
        <f>'11. CRWA '!C16+'11. CRWA '!E16+'11. CRWA '!G16+'11. CRWA '!I16+'11. CRWA '!K16+'11. CRWA '!M16+'11. CRWA '!O16+'11. CRWA '!Q16</f>
        <v>0</v>
      </c>
      <c r="D16" s="198"/>
      <c r="E16" s="197">
        <f>'11. CRWA '!D16+'11. CRWA '!F16+'11. CRWA '!H16+'11. CRWA '!J16+'11. CRWA '!L16+'11. CRWA '!N16+'11. CRWA '!P16+'11. CRWA '!R16</f>
        <v>0</v>
      </c>
      <c r="F16" s="197">
        <f>'11. CRWA '!S16</f>
        <v>0</v>
      </c>
      <c r="G16" s="199">
        <f>F16-'12. CRM'!V15</f>
        <v>0</v>
      </c>
      <c r="H16" s="706">
        <f t="shared" si="0"/>
        <v>0</v>
      </c>
    </row>
    <row r="17" spans="1:8">
      <c r="A17" s="107">
        <v>10</v>
      </c>
      <c r="B17" s="1" t="s">
        <v>59</v>
      </c>
      <c r="C17" s="197">
        <f>'11. CRWA '!C17+'11. CRWA '!E17+'11. CRWA '!G17+'11. CRWA '!I17+'11. CRWA '!K17+'11. CRWA '!M17+'11. CRWA '!O17+'11. CRWA '!Q17</f>
        <v>9867.1219113909756</v>
      </c>
      <c r="D17" s="198"/>
      <c r="E17" s="197">
        <f>'11. CRWA '!D17+'11. CRWA '!F17+'11. CRWA '!H17+'11. CRWA '!J17+'11. CRWA '!L17+'11. CRWA '!N17+'11. CRWA '!P17+'11. CRWA '!R17</f>
        <v>0</v>
      </c>
      <c r="F17" s="197">
        <f>'11. CRWA '!S17</f>
        <v>9867.1219113909756</v>
      </c>
      <c r="G17" s="199">
        <f>F17-'12. CRM'!V16</f>
        <v>9867.1219113909756</v>
      </c>
      <c r="H17" s="706">
        <f t="shared" si="0"/>
        <v>1</v>
      </c>
    </row>
    <row r="18" spans="1:8">
      <c r="A18" s="107">
        <v>11</v>
      </c>
      <c r="B18" s="1" t="s">
        <v>60</v>
      </c>
      <c r="C18" s="197">
        <f>'11. CRWA '!C18+'11. CRWA '!E18+'11. CRWA '!G18+'11. CRWA '!I18+'11. CRWA '!K18+'11. CRWA '!M18+'11. CRWA '!O18+'11. CRWA '!Q18</f>
        <v>0</v>
      </c>
      <c r="D18" s="198"/>
      <c r="E18" s="197">
        <f>'11. CRWA '!D18+'11. CRWA '!F18+'11. CRWA '!H18+'11. CRWA '!J18+'11. CRWA '!L18+'11. CRWA '!N18+'11. CRWA '!P18+'11. CRWA '!R18</f>
        <v>0</v>
      </c>
      <c r="F18" s="197">
        <f>'11. CRWA '!S18</f>
        <v>0</v>
      </c>
      <c r="G18" s="199">
        <f>F18-'12. CRM'!V17</f>
        <v>0</v>
      </c>
      <c r="H18" s="706">
        <f t="shared" si="0"/>
        <v>0</v>
      </c>
    </row>
    <row r="19" spans="1:8">
      <c r="A19" s="107">
        <v>12</v>
      </c>
      <c r="B19" s="1" t="s">
        <v>61</v>
      </c>
      <c r="C19" s="197">
        <f>'11. CRWA '!C19+'11. CRWA '!E19+'11. CRWA '!G19+'11. CRWA '!I19+'11. CRWA '!K19+'11. CRWA '!M19+'11. CRWA '!O19+'11. CRWA '!Q19</f>
        <v>0</v>
      </c>
      <c r="D19" s="198"/>
      <c r="E19" s="197">
        <f>'11. CRWA '!D19+'11. CRWA '!F19+'11. CRWA '!H19+'11. CRWA '!J19+'11. CRWA '!L19+'11. CRWA '!N19+'11. CRWA '!P19+'11. CRWA '!R19</f>
        <v>0</v>
      </c>
      <c r="F19" s="197">
        <f>'11. CRWA '!S19</f>
        <v>0</v>
      </c>
      <c r="G19" s="199">
        <f>F19-'12. CRM'!V18</f>
        <v>0</v>
      </c>
      <c r="H19" s="706">
        <f t="shared" si="0"/>
        <v>0</v>
      </c>
    </row>
    <row r="20" spans="1:8">
      <c r="A20" s="107">
        <v>13</v>
      </c>
      <c r="B20" s="1" t="s">
        <v>144</v>
      </c>
      <c r="C20" s="197">
        <f>'11. CRWA '!C20+'11. CRWA '!E20+'11. CRWA '!G20+'11. CRWA '!I20+'11. CRWA '!K20+'11. CRWA '!M20+'11. CRWA '!O20+'11. CRWA '!Q20</f>
        <v>0</v>
      </c>
      <c r="D20" s="198"/>
      <c r="E20" s="197">
        <f>'11. CRWA '!D20+'11. CRWA '!F20+'11. CRWA '!H20+'11. CRWA '!J20+'11. CRWA '!L20+'11. CRWA '!N20+'11. CRWA '!P20+'11. CRWA '!R20</f>
        <v>0</v>
      </c>
      <c r="F20" s="197">
        <f>'11. CRWA '!S20</f>
        <v>0</v>
      </c>
      <c r="G20" s="199">
        <f>F20-'12. CRM'!V19</f>
        <v>0</v>
      </c>
      <c r="H20" s="706">
        <f t="shared" si="0"/>
        <v>0</v>
      </c>
    </row>
    <row r="21" spans="1:8">
      <c r="A21" s="107">
        <v>14</v>
      </c>
      <c r="B21" s="1" t="s">
        <v>63</v>
      </c>
      <c r="C21" s="197">
        <f>'11. CRWA '!C21+'11. CRWA '!E21+'11. CRWA '!G21+'11. CRWA '!I21+'11. CRWA '!K21+'11. CRWA '!M21+'11. CRWA '!O21+'11. CRWA '!Q21</f>
        <v>24740095.566136468</v>
      </c>
      <c r="D21" s="198"/>
      <c r="E21" s="197">
        <f>'11. CRWA '!D21+'11. CRWA '!F21+'11. CRWA '!H21+'11. CRWA '!J21+'11. CRWA '!L21+'11. CRWA '!N21+'11. CRWA '!P21+'11. CRWA '!R21</f>
        <v>0</v>
      </c>
      <c r="F21" s="197">
        <f>'11. CRWA '!S21</f>
        <v>22892904.186136469</v>
      </c>
      <c r="G21" s="199">
        <f>F21-'12. CRM'!V20</f>
        <v>22668263.275941387</v>
      </c>
      <c r="H21" s="706">
        <f t="shared" si="0"/>
        <v>0.91625609187092449</v>
      </c>
    </row>
    <row r="22" spans="1:8" ht="13.5" thickBot="1">
      <c r="A22" s="110"/>
      <c r="B22" s="111" t="s">
        <v>64</v>
      </c>
      <c r="C22" s="708">
        <f>SUM(C8:C21)</f>
        <v>469740545.94573289</v>
      </c>
      <c r="D22" s="708">
        <f>SUM(D8:D21)</f>
        <v>68707911.020820573</v>
      </c>
      <c r="E22" s="708">
        <f>SUM(E8:E21)</f>
        <v>68732087.340820566</v>
      </c>
      <c r="F22" s="708">
        <f>SUM(F8:F21)</f>
        <v>471211347.54113132</v>
      </c>
      <c r="G22" s="708">
        <f>SUM(G8:G21)</f>
        <v>456390072.67758626</v>
      </c>
      <c r="H22" s="707">
        <f>G22/(C22+E22)</f>
        <v>0.8475640997612478</v>
      </c>
    </row>
  </sheetData>
  <mergeCells count="6">
    <mergeCell ref="H6:H7"/>
    <mergeCell ref="B6:B7"/>
    <mergeCell ref="C6:C7"/>
    <mergeCell ref="D6:E6"/>
    <mergeCell ref="F6:F7"/>
    <mergeCell ref="G6:G7"/>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showGridLines="0" zoomScale="90" zoomScaleNormal="90" workbookViewId="0">
      <pane xSplit="2" ySplit="6" topLeftCell="C7" activePane="bottomRight" state="frozen"/>
      <selection pane="topRight" activeCell="C1" sqref="C1"/>
      <selection pane="bottomLeft" activeCell="A6" sqref="A6"/>
      <selection pane="bottomRight" activeCell="B4" sqref="B4"/>
    </sheetView>
  </sheetViews>
  <sheetFormatPr defaultColWidth="9.140625" defaultRowHeight="12.75"/>
  <cols>
    <col min="1" max="1" width="10.5703125" style="192" bestFit="1" customWidth="1"/>
    <col min="2" max="2" width="104.140625" style="192" customWidth="1"/>
    <col min="3" max="11" width="12.7109375" style="192" customWidth="1"/>
    <col min="12" max="16384" width="9.140625" style="192"/>
  </cols>
  <sheetData>
    <row r="1" spans="1:11">
      <c r="A1" s="192" t="s">
        <v>30</v>
      </c>
      <c r="B1" s="546" t="str">
        <f>'1. key ratios '!B1</f>
        <v>JSC Isbank Georgia</v>
      </c>
    </row>
    <row r="2" spans="1:11">
      <c r="A2" s="192" t="s">
        <v>31</v>
      </c>
      <c r="B2" s="547">
        <f>'1. key ratios '!B2</f>
        <v>45291</v>
      </c>
      <c r="C2" s="209"/>
      <c r="D2" s="209"/>
    </row>
    <row r="3" spans="1:11">
      <c r="B3" s="209"/>
      <c r="C3" s="209"/>
      <c r="D3" s="209"/>
    </row>
    <row r="4" spans="1:11" ht="13.5" thickBot="1">
      <c r="A4" s="192" t="s">
        <v>146</v>
      </c>
      <c r="B4" s="236" t="s">
        <v>253</v>
      </c>
      <c r="C4" s="209"/>
      <c r="D4" s="209"/>
    </row>
    <row r="5" spans="1:11" ht="30" customHeight="1">
      <c r="A5" s="876"/>
      <c r="B5" s="877"/>
      <c r="C5" s="878" t="s">
        <v>305</v>
      </c>
      <c r="D5" s="878"/>
      <c r="E5" s="878"/>
      <c r="F5" s="878" t="s">
        <v>306</v>
      </c>
      <c r="G5" s="878"/>
      <c r="H5" s="878"/>
      <c r="I5" s="878" t="s">
        <v>307</v>
      </c>
      <c r="J5" s="878"/>
      <c r="K5" s="879"/>
    </row>
    <row r="6" spans="1:11">
      <c r="A6" s="210"/>
      <c r="B6" s="211"/>
      <c r="C6" s="323" t="s">
        <v>32</v>
      </c>
      <c r="D6" s="709" t="s">
        <v>33</v>
      </c>
      <c r="E6" s="710" t="s">
        <v>34</v>
      </c>
      <c r="F6" s="323" t="s">
        <v>32</v>
      </c>
      <c r="G6" s="709" t="s">
        <v>33</v>
      </c>
      <c r="H6" s="710" t="s">
        <v>34</v>
      </c>
      <c r="I6" s="711" t="s">
        <v>32</v>
      </c>
      <c r="J6" s="709" t="s">
        <v>33</v>
      </c>
      <c r="K6" s="709" t="s">
        <v>34</v>
      </c>
    </row>
    <row r="7" spans="1:11">
      <c r="A7" s="212" t="s">
        <v>256</v>
      </c>
      <c r="B7" s="213"/>
      <c r="C7" s="712"/>
      <c r="D7" s="713"/>
      <c r="E7" s="214"/>
      <c r="F7" s="712"/>
      <c r="G7" s="713"/>
      <c r="H7" s="214"/>
      <c r="I7" s="713"/>
      <c r="J7" s="713"/>
      <c r="K7" s="214"/>
    </row>
    <row r="8" spans="1:11">
      <c r="A8" s="215">
        <v>1</v>
      </c>
      <c r="B8" s="216" t="s">
        <v>254</v>
      </c>
      <c r="C8" s="714"/>
      <c r="D8" s="217"/>
      <c r="E8" s="715"/>
      <c r="F8" s="716">
        <v>49132391.254317544</v>
      </c>
      <c r="G8" s="717">
        <v>75378775.783009529</v>
      </c>
      <c r="H8" s="718">
        <f>G8+F8</f>
        <v>124511167.03732708</v>
      </c>
      <c r="I8" s="719">
        <v>32039501.155222796</v>
      </c>
      <c r="J8" s="717">
        <v>47146295.469318286</v>
      </c>
      <c r="K8" s="718">
        <f>I8+J8</f>
        <v>79185796.624541074</v>
      </c>
    </row>
    <row r="9" spans="1:11">
      <c r="A9" s="212" t="s">
        <v>257</v>
      </c>
      <c r="B9" s="213"/>
      <c r="C9" s="712"/>
      <c r="D9" s="713"/>
      <c r="E9" s="214"/>
      <c r="F9" s="712"/>
      <c r="G9" s="713"/>
      <c r="H9" s="214"/>
      <c r="I9" s="713"/>
      <c r="J9" s="713"/>
      <c r="K9" s="214"/>
    </row>
    <row r="10" spans="1:11">
      <c r="A10" s="218">
        <v>2</v>
      </c>
      <c r="B10" s="219" t="s">
        <v>265</v>
      </c>
      <c r="C10" s="716">
        <v>5107964.9658849332</v>
      </c>
      <c r="D10" s="720">
        <v>17451236.954679441</v>
      </c>
      <c r="E10" s="718">
        <f>C10+D10</f>
        <v>22559201.920564376</v>
      </c>
      <c r="F10" s="716">
        <v>1563020.3160772589</v>
      </c>
      <c r="G10" s="720">
        <v>4385138.6827258989</v>
      </c>
      <c r="H10" s="718">
        <f>G10+F10</f>
        <v>5948158.9988031574</v>
      </c>
      <c r="I10" s="719">
        <v>410970.3706547945</v>
      </c>
      <c r="J10" s="720">
        <v>1227243.5672561645</v>
      </c>
      <c r="K10" s="718">
        <f>I10+J10</f>
        <v>1638213.9379109591</v>
      </c>
    </row>
    <row r="11" spans="1:11">
      <c r="A11" s="218">
        <v>3</v>
      </c>
      <c r="B11" s="219" t="s">
        <v>259</v>
      </c>
      <c r="C11" s="716">
        <v>33251064.443726033</v>
      </c>
      <c r="D11" s="720">
        <v>199412529.8144933</v>
      </c>
      <c r="E11" s="718">
        <f t="shared" ref="E11:E16" si="0">C11+D11</f>
        <v>232663594.25821933</v>
      </c>
      <c r="F11" s="721">
        <v>17032712.837621231</v>
      </c>
      <c r="G11" s="719">
        <v>57877812.35116031</v>
      </c>
      <c r="H11" s="718">
        <f t="shared" ref="H11:H16" si="1">G11+F11</f>
        <v>74910525.188781545</v>
      </c>
      <c r="I11" s="721">
        <v>13606221.033781353</v>
      </c>
      <c r="J11" s="719">
        <v>53171970.060778558</v>
      </c>
      <c r="K11" s="718">
        <f t="shared" ref="K11:K16" si="2">I11+J11</f>
        <v>66778191.094559908</v>
      </c>
    </row>
    <row r="12" spans="1:11">
      <c r="A12" s="218">
        <v>4</v>
      </c>
      <c r="B12" s="219" t="s">
        <v>260</v>
      </c>
      <c r="C12" s="722"/>
      <c r="D12" s="723"/>
      <c r="E12" s="718">
        <f t="shared" si="0"/>
        <v>0</v>
      </c>
      <c r="F12" s="722"/>
      <c r="G12" s="723"/>
      <c r="H12" s="718">
        <f t="shared" si="1"/>
        <v>0</v>
      </c>
      <c r="I12" s="724"/>
      <c r="J12" s="723"/>
      <c r="K12" s="718">
        <f t="shared" si="2"/>
        <v>0</v>
      </c>
    </row>
    <row r="13" spans="1:11">
      <c r="A13" s="218">
        <v>5</v>
      </c>
      <c r="B13" s="219" t="s">
        <v>268</v>
      </c>
      <c r="C13" s="716">
        <v>46012298.884575374</v>
      </c>
      <c r="D13" s="720">
        <v>55369435.076767132</v>
      </c>
      <c r="E13" s="718">
        <f t="shared" si="0"/>
        <v>101381733.96134251</v>
      </c>
      <c r="F13" s="716">
        <v>4613275.6674534315</v>
      </c>
      <c r="G13" s="720">
        <v>5661027.8350616423</v>
      </c>
      <c r="H13" s="718">
        <f t="shared" si="1"/>
        <v>10274303.502515074</v>
      </c>
      <c r="I13" s="719">
        <v>2300501.4474178064</v>
      </c>
      <c r="J13" s="720">
        <v>2766117.2062917794</v>
      </c>
      <c r="K13" s="718">
        <f t="shared" si="2"/>
        <v>5066618.6537095858</v>
      </c>
    </row>
    <row r="14" spans="1:11">
      <c r="A14" s="218">
        <v>6</v>
      </c>
      <c r="B14" s="219" t="s">
        <v>300</v>
      </c>
      <c r="C14" s="722"/>
      <c r="D14" s="723"/>
      <c r="E14" s="718">
        <f t="shared" si="0"/>
        <v>0</v>
      </c>
      <c r="F14" s="722"/>
      <c r="G14" s="723"/>
      <c r="H14" s="718">
        <f t="shared" si="1"/>
        <v>0</v>
      </c>
      <c r="I14" s="724"/>
      <c r="J14" s="723"/>
      <c r="K14" s="718">
        <f t="shared" si="2"/>
        <v>0</v>
      </c>
    </row>
    <row r="15" spans="1:11">
      <c r="A15" s="218">
        <v>7</v>
      </c>
      <c r="B15" s="219" t="s">
        <v>301</v>
      </c>
      <c r="C15" s="716">
        <v>2502361.3915342437</v>
      </c>
      <c r="D15" s="720">
        <v>2028246.5410958903</v>
      </c>
      <c r="E15" s="718">
        <f t="shared" si="0"/>
        <v>4530607.9326301338</v>
      </c>
      <c r="F15" s="716">
        <v>0</v>
      </c>
      <c r="G15" s="720">
        <v>268517.25367123296</v>
      </c>
      <c r="H15" s="718">
        <f t="shared" si="1"/>
        <v>268517.25367123296</v>
      </c>
      <c r="I15" s="719">
        <v>0</v>
      </c>
      <c r="J15" s="720">
        <v>268220.40632876719</v>
      </c>
      <c r="K15" s="718">
        <f t="shared" si="2"/>
        <v>268220.40632876719</v>
      </c>
    </row>
    <row r="16" spans="1:11">
      <c r="A16" s="218">
        <v>8</v>
      </c>
      <c r="B16" s="220" t="s">
        <v>261</v>
      </c>
      <c r="C16" s="725">
        <f>SUM(C10:C15)</f>
        <v>86873689.685720578</v>
      </c>
      <c r="D16" s="726">
        <f>SUM(D10:D15)</f>
        <v>274261448.38703579</v>
      </c>
      <c r="E16" s="718">
        <f t="shared" si="0"/>
        <v>361135138.07275635</v>
      </c>
      <c r="F16" s="727">
        <f>SUM(F10:F15)</f>
        <v>23209008.82115192</v>
      </c>
      <c r="G16" s="728">
        <f>SUM(G10:G15)</f>
        <v>68192496.122619078</v>
      </c>
      <c r="H16" s="718">
        <f t="shared" si="1"/>
        <v>91401504.943771005</v>
      </c>
      <c r="I16" s="726">
        <f>SUM(I10:I15)</f>
        <v>16317692.851853956</v>
      </c>
      <c r="J16" s="728">
        <f>SUM(J10:J15)</f>
        <v>57433551.240655273</v>
      </c>
      <c r="K16" s="718">
        <f t="shared" si="2"/>
        <v>73751244.092509225</v>
      </c>
    </row>
    <row r="17" spans="1:11">
      <c r="A17" s="212" t="s">
        <v>258</v>
      </c>
      <c r="B17" s="213"/>
      <c r="C17" s="712"/>
      <c r="D17" s="713"/>
      <c r="E17" s="214"/>
      <c r="F17" s="712"/>
      <c r="G17" s="713"/>
      <c r="H17" s="214"/>
      <c r="I17" s="713"/>
      <c r="J17" s="713"/>
      <c r="K17" s="214"/>
    </row>
    <row r="18" spans="1:11">
      <c r="A18" s="218">
        <v>9</v>
      </c>
      <c r="B18" s="219" t="s">
        <v>264</v>
      </c>
      <c r="C18" s="722"/>
      <c r="D18" s="723"/>
      <c r="E18" s="718">
        <f>C18+D18</f>
        <v>0</v>
      </c>
      <c r="F18" s="722"/>
      <c r="G18" s="723"/>
      <c r="H18" s="718">
        <f>F18+G18</f>
        <v>0</v>
      </c>
      <c r="I18" s="724"/>
      <c r="J18" s="723"/>
      <c r="K18" s="718">
        <f>I18+J18</f>
        <v>0</v>
      </c>
    </row>
    <row r="19" spans="1:11">
      <c r="A19" s="218">
        <v>10</v>
      </c>
      <c r="B19" s="219" t="s">
        <v>302</v>
      </c>
      <c r="C19" s="716">
        <v>115268428.65122923</v>
      </c>
      <c r="D19" s="720">
        <v>140880951.56299078</v>
      </c>
      <c r="E19" s="718">
        <f t="shared" ref="E19:E21" si="3">C19+D19</f>
        <v>256149380.21422002</v>
      </c>
      <c r="F19" s="716">
        <v>14609401.675347166</v>
      </c>
      <c r="G19" s="720">
        <v>3776083.9821768263</v>
      </c>
      <c r="H19" s="718">
        <f t="shared" ref="H19:H21" si="4">F19+G19</f>
        <v>18385485.657523993</v>
      </c>
      <c r="I19" s="719">
        <v>31385716.440455079</v>
      </c>
      <c r="J19" s="720">
        <v>40065175.138305016</v>
      </c>
      <c r="K19" s="718">
        <f t="shared" ref="K19:K21" si="5">I19+J19</f>
        <v>71450891.578760087</v>
      </c>
    </row>
    <row r="20" spans="1:11">
      <c r="A20" s="218">
        <v>11</v>
      </c>
      <c r="B20" s="219" t="s">
        <v>263</v>
      </c>
      <c r="C20" s="721">
        <v>9879613.1035973653</v>
      </c>
      <c r="D20" s="729">
        <v>13232264.742479715</v>
      </c>
      <c r="E20" s="718">
        <f t="shared" si="3"/>
        <v>23111877.846077081</v>
      </c>
      <c r="F20" s="721">
        <v>718857.50578328595</v>
      </c>
      <c r="G20" s="729">
        <v>142790.78306148387</v>
      </c>
      <c r="H20" s="718">
        <f t="shared" si="4"/>
        <v>861648.28884476982</v>
      </c>
      <c r="I20" s="730">
        <v>1498166.0549154989</v>
      </c>
      <c r="J20" s="729">
        <v>183349.45609060992</v>
      </c>
      <c r="K20" s="718">
        <f t="shared" si="5"/>
        <v>1681515.511006109</v>
      </c>
    </row>
    <row r="21" spans="1:11" ht="13.5" thickBot="1">
      <c r="A21" s="221">
        <v>12</v>
      </c>
      <c r="B21" s="222" t="s">
        <v>262</v>
      </c>
      <c r="C21" s="731">
        <f>SUM(C18:C20)</f>
        <v>125148041.75482661</v>
      </c>
      <c r="D21" s="732">
        <f>SUM(D18:D20)</f>
        <v>154113216.3054705</v>
      </c>
      <c r="E21" s="733">
        <f t="shared" si="3"/>
        <v>279261258.06029713</v>
      </c>
      <c r="F21" s="734">
        <f>SUM(F18:F20)</f>
        <v>15328259.181130452</v>
      </c>
      <c r="G21" s="735">
        <f>SUM(G18:G20)</f>
        <v>3918874.7652383102</v>
      </c>
      <c r="H21" s="733">
        <f t="shared" si="4"/>
        <v>19247133.946368761</v>
      </c>
      <c r="I21" s="732">
        <f>SUM(I18:I20)</f>
        <v>32883882.495370578</v>
      </c>
      <c r="J21" s="735">
        <f>SUM(J18:J20)</f>
        <v>40248524.594395623</v>
      </c>
      <c r="K21" s="733">
        <f t="shared" si="5"/>
        <v>73132407.089766204</v>
      </c>
    </row>
    <row r="22" spans="1:11" ht="38.25" customHeight="1" thickBot="1">
      <c r="A22" s="223"/>
      <c r="B22" s="224"/>
      <c r="C22" s="224"/>
      <c r="D22" s="224"/>
      <c r="E22" s="224"/>
      <c r="F22" s="880" t="s">
        <v>304</v>
      </c>
      <c r="G22" s="878"/>
      <c r="H22" s="878"/>
      <c r="I22" s="880" t="s">
        <v>269</v>
      </c>
      <c r="J22" s="878"/>
      <c r="K22" s="879"/>
    </row>
    <row r="23" spans="1:11">
      <c r="A23" s="225">
        <v>13</v>
      </c>
      <c r="B23" s="226" t="s">
        <v>254</v>
      </c>
      <c r="C23" s="227"/>
      <c r="D23" s="227"/>
      <c r="E23" s="227"/>
      <c r="F23" s="736">
        <f>F8</f>
        <v>49132391.254317544</v>
      </c>
      <c r="G23" s="737">
        <f>G8</f>
        <v>75378775.783009529</v>
      </c>
      <c r="H23" s="738">
        <f>F23+G23</f>
        <v>124511167.03732708</v>
      </c>
      <c r="I23" s="736">
        <f>I8</f>
        <v>32039501.155222796</v>
      </c>
      <c r="J23" s="737">
        <f>J8</f>
        <v>47146295.469318286</v>
      </c>
      <c r="K23" s="738">
        <f>I23+J23</f>
        <v>79185796.624541074</v>
      </c>
    </row>
    <row r="24" spans="1:11" ht="13.5" thickBot="1">
      <c r="A24" s="228">
        <v>14</v>
      </c>
      <c r="B24" s="229" t="s">
        <v>266</v>
      </c>
      <c r="C24" s="230"/>
      <c r="D24" s="231"/>
      <c r="E24" s="232"/>
      <c r="F24" s="740">
        <f>F16-MIN(F16*75%,F21)</f>
        <v>7880749.6400214676</v>
      </c>
      <c r="G24" s="741">
        <f>G16-MIN(G16*75%,G21)</f>
        <v>64273621.35738077</v>
      </c>
      <c r="H24" s="739">
        <f>F24+G24</f>
        <v>72154370.997402236</v>
      </c>
      <c r="I24" s="740">
        <f>I16-MIN(I16*75%,I21)</f>
        <v>4079423.212963488</v>
      </c>
      <c r="J24" s="741">
        <f>J16-MIN(J16*75%,J21)</f>
        <v>17185026.646259651</v>
      </c>
      <c r="K24" s="739">
        <f t="shared" ref="K24" si="6">I24+J24</f>
        <v>21264449.859223139</v>
      </c>
    </row>
    <row r="25" spans="1:11" ht="13.5" thickBot="1">
      <c r="A25" s="233">
        <v>15</v>
      </c>
      <c r="B25" s="234" t="s">
        <v>267</v>
      </c>
      <c r="C25" s="235"/>
      <c r="D25" s="235"/>
      <c r="E25" s="235"/>
      <c r="F25" s="742">
        <f t="shared" ref="F25:G25" si="7">F23/F24</f>
        <v>6.2344819336480919</v>
      </c>
      <c r="G25" s="743">
        <f t="shared" si="7"/>
        <v>1.172779348527458</v>
      </c>
      <c r="H25" s="744">
        <f>H23/H24</f>
        <v>1.7256219590883806</v>
      </c>
      <c r="I25" s="742">
        <f t="shared" ref="I25:J25" si="8">I23/I24</f>
        <v>7.853929215632367</v>
      </c>
      <c r="J25" s="743">
        <f t="shared" si="8"/>
        <v>2.7434519852536718</v>
      </c>
      <c r="K25" s="744">
        <f>K23/K24</f>
        <v>3.7238582304632448</v>
      </c>
    </row>
    <row r="27" spans="1:11" ht="25.5">
      <c r="B27" s="208" t="s">
        <v>303</v>
      </c>
    </row>
  </sheetData>
  <mergeCells count="6">
    <mergeCell ref="A5:B5"/>
    <mergeCell ref="C5:E5"/>
    <mergeCell ref="F5:H5"/>
    <mergeCell ref="I5:K5"/>
    <mergeCell ref="F22:H22"/>
    <mergeCell ref="I22:K22"/>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showGridLines="0" workbookViewId="0">
      <pane xSplit="1" ySplit="5" topLeftCell="B6" activePane="bottomRight" state="frozen"/>
      <selection pane="topRight" activeCell="B1" sqref="B1"/>
      <selection pane="bottomLeft" activeCell="A5" sqref="A5"/>
      <selection pane="bottomRight" activeCell="B4" sqref="B4"/>
    </sheetView>
  </sheetViews>
  <sheetFormatPr defaultColWidth="9.140625" defaultRowHeight="12.75"/>
  <cols>
    <col min="1" max="1" width="10.5703125" style="4" bestFit="1" customWidth="1"/>
    <col min="2" max="2" width="95" style="4" customWidth="1"/>
    <col min="3" max="3" width="12.5703125" style="4" bestFit="1" customWidth="1"/>
    <col min="4" max="4" width="11.42578125" style="4" customWidth="1"/>
    <col min="5" max="5" width="18.28515625" style="4" bestFit="1" customWidth="1"/>
    <col min="6" max="13" width="12.7109375" style="4" customWidth="1"/>
    <col min="14" max="14" width="31" style="4" bestFit="1" customWidth="1"/>
    <col min="15" max="16384" width="9.140625" style="17"/>
  </cols>
  <sheetData>
    <row r="1" spans="1:14">
      <c r="A1" s="4" t="s">
        <v>30</v>
      </c>
      <c r="B1" s="546" t="str">
        <f>'1. key ratios '!B1</f>
        <v>JSC Isbank Georgia</v>
      </c>
    </row>
    <row r="2" spans="1:14" ht="14.25" customHeight="1">
      <c r="A2" s="4" t="s">
        <v>31</v>
      </c>
      <c r="B2" s="547">
        <f>'1. key ratios '!B2</f>
        <v>45291</v>
      </c>
    </row>
    <row r="3" spans="1:14" ht="14.25" customHeight="1"/>
    <row r="4" spans="1:14" ht="13.5" thickBot="1">
      <c r="A4" s="4" t="s">
        <v>162</v>
      </c>
      <c r="B4" s="163" t="s">
        <v>28</v>
      </c>
    </row>
    <row r="5" spans="1:14" s="117" customFormat="1">
      <c r="A5" s="113"/>
      <c r="B5" s="114"/>
      <c r="C5" s="115" t="s">
        <v>0</v>
      </c>
      <c r="D5" s="115" t="s">
        <v>1</v>
      </c>
      <c r="E5" s="115" t="s">
        <v>2</v>
      </c>
      <c r="F5" s="115" t="s">
        <v>3</v>
      </c>
      <c r="G5" s="115" t="s">
        <v>4</v>
      </c>
      <c r="H5" s="115" t="s">
        <v>5</v>
      </c>
      <c r="I5" s="115" t="s">
        <v>8</v>
      </c>
      <c r="J5" s="115" t="s">
        <v>9</v>
      </c>
      <c r="K5" s="115" t="s">
        <v>10</v>
      </c>
      <c r="L5" s="115" t="s">
        <v>11</v>
      </c>
      <c r="M5" s="115" t="s">
        <v>12</v>
      </c>
      <c r="N5" s="116" t="s">
        <v>13</v>
      </c>
    </row>
    <row r="6" spans="1:14" ht="25.5">
      <c r="A6" s="118"/>
      <c r="B6" s="119"/>
      <c r="C6" s="120" t="s">
        <v>161</v>
      </c>
      <c r="D6" s="121" t="s">
        <v>160</v>
      </c>
      <c r="E6" s="122" t="s">
        <v>159</v>
      </c>
      <c r="F6" s="123">
        <v>0</v>
      </c>
      <c r="G6" s="123">
        <v>0.2</v>
      </c>
      <c r="H6" s="123">
        <v>0.35</v>
      </c>
      <c r="I6" s="123">
        <v>0.5</v>
      </c>
      <c r="J6" s="123">
        <v>0.75</v>
      </c>
      <c r="K6" s="123">
        <v>1</v>
      </c>
      <c r="L6" s="123">
        <v>1.5</v>
      </c>
      <c r="M6" s="123">
        <v>2.5</v>
      </c>
      <c r="N6" s="162" t="s">
        <v>168</v>
      </c>
    </row>
    <row r="7" spans="1:14" ht="15">
      <c r="A7" s="124">
        <v>1</v>
      </c>
      <c r="B7" s="125" t="s">
        <v>158</v>
      </c>
      <c r="C7" s="126">
        <f>SUM(C8:C13)</f>
        <v>0</v>
      </c>
      <c r="D7" s="119"/>
      <c r="E7" s="127">
        <f t="shared" ref="E7:M7" si="0">SUM(E8:E13)</f>
        <v>0</v>
      </c>
      <c r="F7" s="128">
        <f>SUM(F8:F13)</f>
        <v>0</v>
      </c>
      <c r="G7" s="128">
        <f t="shared" si="0"/>
        <v>0</v>
      </c>
      <c r="H7" s="128">
        <f t="shared" si="0"/>
        <v>0</v>
      </c>
      <c r="I7" s="128">
        <f t="shared" si="0"/>
        <v>0</v>
      </c>
      <c r="J7" s="128">
        <f t="shared" si="0"/>
        <v>0</v>
      </c>
      <c r="K7" s="128">
        <f t="shared" si="0"/>
        <v>0</v>
      </c>
      <c r="L7" s="128">
        <f t="shared" si="0"/>
        <v>0</v>
      </c>
      <c r="M7" s="128">
        <f t="shared" si="0"/>
        <v>0</v>
      </c>
      <c r="N7" s="129">
        <f>SUM(N8:N13)</f>
        <v>0</v>
      </c>
    </row>
    <row r="8" spans="1:14" ht="14.25">
      <c r="A8" s="124">
        <v>1.1000000000000001</v>
      </c>
      <c r="B8" s="130" t="s">
        <v>156</v>
      </c>
      <c r="C8" s="128">
        <v>0</v>
      </c>
      <c r="D8" s="131">
        <v>0.02</v>
      </c>
      <c r="E8" s="127">
        <f>C8*D8</f>
        <v>0</v>
      </c>
      <c r="F8" s="128"/>
      <c r="G8" s="128"/>
      <c r="H8" s="128"/>
      <c r="I8" s="128"/>
      <c r="J8" s="128"/>
      <c r="K8" s="128"/>
      <c r="L8" s="128"/>
      <c r="M8" s="128"/>
      <c r="N8" s="129">
        <f>SUMPRODUCT($F$6:$M$6,F8:M8)</f>
        <v>0</v>
      </c>
    </row>
    <row r="9" spans="1:14" ht="14.25">
      <c r="A9" s="124">
        <v>1.2</v>
      </c>
      <c r="B9" s="130" t="s">
        <v>155</v>
      </c>
      <c r="C9" s="128">
        <v>0</v>
      </c>
      <c r="D9" s="131">
        <v>0.05</v>
      </c>
      <c r="E9" s="127">
        <f>C9*D9</f>
        <v>0</v>
      </c>
      <c r="F9" s="128"/>
      <c r="G9" s="128"/>
      <c r="H9" s="128"/>
      <c r="I9" s="128"/>
      <c r="J9" s="128"/>
      <c r="K9" s="128"/>
      <c r="L9" s="128"/>
      <c r="M9" s="128"/>
      <c r="N9" s="129">
        <f t="shared" ref="N9:N12" si="1">SUMPRODUCT($F$6:$M$6,F9:M9)</f>
        <v>0</v>
      </c>
    </row>
    <row r="10" spans="1:14" ht="14.25">
      <c r="A10" s="124">
        <v>1.3</v>
      </c>
      <c r="B10" s="130" t="s">
        <v>154</v>
      </c>
      <c r="C10" s="128">
        <v>0</v>
      </c>
      <c r="D10" s="131">
        <v>0.08</v>
      </c>
      <c r="E10" s="127">
        <f>C10*D10</f>
        <v>0</v>
      </c>
      <c r="F10" s="128"/>
      <c r="G10" s="128"/>
      <c r="H10" s="128"/>
      <c r="I10" s="128"/>
      <c r="J10" s="128"/>
      <c r="K10" s="128"/>
      <c r="L10" s="128"/>
      <c r="M10" s="128"/>
      <c r="N10" s="129">
        <f>SUMPRODUCT($F$6:$M$6,F10:M10)</f>
        <v>0</v>
      </c>
    </row>
    <row r="11" spans="1:14" ht="14.25">
      <c r="A11" s="124">
        <v>1.4</v>
      </c>
      <c r="B11" s="130" t="s">
        <v>153</v>
      </c>
      <c r="C11" s="128">
        <v>0</v>
      </c>
      <c r="D11" s="131">
        <v>0.11</v>
      </c>
      <c r="E11" s="127">
        <f>C11*D11</f>
        <v>0</v>
      </c>
      <c r="F11" s="128"/>
      <c r="G11" s="128"/>
      <c r="H11" s="128"/>
      <c r="I11" s="128"/>
      <c r="J11" s="128"/>
      <c r="K11" s="128"/>
      <c r="L11" s="128"/>
      <c r="M11" s="128"/>
      <c r="N11" s="129">
        <f t="shared" si="1"/>
        <v>0</v>
      </c>
    </row>
    <row r="12" spans="1:14" ht="14.25">
      <c r="A12" s="124">
        <v>1.5</v>
      </c>
      <c r="B12" s="130" t="s">
        <v>152</v>
      </c>
      <c r="C12" s="128">
        <v>0</v>
      </c>
      <c r="D12" s="131">
        <v>0.14000000000000001</v>
      </c>
      <c r="E12" s="127">
        <f>C12*D12</f>
        <v>0</v>
      </c>
      <c r="F12" s="128"/>
      <c r="G12" s="128"/>
      <c r="H12" s="128"/>
      <c r="I12" s="128"/>
      <c r="J12" s="128"/>
      <c r="K12" s="128"/>
      <c r="L12" s="128"/>
      <c r="M12" s="128"/>
      <c r="N12" s="129">
        <f t="shared" si="1"/>
        <v>0</v>
      </c>
    </row>
    <row r="13" spans="1:14" ht="14.25">
      <c r="A13" s="124">
        <v>1.6</v>
      </c>
      <c r="B13" s="132" t="s">
        <v>151</v>
      </c>
      <c r="C13" s="128">
        <v>0</v>
      </c>
      <c r="D13" s="133"/>
      <c r="E13" s="128"/>
      <c r="F13" s="128"/>
      <c r="G13" s="128"/>
      <c r="H13" s="128"/>
      <c r="I13" s="128"/>
      <c r="J13" s="128"/>
      <c r="K13" s="128"/>
      <c r="L13" s="128"/>
      <c r="M13" s="128"/>
      <c r="N13" s="129">
        <f>SUMPRODUCT($F$6:$M$6,F13:M13)</f>
        <v>0</v>
      </c>
    </row>
    <row r="14" spans="1:14" ht="15">
      <c r="A14" s="124">
        <v>2</v>
      </c>
      <c r="B14" s="134" t="s">
        <v>157</v>
      </c>
      <c r="C14" s="126">
        <f>SUM(C15:C20)</f>
        <v>0</v>
      </c>
      <c r="D14" s="119"/>
      <c r="E14" s="127">
        <f t="shared" ref="E14:M14" si="2">SUM(E15:E20)</f>
        <v>0</v>
      </c>
      <c r="F14" s="128">
        <f t="shared" si="2"/>
        <v>0</v>
      </c>
      <c r="G14" s="128">
        <f t="shared" si="2"/>
        <v>0</v>
      </c>
      <c r="H14" s="128">
        <f t="shared" si="2"/>
        <v>0</v>
      </c>
      <c r="I14" s="128">
        <f t="shared" si="2"/>
        <v>0</v>
      </c>
      <c r="J14" s="128">
        <f t="shared" si="2"/>
        <v>0</v>
      </c>
      <c r="K14" s="128">
        <f t="shared" si="2"/>
        <v>0</v>
      </c>
      <c r="L14" s="128">
        <f t="shared" si="2"/>
        <v>0</v>
      </c>
      <c r="M14" s="128">
        <f t="shared" si="2"/>
        <v>0</v>
      </c>
      <c r="N14" s="129">
        <f>SUM(N15:N20)</f>
        <v>0</v>
      </c>
    </row>
    <row r="15" spans="1:14" ht="14.25">
      <c r="A15" s="124">
        <v>2.1</v>
      </c>
      <c r="B15" s="132" t="s">
        <v>156</v>
      </c>
      <c r="C15" s="128"/>
      <c r="D15" s="131">
        <v>5.0000000000000001E-3</v>
      </c>
      <c r="E15" s="127">
        <f>C15*D15</f>
        <v>0</v>
      </c>
      <c r="F15" s="128"/>
      <c r="G15" s="128"/>
      <c r="H15" s="128"/>
      <c r="I15" s="128"/>
      <c r="J15" s="128"/>
      <c r="K15" s="128"/>
      <c r="L15" s="128"/>
      <c r="M15" s="128"/>
      <c r="N15" s="129">
        <f>SUMPRODUCT($F$6:$M$6,F15:M15)</f>
        <v>0</v>
      </c>
    </row>
    <row r="16" spans="1:14" ht="14.25">
      <c r="A16" s="124">
        <v>2.2000000000000002</v>
      </c>
      <c r="B16" s="132" t="s">
        <v>155</v>
      </c>
      <c r="C16" s="128"/>
      <c r="D16" s="131">
        <v>0.01</v>
      </c>
      <c r="E16" s="127">
        <f>C16*D16</f>
        <v>0</v>
      </c>
      <c r="F16" s="128"/>
      <c r="G16" s="128"/>
      <c r="H16" s="128"/>
      <c r="I16" s="128"/>
      <c r="J16" s="128"/>
      <c r="K16" s="128"/>
      <c r="L16" s="128"/>
      <c r="M16" s="128"/>
      <c r="N16" s="129">
        <f t="shared" ref="N16:N20" si="3">SUMPRODUCT($F$6:$M$6,F16:M16)</f>
        <v>0</v>
      </c>
    </row>
    <row r="17" spans="1:14" ht="14.25">
      <c r="A17" s="124">
        <v>2.2999999999999998</v>
      </c>
      <c r="B17" s="132" t="s">
        <v>154</v>
      </c>
      <c r="C17" s="128"/>
      <c r="D17" s="131">
        <v>0.02</v>
      </c>
      <c r="E17" s="127">
        <f>C17*D17</f>
        <v>0</v>
      </c>
      <c r="F17" s="128"/>
      <c r="G17" s="128"/>
      <c r="H17" s="128"/>
      <c r="I17" s="128"/>
      <c r="J17" s="128"/>
      <c r="K17" s="128"/>
      <c r="L17" s="128"/>
      <c r="M17" s="128"/>
      <c r="N17" s="129">
        <f t="shared" si="3"/>
        <v>0</v>
      </c>
    </row>
    <row r="18" spans="1:14" ht="14.25">
      <c r="A18" s="124">
        <v>2.4</v>
      </c>
      <c r="B18" s="132" t="s">
        <v>153</v>
      </c>
      <c r="C18" s="128"/>
      <c r="D18" s="131">
        <v>0.03</v>
      </c>
      <c r="E18" s="127">
        <f>C18*D18</f>
        <v>0</v>
      </c>
      <c r="F18" s="128"/>
      <c r="G18" s="128"/>
      <c r="H18" s="128"/>
      <c r="I18" s="128"/>
      <c r="J18" s="128"/>
      <c r="K18" s="128"/>
      <c r="L18" s="128"/>
      <c r="M18" s="128"/>
      <c r="N18" s="129">
        <f t="shared" si="3"/>
        <v>0</v>
      </c>
    </row>
    <row r="19" spans="1:14" ht="14.25">
      <c r="A19" s="124">
        <v>2.5</v>
      </c>
      <c r="B19" s="132" t="s">
        <v>152</v>
      </c>
      <c r="C19" s="128"/>
      <c r="D19" s="131">
        <v>0.04</v>
      </c>
      <c r="E19" s="127">
        <f>C19*D19</f>
        <v>0</v>
      </c>
      <c r="F19" s="128"/>
      <c r="G19" s="128"/>
      <c r="H19" s="128"/>
      <c r="I19" s="128"/>
      <c r="J19" s="128"/>
      <c r="K19" s="128"/>
      <c r="L19" s="128"/>
      <c r="M19" s="128"/>
      <c r="N19" s="129">
        <f t="shared" si="3"/>
        <v>0</v>
      </c>
    </row>
    <row r="20" spans="1:14" ht="14.25">
      <c r="A20" s="124">
        <v>2.6</v>
      </c>
      <c r="B20" s="132" t="s">
        <v>151</v>
      </c>
      <c r="C20" s="128"/>
      <c r="D20" s="133"/>
      <c r="E20" s="135"/>
      <c r="F20" s="128"/>
      <c r="G20" s="128"/>
      <c r="H20" s="128"/>
      <c r="I20" s="128"/>
      <c r="J20" s="128"/>
      <c r="K20" s="128"/>
      <c r="L20" s="128"/>
      <c r="M20" s="128"/>
      <c r="N20" s="129">
        <f t="shared" si="3"/>
        <v>0</v>
      </c>
    </row>
    <row r="21" spans="1:14" ht="15.75" thickBot="1">
      <c r="A21" s="136"/>
      <c r="B21" s="137" t="s">
        <v>64</v>
      </c>
      <c r="C21" s="112">
        <f>C14+C7</f>
        <v>0</v>
      </c>
      <c r="D21" s="138"/>
      <c r="E21" s="139">
        <f>E14+E7</f>
        <v>0</v>
      </c>
      <c r="F21" s="140">
        <f>F7+F14</f>
        <v>0</v>
      </c>
      <c r="G21" s="140">
        <f t="shared" ref="G21:L21" si="4">G7+G14</f>
        <v>0</v>
      </c>
      <c r="H21" s="140">
        <f t="shared" si="4"/>
        <v>0</v>
      </c>
      <c r="I21" s="140">
        <f t="shared" si="4"/>
        <v>0</v>
      </c>
      <c r="J21" s="140">
        <f t="shared" si="4"/>
        <v>0</v>
      </c>
      <c r="K21" s="140">
        <f t="shared" si="4"/>
        <v>0</v>
      </c>
      <c r="L21" s="140">
        <f t="shared" si="4"/>
        <v>0</v>
      </c>
      <c r="M21" s="140">
        <f>M7+M14</f>
        <v>0</v>
      </c>
      <c r="N21" s="141">
        <f>N14+N7</f>
        <v>0</v>
      </c>
    </row>
    <row r="22" spans="1:14">
      <c r="E22" s="142"/>
      <c r="F22" s="142"/>
      <c r="G22" s="142"/>
      <c r="H22" s="142"/>
      <c r="I22" s="142"/>
      <c r="J22" s="142"/>
      <c r="K22" s="142"/>
      <c r="L22" s="142"/>
      <c r="M22" s="142"/>
    </row>
  </sheetData>
  <conditionalFormatting sqref="E8:E12">
    <cfRule type="expression" dxfId="20" priority="2">
      <formula>(C8*D8)&lt;&gt;SUM(#REF!)</formula>
    </cfRule>
  </conditionalFormatting>
  <conditionalFormatting sqref="E20">
    <cfRule type="expression" dxfId="19" priority="3">
      <formula>$E$88&lt;&gt;SUM(#REF!)</formula>
    </cfRule>
  </conditionalFormatting>
  <conditionalFormatting sqref="E15:E19">
    <cfRule type="expression" dxfId="18" priority="1">
      <formula>(C15*D15)&lt;&gt;SUM(#REF!)</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showGridLines="0" zoomScale="90" zoomScaleNormal="90" workbookViewId="0">
      <selection activeCell="B4" sqref="B4"/>
    </sheetView>
  </sheetViews>
  <sheetFormatPr defaultRowHeight="15"/>
  <cols>
    <col min="1" max="1" width="11.42578125" customWidth="1"/>
    <col min="2" max="2" width="76.85546875" style="258" customWidth="1"/>
    <col min="3" max="3" width="22.85546875" customWidth="1"/>
  </cols>
  <sheetData>
    <row r="1" spans="1:3">
      <c r="A1" s="2" t="s">
        <v>30</v>
      </c>
      <c r="B1" s="546" t="str">
        <f>'1. key ratios '!B1</f>
        <v>JSC Isbank Georgia</v>
      </c>
    </row>
    <row r="2" spans="1:3">
      <c r="A2" s="2" t="s">
        <v>31</v>
      </c>
      <c r="B2" s="547">
        <f>'1. key ratios '!B2</f>
        <v>45291</v>
      </c>
    </row>
    <row r="3" spans="1:3">
      <c r="A3" s="4"/>
      <c r="B3"/>
    </row>
    <row r="4" spans="1:3">
      <c r="A4" s="4" t="s">
        <v>308</v>
      </c>
      <c r="B4" t="s">
        <v>309</v>
      </c>
    </row>
    <row r="5" spans="1:3">
      <c r="A5" s="259" t="s">
        <v>310</v>
      </c>
      <c r="B5" s="260"/>
      <c r="C5" s="261"/>
    </row>
    <row r="6" spans="1:3" ht="24">
      <c r="A6" s="262">
        <v>1</v>
      </c>
      <c r="B6" s="263" t="s">
        <v>357</v>
      </c>
      <c r="C6" s="264">
        <v>469906749.13520145</v>
      </c>
    </row>
    <row r="7" spans="1:3">
      <c r="A7" s="262">
        <v>2</v>
      </c>
      <c r="B7" s="263" t="s">
        <v>311</v>
      </c>
      <c r="C7" s="264">
        <v>166203.18946849319</v>
      </c>
    </row>
    <row r="8" spans="1:3" ht="24">
      <c r="A8" s="265">
        <v>3</v>
      </c>
      <c r="B8" s="266" t="s">
        <v>312</v>
      </c>
      <c r="C8" s="264">
        <f>C6+C7</f>
        <v>470072952.32466996</v>
      </c>
    </row>
    <row r="9" spans="1:3">
      <c r="A9" s="259" t="s">
        <v>313</v>
      </c>
      <c r="B9" s="260"/>
      <c r="C9" s="267"/>
    </row>
    <row r="10" spans="1:3" ht="24">
      <c r="A10" s="268">
        <v>4</v>
      </c>
      <c r="B10" s="269" t="s">
        <v>314</v>
      </c>
      <c r="C10" s="264"/>
    </row>
    <row r="11" spans="1:3">
      <c r="A11" s="268">
        <v>5</v>
      </c>
      <c r="B11" s="270" t="s">
        <v>315</v>
      </c>
      <c r="C11" s="264"/>
    </row>
    <row r="12" spans="1:3">
      <c r="A12" s="268" t="s">
        <v>316</v>
      </c>
      <c r="B12" s="270" t="s">
        <v>317</v>
      </c>
      <c r="C12" s="264"/>
    </row>
    <row r="13" spans="1:3" ht="24">
      <c r="A13" s="271">
        <v>6</v>
      </c>
      <c r="B13" s="269" t="s">
        <v>318</v>
      </c>
      <c r="C13" s="264"/>
    </row>
    <row r="14" spans="1:3">
      <c r="A14" s="271">
        <v>7</v>
      </c>
      <c r="B14" s="272" t="s">
        <v>319</v>
      </c>
      <c r="C14" s="264"/>
    </row>
    <row r="15" spans="1:3">
      <c r="A15" s="273">
        <v>8</v>
      </c>
      <c r="B15" s="274" t="s">
        <v>320</v>
      </c>
      <c r="C15" s="264"/>
    </row>
    <row r="16" spans="1:3">
      <c r="A16" s="271">
        <v>9</v>
      </c>
      <c r="B16" s="272" t="s">
        <v>321</v>
      </c>
      <c r="C16" s="264"/>
    </row>
    <row r="17" spans="1:3">
      <c r="A17" s="271">
        <v>10</v>
      </c>
      <c r="B17" s="272" t="s">
        <v>322</v>
      </c>
      <c r="C17" s="264"/>
    </row>
    <row r="18" spans="1:3">
      <c r="A18" s="275">
        <v>11</v>
      </c>
      <c r="B18" s="276" t="s">
        <v>323</v>
      </c>
      <c r="C18" s="277">
        <f>SUM(C10:C17)</f>
        <v>0</v>
      </c>
    </row>
    <row r="19" spans="1:3">
      <c r="A19" s="278" t="s">
        <v>324</v>
      </c>
      <c r="B19" s="279"/>
      <c r="C19" s="280"/>
    </row>
    <row r="20" spans="1:3" ht="24">
      <c r="A20" s="281">
        <v>12</v>
      </c>
      <c r="B20" s="269" t="s">
        <v>325</v>
      </c>
      <c r="C20" s="264"/>
    </row>
    <row r="21" spans="1:3">
      <c r="A21" s="281">
        <v>13</v>
      </c>
      <c r="B21" s="269" t="s">
        <v>326</v>
      </c>
      <c r="C21" s="264"/>
    </row>
    <row r="22" spans="1:3">
      <c r="A22" s="281">
        <v>14</v>
      </c>
      <c r="B22" s="269" t="s">
        <v>327</v>
      </c>
      <c r="C22" s="264"/>
    </row>
    <row r="23" spans="1:3" ht="24">
      <c r="A23" s="281" t="s">
        <v>328</v>
      </c>
      <c r="B23" s="269" t="s">
        <v>329</v>
      </c>
      <c r="C23" s="264"/>
    </row>
    <row r="24" spans="1:3">
      <c r="A24" s="281">
        <v>15</v>
      </c>
      <c r="B24" s="269" t="s">
        <v>330</v>
      </c>
      <c r="C24" s="264"/>
    </row>
    <row r="25" spans="1:3">
      <c r="A25" s="281" t="s">
        <v>331</v>
      </c>
      <c r="B25" s="269" t="s">
        <v>332</v>
      </c>
      <c r="C25" s="264"/>
    </row>
    <row r="26" spans="1:3">
      <c r="A26" s="282">
        <v>16</v>
      </c>
      <c r="B26" s="283" t="s">
        <v>333</v>
      </c>
      <c r="C26" s="277">
        <f>SUM(C20:C25)</f>
        <v>0</v>
      </c>
    </row>
    <row r="27" spans="1:3">
      <c r="A27" s="259" t="s">
        <v>334</v>
      </c>
      <c r="B27" s="260"/>
      <c r="C27" s="267"/>
    </row>
    <row r="28" spans="1:3">
      <c r="A28" s="284">
        <v>17</v>
      </c>
      <c r="B28" s="270" t="s">
        <v>335</v>
      </c>
      <c r="C28" s="264"/>
    </row>
    <row r="29" spans="1:3">
      <c r="A29" s="284">
        <v>18</v>
      </c>
      <c r="B29" s="270" t="s">
        <v>336</v>
      </c>
      <c r="C29" s="264"/>
    </row>
    <row r="30" spans="1:3">
      <c r="A30" s="282">
        <v>19</v>
      </c>
      <c r="B30" s="283" t="s">
        <v>337</v>
      </c>
      <c r="C30" s="277">
        <f>C28+C29</f>
        <v>0</v>
      </c>
    </row>
    <row r="31" spans="1:3">
      <c r="A31" s="259" t="s">
        <v>338</v>
      </c>
      <c r="B31" s="260"/>
      <c r="C31" s="267"/>
    </row>
    <row r="32" spans="1:3" ht="24">
      <c r="A32" s="284" t="s">
        <v>339</v>
      </c>
      <c r="B32" s="269" t="s">
        <v>340</v>
      </c>
      <c r="C32" s="285"/>
    </row>
    <row r="33" spans="1:3">
      <c r="A33" s="284" t="s">
        <v>341</v>
      </c>
      <c r="B33" s="270" t="s">
        <v>342</v>
      </c>
      <c r="C33" s="285"/>
    </row>
    <row r="34" spans="1:3">
      <c r="A34" s="259" t="s">
        <v>343</v>
      </c>
      <c r="B34" s="260"/>
      <c r="C34" s="267"/>
    </row>
    <row r="35" spans="1:3">
      <c r="A35" s="286">
        <v>20</v>
      </c>
      <c r="B35" s="287" t="s">
        <v>344</v>
      </c>
      <c r="C35" s="277">
        <f>'9.Capital'!C29</f>
        <v>133880861.71003304</v>
      </c>
    </row>
    <row r="36" spans="1:3">
      <c r="A36" s="282">
        <v>21</v>
      </c>
      <c r="B36" s="283" t="s">
        <v>345</v>
      </c>
      <c r="C36" s="277">
        <f>C8+C18+C26+C30</f>
        <v>470072952.32466996</v>
      </c>
    </row>
    <row r="37" spans="1:3">
      <c r="A37" s="259" t="s">
        <v>346</v>
      </c>
      <c r="B37" s="260"/>
      <c r="C37" s="267"/>
    </row>
    <row r="38" spans="1:3">
      <c r="A38" s="282">
        <v>22</v>
      </c>
      <c r="B38" s="283" t="s">
        <v>346</v>
      </c>
      <c r="C38" s="745">
        <f t="shared" ref="C38" si="0">C35/C36</f>
        <v>0.28480868990216696</v>
      </c>
    </row>
    <row r="39" spans="1:3">
      <c r="A39" s="259" t="s">
        <v>347</v>
      </c>
      <c r="B39" s="260"/>
      <c r="C39" s="267"/>
    </row>
    <row r="40" spans="1:3">
      <c r="A40" s="288" t="s">
        <v>348</v>
      </c>
      <c r="B40" s="269" t="s">
        <v>349</v>
      </c>
      <c r="C40" s="285"/>
    </row>
    <row r="41" spans="1:3" ht="24">
      <c r="A41" s="289" t="s">
        <v>350</v>
      </c>
      <c r="B41" s="263" t="s">
        <v>351</v>
      </c>
      <c r="C41" s="285"/>
    </row>
    <row r="43" spans="1:3">
      <c r="B43" s="258" t="s">
        <v>358</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showGridLines="0" zoomScale="110" zoomScaleNormal="110" workbookViewId="0">
      <pane xSplit="2" ySplit="6" topLeftCell="C7" activePane="bottomRight" state="frozen"/>
      <selection pane="topRight" activeCell="C1" sqref="C1"/>
      <selection pane="bottomLeft" activeCell="A6" sqref="A6"/>
      <selection pane="bottomRight" activeCell="B4" sqref="B4"/>
    </sheetView>
  </sheetViews>
  <sheetFormatPr defaultRowHeight="15"/>
  <cols>
    <col min="1" max="1" width="8.7109375" style="192"/>
    <col min="2" max="2" width="82.5703125" style="325" customWidth="1"/>
    <col min="3" max="4" width="12" style="192" bestFit="1" customWidth="1"/>
    <col min="5" max="5" width="13.7109375" style="192" bestFit="1" customWidth="1"/>
    <col min="6" max="6" width="11" style="192" bestFit="1" customWidth="1"/>
    <col min="7" max="7" width="13.140625" style="192" bestFit="1" customWidth="1"/>
  </cols>
  <sheetData>
    <row r="1" spans="1:7">
      <c r="A1" s="746" t="s">
        <v>30</v>
      </c>
      <c r="B1" s="546" t="str">
        <f>'1. key ratios '!B1</f>
        <v>JSC Isbank Georgia</v>
      </c>
    </row>
    <row r="2" spans="1:7">
      <c r="A2" s="746" t="s">
        <v>31</v>
      </c>
      <c r="B2" s="547">
        <f>'1. key ratios '!B2</f>
        <v>45291</v>
      </c>
    </row>
    <row r="4" spans="1:7" ht="15.75" thickBot="1">
      <c r="A4" s="192" t="s">
        <v>408</v>
      </c>
      <c r="B4" s="326" t="s">
        <v>369</v>
      </c>
    </row>
    <row r="5" spans="1:7">
      <c r="A5" s="327"/>
      <c r="B5" s="328"/>
      <c r="C5" s="881" t="s">
        <v>370</v>
      </c>
      <c r="D5" s="881"/>
      <c r="E5" s="881"/>
      <c r="F5" s="881"/>
      <c r="G5" s="882" t="s">
        <v>371</v>
      </c>
    </row>
    <row r="6" spans="1:7">
      <c r="A6" s="329"/>
      <c r="B6" s="330"/>
      <c r="C6" s="331" t="s">
        <v>372</v>
      </c>
      <c r="D6" s="332" t="s">
        <v>373</v>
      </c>
      <c r="E6" s="332" t="s">
        <v>374</v>
      </c>
      <c r="F6" s="332" t="s">
        <v>375</v>
      </c>
      <c r="G6" s="883"/>
    </row>
    <row r="7" spans="1:7">
      <c r="A7" s="333"/>
      <c r="B7" s="334" t="s">
        <v>376</v>
      </c>
      <c r="C7" s="335"/>
      <c r="D7" s="335"/>
      <c r="E7" s="335"/>
      <c r="F7" s="335"/>
      <c r="G7" s="336"/>
    </row>
    <row r="8" spans="1:7">
      <c r="A8" s="337">
        <v>1</v>
      </c>
      <c r="B8" s="338" t="s">
        <v>377</v>
      </c>
      <c r="C8" s="747">
        <f>SUM(C9:C10)</f>
        <v>133880861.71003304</v>
      </c>
      <c r="D8" s="747">
        <f>SUM(D9:D10)</f>
        <v>0</v>
      </c>
      <c r="E8" s="747">
        <f>SUM(E9:E10)</f>
        <v>0</v>
      </c>
      <c r="F8" s="747">
        <f>SUM(F9:F10)</f>
        <v>23931003.990000002</v>
      </c>
      <c r="G8" s="748">
        <f>SUM(G9:G10)</f>
        <v>157811865.70003304</v>
      </c>
    </row>
    <row r="9" spans="1:7">
      <c r="A9" s="337">
        <v>2</v>
      </c>
      <c r="B9" s="341" t="s">
        <v>378</v>
      </c>
      <c r="C9" s="339">
        <v>133880861.71003304</v>
      </c>
      <c r="D9" s="339"/>
      <c r="E9" s="339"/>
      <c r="F9" s="339"/>
      <c r="G9" s="340">
        <v>133880861.71003304</v>
      </c>
    </row>
    <row r="10" spans="1:7">
      <c r="A10" s="337">
        <v>3</v>
      </c>
      <c r="B10" s="341" t="s">
        <v>379</v>
      </c>
      <c r="C10" s="342"/>
      <c r="D10" s="342"/>
      <c r="E10" s="342"/>
      <c r="F10" s="339">
        <v>23931003.990000002</v>
      </c>
      <c r="G10" s="340">
        <v>23931003.990000002</v>
      </c>
    </row>
    <row r="11" spans="1:7" ht="14.45" customHeight="1">
      <c r="A11" s="337">
        <v>4</v>
      </c>
      <c r="B11" s="338" t="s">
        <v>380</v>
      </c>
      <c r="C11" s="747">
        <f t="shared" ref="C11:F11" si="0">SUM(C12:C13)</f>
        <v>6671697.2599999877</v>
      </c>
      <c r="D11" s="747">
        <f t="shared" si="0"/>
        <v>8968572.6699999999</v>
      </c>
      <c r="E11" s="747">
        <f t="shared" si="0"/>
        <v>8803066.129999999</v>
      </c>
      <c r="F11" s="747">
        <f t="shared" si="0"/>
        <v>4673259.2100000009</v>
      </c>
      <c r="G11" s="748">
        <f>SUM(G12:G13)</f>
        <v>19684548.167499997</v>
      </c>
    </row>
    <row r="12" spans="1:7">
      <c r="A12" s="337">
        <v>5</v>
      </c>
      <c r="B12" s="341" t="s">
        <v>381</v>
      </c>
      <c r="C12" s="339">
        <v>2659529.2499999995</v>
      </c>
      <c r="D12" s="343">
        <v>1288187.1599999999</v>
      </c>
      <c r="E12" s="339">
        <v>3951202.71</v>
      </c>
      <c r="F12" s="339">
        <v>3492748.7300000004</v>
      </c>
      <c r="G12" s="340">
        <v>10822084.457500001</v>
      </c>
    </row>
    <row r="13" spans="1:7">
      <c r="A13" s="337">
        <v>6</v>
      </c>
      <c r="B13" s="341" t="s">
        <v>382</v>
      </c>
      <c r="C13" s="339">
        <v>4012168.0099999881</v>
      </c>
      <c r="D13" s="343">
        <v>7680385.5100000007</v>
      </c>
      <c r="E13" s="339">
        <v>4851863.42</v>
      </c>
      <c r="F13" s="339">
        <v>1180510.48</v>
      </c>
      <c r="G13" s="340">
        <v>8862463.7099999934</v>
      </c>
    </row>
    <row r="14" spans="1:7">
      <c r="A14" s="337">
        <v>7</v>
      </c>
      <c r="B14" s="338" t="s">
        <v>383</v>
      </c>
      <c r="C14" s="747">
        <f t="shared" ref="C14:F14" si="1">SUM(C15:C16)</f>
        <v>92336372.899999991</v>
      </c>
      <c r="D14" s="747">
        <f t="shared" si="1"/>
        <v>153283910.13</v>
      </c>
      <c r="E14" s="747">
        <f t="shared" si="1"/>
        <v>19506537.240000002</v>
      </c>
      <c r="F14" s="747">
        <f t="shared" si="1"/>
        <v>2724032.41</v>
      </c>
      <c r="G14" s="748">
        <f>SUM(G15:G16)</f>
        <v>60081255.124999993</v>
      </c>
    </row>
    <row r="15" spans="1:7" ht="39">
      <c r="A15" s="337">
        <v>8</v>
      </c>
      <c r="B15" s="341" t="s">
        <v>384</v>
      </c>
      <c r="C15" s="339">
        <v>80145177.419999987</v>
      </c>
      <c r="D15" s="343">
        <v>17786763.18</v>
      </c>
      <c r="E15" s="339">
        <v>18039131.420000002</v>
      </c>
      <c r="F15" s="339">
        <v>1374174.65</v>
      </c>
      <c r="G15" s="340">
        <v>58672623.334999993</v>
      </c>
    </row>
    <row r="16" spans="1:7" ht="26.25">
      <c r="A16" s="337">
        <v>9</v>
      </c>
      <c r="B16" s="341" t="s">
        <v>385</v>
      </c>
      <c r="C16" s="339">
        <v>12191195.48</v>
      </c>
      <c r="D16" s="343">
        <v>135497146.94999999</v>
      </c>
      <c r="E16" s="339">
        <v>1467405.82</v>
      </c>
      <c r="F16" s="339">
        <v>1349857.76</v>
      </c>
      <c r="G16" s="340">
        <v>1408631.7899999998</v>
      </c>
    </row>
    <row r="17" spans="1:7">
      <c r="A17" s="337">
        <v>10</v>
      </c>
      <c r="B17" s="338" t="s">
        <v>386</v>
      </c>
      <c r="C17" s="339"/>
      <c r="D17" s="343"/>
      <c r="E17" s="339"/>
      <c r="F17" s="339"/>
      <c r="G17" s="340">
        <v>0</v>
      </c>
    </row>
    <row r="18" spans="1:7">
      <c r="A18" s="337">
        <v>11</v>
      </c>
      <c r="B18" s="338" t="s">
        <v>387</v>
      </c>
      <c r="C18" s="747">
        <f>SUM(C19:C20)</f>
        <v>14961232.275699887</v>
      </c>
      <c r="D18" s="749">
        <f t="shared" ref="D18:G18" si="2">SUM(D19:D20)</f>
        <v>0</v>
      </c>
      <c r="E18" s="747">
        <f t="shared" si="2"/>
        <v>0</v>
      </c>
      <c r="F18" s="747">
        <f t="shared" si="2"/>
        <v>0</v>
      </c>
      <c r="G18" s="748">
        <f t="shared" si="2"/>
        <v>0</v>
      </c>
    </row>
    <row r="19" spans="1:7">
      <c r="A19" s="337">
        <v>12</v>
      </c>
      <c r="B19" s="341" t="s">
        <v>388</v>
      </c>
      <c r="C19" s="342"/>
      <c r="D19" s="343"/>
      <c r="E19" s="339"/>
      <c r="F19" s="339"/>
      <c r="G19" s="340"/>
    </row>
    <row r="20" spans="1:7">
      <c r="A20" s="337">
        <v>13</v>
      </c>
      <c r="B20" s="341" t="s">
        <v>389</v>
      </c>
      <c r="C20" s="339">
        <v>14961232.275699887</v>
      </c>
      <c r="D20" s="339"/>
      <c r="E20" s="339"/>
      <c r="F20" s="339"/>
      <c r="G20" s="340"/>
    </row>
    <row r="21" spans="1:7">
      <c r="A21" s="344">
        <v>14</v>
      </c>
      <c r="B21" s="345" t="s">
        <v>390</v>
      </c>
      <c r="C21" s="342"/>
      <c r="D21" s="342"/>
      <c r="E21" s="342"/>
      <c r="F21" s="342"/>
      <c r="G21" s="346">
        <f>SUM(G8,G11,G14,G17,G18)</f>
        <v>237577668.99253303</v>
      </c>
    </row>
    <row r="22" spans="1:7">
      <c r="A22" s="347"/>
      <c r="B22" s="348" t="s">
        <v>391</v>
      </c>
      <c r="C22" s="349"/>
      <c r="D22" s="350"/>
      <c r="E22" s="349"/>
      <c r="F22" s="349"/>
      <c r="G22" s="351"/>
    </row>
    <row r="23" spans="1:7">
      <c r="A23" s="337">
        <v>15</v>
      </c>
      <c r="B23" s="338" t="s">
        <v>392</v>
      </c>
      <c r="C23" s="352">
        <v>120898207.52700156</v>
      </c>
      <c r="D23" s="353">
        <v>0</v>
      </c>
      <c r="E23" s="352">
        <v>0</v>
      </c>
      <c r="F23" s="352">
        <v>0</v>
      </c>
      <c r="G23" s="340">
        <v>3915191.8939946652</v>
      </c>
    </row>
    <row r="24" spans="1:7">
      <c r="A24" s="337">
        <v>16</v>
      </c>
      <c r="B24" s="338" t="s">
        <v>393</v>
      </c>
      <c r="C24" s="747">
        <f>SUM(C25:C27,C29,C31)</f>
        <v>122803.48343734682</v>
      </c>
      <c r="D24" s="749">
        <f t="shared" ref="D24:G24" si="3">SUM(D25:D27,D29,D31)</f>
        <v>219829040.79895374</v>
      </c>
      <c r="E24" s="747">
        <f t="shared" si="3"/>
        <v>37642269.189084262</v>
      </c>
      <c r="F24" s="747">
        <f t="shared" si="3"/>
        <v>73796583.029927835</v>
      </c>
      <c r="G24" s="748">
        <f t="shared" si="3"/>
        <v>162063501.91618177</v>
      </c>
    </row>
    <row r="25" spans="1:7">
      <c r="A25" s="337">
        <v>17</v>
      </c>
      <c r="B25" s="341" t="s">
        <v>394</v>
      </c>
      <c r="C25" s="339"/>
      <c r="D25" s="343"/>
      <c r="E25" s="339"/>
      <c r="F25" s="339"/>
      <c r="G25" s="340"/>
    </row>
    <row r="26" spans="1:7" ht="26.25">
      <c r="A26" s="337">
        <v>18</v>
      </c>
      <c r="B26" s="341" t="s">
        <v>395</v>
      </c>
      <c r="C26" s="339">
        <v>122803.48343734682</v>
      </c>
      <c r="D26" s="343">
        <v>84992062.056547895</v>
      </c>
      <c r="E26" s="339">
        <v>887617.17</v>
      </c>
      <c r="F26" s="339">
        <v>0</v>
      </c>
      <c r="G26" s="340">
        <v>13211038.415997788</v>
      </c>
    </row>
    <row r="27" spans="1:7">
      <c r="A27" s="337">
        <v>19</v>
      </c>
      <c r="B27" s="341" t="s">
        <v>396</v>
      </c>
      <c r="C27" s="339">
        <v>0</v>
      </c>
      <c r="D27" s="343">
        <v>134731317.99906117</v>
      </c>
      <c r="E27" s="339">
        <v>36437252.368573636</v>
      </c>
      <c r="F27" s="339">
        <v>42616699.014858976</v>
      </c>
      <c r="G27" s="340">
        <v>122107279.34644781</v>
      </c>
    </row>
    <row r="28" spans="1:7">
      <c r="A28" s="337">
        <v>20</v>
      </c>
      <c r="B28" s="354" t="s">
        <v>397</v>
      </c>
      <c r="C28" s="339"/>
      <c r="D28" s="343"/>
      <c r="E28" s="339"/>
      <c r="F28" s="339"/>
      <c r="G28" s="340"/>
    </row>
    <row r="29" spans="1:7">
      <c r="A29" s="337">
        <v>21</v>
      </c>
      <c r="B29" s="341" t="s">
        <v>398</v>
      </c>
      <c r="C29" s="339">
        <v>0</v>
      </c>
      <c r="D29" s="343">
        <v>105660.74334469317</v>
      </c>
      <c r="E29" s="339">
        <v>317399.65051062527</v>
      </c>
      <c r="F29" s="339">
        <v>2317605.2599999993</v>
      </c>
      <c r="G29" s="340">
        <v>2212247.2119276579</v>
      </c>
    </row>
    <row r="30" spans="1:7">
      <c r="A30" s="337">
        <v>22</v>
      </c>
      <c r="B30" s="354" t="s">
        <v>397</v>
      </c>
      <c r="C30" s="339"/>
      <c r="D30" s="343"/>
      <c r="E30" s="339"/>
      <c r="F30" s="339"/>
      <c r="G30" s="340"/>
    </row>
    <row r="31" spans="1:7">
      <c r="A31" s="337">
        <v>23</v>
      </c>
      <c r="B31" s="341" t="s">
        <v>399</v>
      </c>
      <c r="C31" s="339"/>
      <c r="D31" s="343"/>
      <c r="E31" s="339"/>
      <c r="F31" s="339">
        <v>28862278.755068865</v>
      </c>
      <c r="G31" s="340">
        <v>24532936.941808533</v>
      </c>
    </row>
    <row r="32" spans="1:7">
      <c r="A32" s="337">
        <v>24</v>
      </c>
      <c r="B32" s="338" t="s">
        <v>400</v>
      </c>
      <c r="C32" s="339">
        <v>0</v>
      </c>
      <c r="D32" s="343"/>
      <c r="E32" s="339"/>
      <c r="F32" s="339"/>
      <c r="G32" s="340">
        <v>0</v>
      </c>
    </row>
    <row r="33" spans="1:7">
      <c r="A33" s="337">
        <v>25</v>
      </c>
      <c r="B33" s="338" t="s">
        <v>401</v>
      </c>
      <c r="C33" s="747">
        <f>SUM(C34:C35)</f>
        <v>15986518.719999997</v>
      </c>
      <c r="D33" s="747">
        <f>SUM(D34:D35)</f>
        <v>297600</v>
      </c>
      <c r="E33" s="747">
        <f>SUM(E34:E35)</f>
        <v>300000</v>
      </c>
      <c r="F33" s="747">
        <f>SUM(F34:F35)</f>
        <v>972929.60450488306</v>
      </c>
      <c r="G33" s="748">
        <f>SUM(G34:G35)</f>
        <v>16959448.324504882</v>
      </c>
    </row>
    <row r="34" spans="1:7">
      <c r="A34" s="337">
        <v>26</v>
      </c>
      <c r="B34" s="341" t="s">
        <v>402</v>
      </c>
      <c r="C34" s="342"/>
      <c r="D34" s="343"/>
      <c r="E34" s="339"/>
      <c r="F34" s="339"/>
      <c r="G34" s="340"/>
    </row>
    <row r="35" spans="1:7">
      <c r="A35" s="337">
        <v>27</v>
      </c>
      <c r="B35" s="341" t="s">
        <v>403</v>
      </c>
      <c r="C35" s="339">
        <v>15986518.719999997</v>
      </c>
      <c r="D35" s="343">
        <v>297600</v>
      </c>
      <c r="E35" s="339">
        <v>300000</v>
      </c>
      <c r="F35" s="339">
        <v>972929.60450488306</v>
      </c>
      <c r="G35" s="340">
        <v>16959448.324504882</v>
      </c>
    </row>
    <row r="36" spans="1:7">
      <c r="A36" s="337">
        <v>28</v>
      </c>
      <c r="B36" s="338" t="s">
        <v>404</v>
      </c>
      <c r="C36" s="339">
        <v>48352.639999999999</v>
      </c>
      <c r="D36" s="343">
        <v>25030608.489898697</v>
      </c>
      <c r="E36" s="339">
        <v>29291287.211111996</v>
      </c>
      <c r="F36" s="339">
        <v>66386439.628644928</v>
      </c>
      <c r="G36" s="340">
        <v>15392573.146397807</v>
      </c>
    </row>
    <row r="37" spans="1:7">
      <c r="A37" s="344">
        <v>29</v>
      </c>
      <c r="B37" s="345" t="s">
        <v>405</v>
      </c>
      <c r="C37" s="342"/>
      <c r="D37" s="342"/>
      <c r="E37" s="342"/>
      <c r="F37" s="342"/>
      <c r="G37" s="346">
        <f>SUM(G23:G24,G32:G33,G36)</f>
        <v>198330715.28107911</v>
      </c>
    </row>
    <row r="38" spans="1:7">
      <c r="A38" s="333"/>
      <c r="B38" s="355"/>
      <c r="C38" s="356"/>
      <c r="D38" s="356"/>
      <c r="E38" s="356"/>
      <c r="F38" s="356"/>
      <c r="G38" s="357"/>
    </row>
    <row r="39" spans="1:7" ht="15.75" thickBot="1">
      <c r="A39" s="358">
        <v>30</v>
      </c>
      <c r="B39" s="359" t="s">
        <v>406</v>
      </c>
      <c r="C39" s="230"/>
      <c r="D39" s="231"/>
      <c r="E39" s="231"/>
      <c r="F39" s="232"/>
      <c r="G39" s="360">
        <f>IFERROR(G21/G37,0)</f>
        <v>1.1978864123785979</v>
      </c>
    </row>
    <row r="42" spans="1:7" ht="39">
      <c r="B42" s="325" t="s">
        <v>407</v>
      </c>
    </row>
  </sheetData>
  <mergeCells count="2">
    <mergeCell ref="C5:F5"/>
    <mergeCell ref="G5:G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showGridLines="0" zoomScale="90" zoomScaleNormal="90" workbookViewId="0">
      <pane xSplit="1" ySplit="5" topLeftCell="B6" activePane="bottomRight" state="frozen"/>
      <selection activeCell="B9" sqref="B9"/>
      <selection pane="topRight" activeCell="B9" sqref="B9"/>
      <selection pane="bottomLeft" activeCell="B9" sqref="B9"/>
      <selection pane="bottomRight" activeCell="B4" sqref="B4"/>
    </sheetView>
  </sheetViews>
  <sheetFormatPr defaultColWidth="9.140625" defaultRowHeight="14.25"/>
  <cols>
    <col min="1" max="1" width="9.5703125" style="3" bestFit="1" customWidth="1"/>
    <col min="2" max="2" width="86" style="3" customWidth="1"/>
    <col min="3" max="3" width="12.7109375" style="3" customWidth="1"/>
    <col min="4" max="7" width="12.7109375" style="4" customWidth="1"/>
    <col min="8" max="8" width="6.7109375" style="5" customWidth="1"/>
    <col min="9" max="12" width="12.5703125" style="5" bestFit="1" customWidth="1"/>
    <col min="13" max="13" width="6.7109375" style="5" customWidth="1"/>
    <col min="14" max="16384" width="9.140625" style="5"/>
  </cols>
  <sheetData>
    <row r="1" spans="1:12">
      <c r="A1" s="2" t="s">
        <v>30</v>
      </c>
      <c r="B1" s="546" t="s">
        <v>709</v>
      </c>
    </row>
    <row r="2" spans="1:12">
      <c r="A2" s="2" t="s">
        <v>31</v>
      </c>
      <c r="B2" s="547">
        <v>45291</v>
      </c>
      <c r="C2" s="6"/>
      <c r="D2" s="7"/>
      <c r="E2" s="7"/>
      <c r="F2" s="7"/>
      <c r="G2" s="7"/>
      <c r="H2" s="8"/>
    </row>
    <row r="3" spans="1:12" ht="15" thickBot="1">
      <c r="A3" s="2"/>
      <c r="B3" s="6"/>
      <c r="C3" s="6"/>
      <c r="D3" s="7"/>
      <c r="E3" s="7"/>
      <c r="F3" s="7"/>
      <c r="G3" s="7"/>
      <c r="H3" s="8"/>
    </row>
    <row r="4" spans="1:12" ht="15" customHeight="1" thickBot="1">
      <c r="A4" s="9" t="s">
        <v>93</v>
      </c>
      <c r="B4" s="10" t="s">
        <v>92</v>
      </c>
      <c r="C4" s="10"/>
      <c r="D4" s="817" t="s">
        <v>696</v>
      </c>
      <c r="E4" s="818"/>
      <c r="F4" s="818"/>
      <c r="G4" s="819"/>
      <c r="H4" s="8"/>
      <c r="I4" s="820" t="s">
        <v>697</v>
      </c>
      <c r="J4" s="821"/>
      <c r="K4" s="821"/>
      <c r="L4" s="822"/>
    </row>
    <row r="5" spans="1:12">
      <c r="A5" s="11" t="s">
        <v>6</v>
      </c>
      <c r="B5" s="12"/>
      <c r="C5" s="563" t="str">
        <f>INT((MONTH($B$2))/3)&amp;"Q"&amp;"-"&amp;YEAR($B$2)</f>
        <v>4Q-2023</v>
      </c>
      <c r="D5" s="535" t="str">
        <f>IF(INT(MONTH($B$2))=3, "4"&amp;"Q"&amp;"-"&amp;YEAR($B$2)-1, IF(INT(MONTH($B$2))=6, "1"&amp;"Q"&amp;"-"&amp;YEAR($B$2), IF(INT(MONTH($B$2))=9, "2"&amp;"Q"&amp;"-"&amp;YEAR($B$2),IF(INT(MONTH($B$2))=12, "3"&amp;"Q"&amp;"-"&amp;YEAR($B$2), 0))))</f>
        <v>3Q-2023</v>
      </c>
      <c r="E5" s="316" t="str">
        <f>IF(INT(MONTH($B$2))=3, "3"&amp;"Q"&amp;"-"&amp;YEAR($B$2)-1, IF(INT(MONTH($B$2))=6, "4"&amp;"Q"&amp;"-"&amp;YEAR($B$2)-1, IF(INT(MONTH($B$2))=9, "1"&amp;"Q"&amp;"-"&amp;YEAR($B$2),IF(INT(MONTH($B$2))=12, "2"&amp;"Q"&amp;"-"&amp;YEAR($B$2), 0))))</f>
        <v>2Q-2023</v>
      </c>
      <c r="F5" s="316" t="str">
        <f>IF(INT(MONTH($B$2))=3, "2"&amp;"Q"&amp;"-"&amp;YEAR($B$2)-1, IF(INT(MONTH($B$2))=6, "3"&amp;"Q"&amp;"-"&amp;YEAR($B$2)-1, IF(INT(MONTH($B$2))=9, "4"&amp;"Q"&amp;"-"&amp;YEAR($B$2)-1,IF(INT(MONTH($B$2))=12, "1"&amp;"Q"&amp;"-"&amp;YEAR($B$2), 0))))</f>
        <v>1Q-2023</v>
      </c>
      <c r="G5" s="317" t="str">
        <f>IF(INT(MONTH($B$2))=3, "1"&amp;"Q"&amp;"-"&amp;YEAR($B$2)-1, IF(INT(MONTH($B$2))=6, "2"&amp;"Q"&amp;"-"&amp;YEAR($B$2)-1, IF(INT(MONTH($B$2))=9, "3"&amp;"Q"&amp;"-"&amp;YEAR($B$2)-1,IF(INT(MONTH($B$2))=12, "4"&amp;"Q"&amp;"-"&amp;YEAR($B$2)-1, 0))))</f>
        <v>4Q-2022</v>
      </c>
      <c r="I5" s="535" t="str">
        <f>D5</f>
        <v>3Q-2023</v>
      </c>
      <c r="J5" s="316" t="str">
        <f t="shared" ref="J5:L5" si="0">E5</f>
        <v>2Q-2023</v>
      </c>
      <c r="K5" s="316" t="str">
        <f t="shared" si="0"/>
        <v>1Q-2023</v>
      </c>
      <c r="L5" s="317" t="str">
        <f t="shared" si="0"/>
        <v>4Q-2022</v>
      </c>
    </row>
    <row r="6" spans="1:12">
      <c r="B6" s="148" t="s">
        <v>91</v>
      </c>
      <c r="C6" s="319"/>
      <c r="D6" s="536"/>
      <c r="E6" s="319"/>
      <c r="F6" s="319"/>
      <c r="G6" s="320"/>
      <c r="I6" s="536"/>
      <c r="J6" s="319"/>
      <c r="K6" s="319"/>
      <c r="L6" s="320"/>
    </row>
    <row r="7" spans="1:12">
      <c r="A7" s="13"/>
      <c r="B7" s="149" t="s">
        <v>89</v>
      </c>
      <c r="C7" s="319"/>
      <c r="D7" s="536"/>
      <c r="E7" s="319"/>
      <c r="F7" s="319"/>
      <c r="G7" s="320"/>
      <c r="I7" s="536"/>
      <c r="J7" s="319"/>
      <c r="K7" s="319"/>
      <c r="L7" s="320"/>
    </row>
    <row r="8" spans="1:12">
      <c r="A8" s="321">
        <v>1</v>
      </c>
      <c r="B8" s="14" t="s">
        <v>359</v>
      </c>
      <c r="C8" s="564">
        <v>133880861.71003304</v>
      </c>
      <c r="D8" s="785">
        <v>130788414.68932915</v>
      </c>
      <c r="E8" s="564">
        <v>126320800.54405265</v>
      </c>
      <c r="F8" s="564">
        <v>121473493.88732722</v>
      </c>
      <c r="G8" s="800"/>
      <c r="I8" s="537"/>
      <c r="J8" s="538"/>
      <c r="K8" s="538"/>
      <c r="L8" s="539">
        <v>111095599.92396201</v>
      </c>
    </row>
    <row r="9" spans="1:12">
      <c r="A9" s="321">
        <v>2</v>
      </c>
      <c r="B9" s="14" t="s">
        <v>360</v>
      </c>
      <c r="C9" s="564">
        <v>133880861.71003304</v>
      </c>
      <c r="D9" s="785">
        <v>130788414.68932915</v>
      </c>
      <c r="E9" s="564">
        <v>126320800.54405265</v>
      </c>
      <c r="F9" s="564">
        <v>121473493.88732722</v>
      </c>
      <c r="G9" s="800"/>
      <c r="I9" s="537"/>
      <c r="J9" s="538"/>
      <c r="K9" s="538"/>
      <c r="L9" s="539">
        <v>111095599.92396201</v>
      </c>
    </row>
    <row r="10" spans="1:12">
      <c r="A10" s="321">
        <v>3</v>
      </c>
      <c r="B10" s="14" t="s">
        <v>142</v>
      </c>
      <c r="C10" s="564">
        <v>133880861.71003304</v>
      </c>
      <c r="D10" s="785">
        <v>130788414.68932915</v>
      </c>
      <c r="E10" s="564">
        <v>126320800.54405265</v>
      </c>
      <c r="F10" s="564">
        <v>121473493.88732722</v>
      </c>
      <c r="G10" s="800"/>
      <c r="I10" s="537"/>
      <c r="J10" s="538"/>
      <c r="K10" s="538"/>
      <c r="L10" s="539">
        <v>116172986.11989631</v>
      </c>
    </row>
    <row r="11" spans="1:12">
      <c r="A11" s="321">
        <v>4</v>
      </c>
      <c r="B11" s="14" t="s">
        <v>362</v>
      </c>
      <c r="C11" s="564">
        <v>68227082.957222536</v>
      </c>
      <c r="D11" s="785">
        <v>60223336.252558395</v>
      </c>
      <c r="E11" s="564">
        <v>51911549.389787987</v>
      </c>
      <c r="F11" s="564">
        <v>54619431.984424733</v>
      </c>
      <c r="G11" s="800"/>
      <c r="I11" s="537"/>
      <c r="J11" s="538"/>
      <c r="K11" s="538"/>
      <c r="L11" s="539">
        <v>39546178.399916351</v>
      </c>
    </row>
    <row r="12" spans="1:12">
      <c r="A12" s="321">
        <v>5</v>
      </c>
      <c r="B12" s="14" t="s">
        <v>363</v>
      </c>
      <c r="C12" s="564">
        <v>84997081.306083396</v>
      </c>
      <c r="D12" s="785">
        <v>75025578.477395922</v>
      </c>
      <c r="E12" s="564">
        <v>65637515.155831218</v>
      </c>
      <c r="F12" s="564">
        <v>69963539.948882803</v>
      </c>
      <c r="G12" s="800"/>
      <c r="I12" s="537"/>
      <c r="J12" s="538"/>
      <c r="K12" s="538"/>
      <c r="L12" s="539">
        <v>52747565.525203176</v>
      </c>
    </row>
    <row r="13" spans="1:12">
      <c r="A13" s="321">
        <v>6</v>
      </c>
      <c r="B13" s="14" t="s">
        <v>361</v>
      </c>
      <c r="C13" s="564">
        <v>107196802.76235783</v>
      </c>
      <c r="D13" s="785">
        <v>94627346.934343502</v>
      </c>
      <c r="E13" s="564">
        <v>83812685.330419973</v>
      </c>
      <c r="F13" s="564">
        <v>90275761.752804086</v>
      </c>
      <c r="G13" s="800"/>
      <c r="I13" s="537"/>
      <c r="J13" s="538"/>
      <c r="K13" s="538"/>
      <c r="L13" s="539">
        <v>77511989.422811836</v>
      </c>
    </row>
    <row r="14" spans="1:12">
      <c r="A14" s="13"/>
      <c r="B14" s="148" t="s">
        <v>365</v>
      </c>
      <c r="C14" s="319"/>
      <c r="D14" s="536"/>
      <c r="E14" s="799"/>
      <c r="F14" s="799"/>
      <c r="G14" s="801"/>
      <c r="I14" s="536"/>
      <c r="J14" s="319"/>
      <c r="K14" s="319"/>
      <c r="L14" s="320"/>
    </row>
    <row r="15" spans="1:12" ht="15" customHeight="1">
      <c r="A15" s="321">
        <v>7</v>
      </c>
      <c r="B15" s="14" t="s">
        <v>364</v>
      </c>
      <c r="C15" s="565">
        <v>508949789.538535</v>
      </c>
      <c r="D15" s="786">
        <v>475509012.21298987</v>
      </c>
      <c r="E15" s="565">
        <v>435817833.22109258</v>
      </c>
      <c r="F15" s="565">
        <v>465903032.61048031</v>
      </c>
      <c r="G15" s="802"/>
      <c r="I15" s="537"/>
      <c r="J15" s="538"/>
      <c r="K15" s="538"/>
      <c r="L15" s="539">
        <v>447552269.36280602</v>
      </c>
    </row>
    <row r="16" spans="1:12">
      <c r="A16" s="13"/>
      <c r="B16" s="148" t="s">
        <v>366</v>
      </c>
      <c r="C16" s="319"/>
      <c r="D16" s="536"/>
      <c r="E16" s="799"/>
      <c r="F16" s="799"/>
      <c r="G16" s="801"/>
      <c r="I16" s="536"/>
      <c r="J16" s="319"/>
      <c r="K16" s="319"/>
      <c r="L16" s="320"/>
    </row>
    <row r="17" spans="1:12" s="15" customFormat="1">
      <c r="A17" s="321"/>
      <c r="B17" s="149" t="s">
        <v>354</v>
      </c>
      <c r="C17" s="566"/>
      <c r="D17" s="787"/>
      <c r="E17" s="566"/>
      <c r="F17" s="566"/>
      <c r="G17" s="803"/>
      <c r="I17" s="537"/>
      <c r="J17" s="538"/>
      <c r="K17" s="538"/>
      <c r="L17" s="539"/>
    </row>
    <row r="18" spans="1:12">
      <c r="A18" s="11">
        <v>8</v>
      </c>
      <c r="B18" s="14" t="s">
        <v>359</v>
      </c>
      <c r="C18" s="567">
        <v>0.26305318218408713</v>
      </c>
      <c r="D18" s="788">
        <v>0.27504928682770463</v>
      </c>
      <c r="E18" s="567">
        <v>0.28984770909998414</v>
      </c>
      <c r="F18" s="567">
        <v>0.26072698691550589</v>
      </c>
      <c r="G18" s="804"/>
      <c r="I18" s="558"/>
      <c r="J18" s="548"/>
      <c r="K18" s="548"/>
      <c r="L18" s="549">
        <v>0.2482293299107437</v>
      </c>
    </row>
    <row r="19" spans="1:12" ht="15" customHeight="1">
      <c r="A19" s="11">
        <v>9</v>
      </c>
      <c r="B19" s="14" t="s">
        <v>360</v>
      </c>
      <c r="C19" s="567">
        <v>0.26305318218408713</v>
      </c>
      <c r="D19" s="788">
        <v>0.27504928682770463</v>
      </c>
      <c r="E19" s="567">
        <v>0.28984770909998414</v>
      </c>
      <c r="F19" s="567">
        <v>0.26072698691550589</v>
      </c>
      <c r="G19" s="804"/>
      <c r="I19" s="558"/>
      <c r="J19" s="548"/>
      <c r="K19" s="548"/>
      <c r="L19" s="549">
        <v>0.2482293299107437</v>
      </c>
    </row>
    <row r="20" spans="1:12">
      <c r="A20" s="11">
        <v>10</v>
      </c>
      <c r="B20" s="14" t="s">
        <v>142</v>
      </c>
      <c r="C20" s="567">
        <v>0.26305318218408713</v>
      </c>
      <c r="D20" s="788">
        <v>0.27504928682770463</v>
      </c>
      <c r="E20" s="567">
        <v>0.28984770909998414</v>
      </c>
      <c r="F20" s="567">
        <v>0.26072698691550589</v>
      </c>
      <c r="G20" s="804"/>
      <c r="I20" s="558"/>
      <c r="J20" s="548"/>
      <c r="K20" s="548"/>
      <c r="L20" s="549">
        <v>0.25957411920912693</v>
      </c>
    </row>
    <row r="21" spans="1:12">
      <c r="A21" s="11">
        <v>11</v>
      </c>
      <c r="B21" s="14" t="s">
        <v>362</v>
      </c>
      <c r="C21" s="567">
        <v>0.13405464420976393</v>
      </c>
      <c r="D21" s="788">
        <v>0.12665025205785832</v>
      </c>
      <c r="E21" s="567">
        <v>0.11911295369928793</v>
      </c>
      <c r="F21" s="567">
        <v>0.11723347598402409</v>
      </c>
      <c r="G21" s="804"/>
      <c r="I21" s="558"/>
      <c r="J21" s="548"/>
      <c r="K21" s="548"/>
      <c r="L21" s="549">
        <v>8.8361027542591758E-2</v>
      </c>
    </row>
    <row r="22" spans="1:12">
      <c r="A22" s="11">
        <v>12</v>
      </c>
      <c r="B22" s="14" t="s">
        <v>363</v>
      </c>
      <c r="C22" s="567">
        <v>0.16700484616203554</v>
      </c>
      <c r="D22" s="788">
        <v>0.15777950901126242</v>
      </c>
      <c r="E22" s="567">
        <v>0.15060768548801667</v>
      </c>
      <c r="F22" s="567">
        <v>0.15016759937550361</v>
      </c>
      <c r="G22" s="804"/>
      <c r="I22" s="558"/>
      <c r="J22" s="548"/>
      <c r="K22" s="548"/>
      <c r="L22" s="549">
        <v>0.11785788864460796</v>
      </c>
    </row>
    <row r="23" spans="1:12">
      <c r="A23" s="11">
        <v>13</v>
      </c>
      <c r="B23" s="14" t="s">
        <v>361</v>
      </c>
      <c r="C23" s="567">
        <v>0.21062353294134029</v>
      </c>
      <c r="D23" s="788">
        <v>0.19900221552889946</v>
      </c>
      <c r="E23" s="567">
        <v>0.19231127994687031</v>
      </c>
      <c r="F23" s="567">
        <v>0.19376513015376617</v>
      </c>
      <c r="G23" s="804"/>
      <c r="I23" s="558"/>
      <c r="J23" s="548"/>
      <c r="K23" s="548"/>
      <c r="L23" s="549">
        <v>0.17319092032125777</v>
      </c>
    </row>
    <row r="24" spans="1:12">
      <c r="A24" s="13"/>
      <c r="B24" s="148" t="s">
        <v>88</v>
      </c>
      <c r="C24" s="319"/>
      <c r="D24" s="536"/>
      <c r="E24" s="799"/>
      <c r="F24" s="799"/>
      <c r="G24" s="801"/>
      <c r="I24" s="536"/>
      <c r="J24" s="319"/>
      <c r="K24" s="319"/>
      <c r="L24" s="320"/>
    </row>
    <row r="25" spans="1:12" ht="15" customHeight="1">
      <c r="A25" s="322">
        <v>14</v>
      </c>
      <c r="B25" s="14" t="s">
        <v>87</v>
      </c>
      <c r="C25" s="572">
        <v>8.7188051493134397E-2</v>
      </c>
      <c r="D25" s="789">
        <v>0.11450614957446809</v>
      </c>
      <c r="E25" s="572">
        <v>8.9407218869426666E-2</v>
      </c>
      <c r="F25" s="572">
        <v>8.6907137750087599E-2</v>
      </c>
      <c r="G25" s="805"/>
      <c r="I25" s="559"/>
      <c r="J25" s="550"/>
      <c r="K25" s="550"/>
      <c r="L25" s="551">
        <v>7.1533897398314727E-2</v>
      </c>
    </row>
    <row r="26" spans="1:12">
      <c r="A26" s="322">
        <v>15</v>
      </c>
      <c r="B26" s="14" t="s">
        <v>86</v>
      </c>
      <c r="C26" s="572">
        <v>2.7337710168309746E-2</v>
      </c>
      <c r="D26" s="789">
        <v>3.3787468919112239E-2</v>
      </c>
      <c r="E26" s="572">
        <v>2.5454959703150391E-2</v>
      </c>
      <c r="F26" s="572">
        <v>2.3558164576950293E-2</v>
      </c>
      <c r="G26" s="805"/>
      <c r="I26" s="559"/>
      <c r="J26" s="550"/>
      <c r="K26" s="550"/>
      <c r="L26" s="551">
        <v>1.7726777996849765E-2</v>
      </c>
    </row>
    <row r="27" spans="1:12">
      <c r="A27" s="322">
        <v>16</v>
      </c>
      <c r="B27" s="14" t="s">
        <v>85</v>
      </c>
      <c r="C27" s="572">
        <v>7.3703294945170375E-2</v>
      </c>
      <c r="D27" s="789">
        <v>0.10178443013930448</v>
      </c>
      <c r="E27" s="572">
        <v>7.5312057573772392E-2</v>
      </c>
      <c r="F27" s="572">
        <v>0.15029367740908631</v>
      </c>
      <c r="G27" s="805"/>
      <c r="I27" s="559"/>
      <c r="J27" s="550"/>
      <c r="K27" s="550"/>
      <c r="L27" s="551">
        <v>4.4731743523914035E-2</v>
      </c>
    </row>
    <row r="28" spans="1:12">
      <c r="A28" s="322">
        <v>17</v>
      </c>
      <c r="B28" s="14" t="s">
        <v>84</v>
      </c>
      <c r="C28" s="572">
        <v>5.9850341324824655E-2</v>
      </c>
      <c r="D28" s="789">
        <v>8.0718680655355854E-2</v>
      </c>
      <c r="E28" s="572">
        <v>6.3952259166276268E-2</v>
      </c>
      <c r="F28" s="572">
        <v>6.3348973173137299E-2</v>
      </c>
      <c r="G28" s="805"/>
      <c r="I28" s="559"/>
      <c r="J28" s="550"/>
      <c r="K28" s="550"/>
      <c r="L28" s="551">
        <v>5.3807119401464959E-2</v>
      </c>
    </row>
    <row r="29" spans="1:12">
      <c r="A29" s="322">
        <v>18</v>
      </c>
      <c r="B29" s="14" t="s">
        <v>166</v>
      </c>
      <c r="C29" s="572">
        <v>3.9805008804659016E-2</v>
      </c>
      <c r="D29" s="789">
        <v>5.7521977813256991E-2</v>
      </c>
      <c r="E29" s="572">
        <v>4.6341016222891239E-2</v>
      </c>
      <c r="F29" s="572">
        <v>4.3874375306807115E-2</v>
      </c>
      <c r="G29" s="805"/>
      <c r="I29" s="559"/>
      <c r="J29" s="550"/>
      <c r="K29" s="550"/>
      <c r="L29" s="551">
        <v>4.1286729727955371E-2</v>
      </c>
    </row>
    <row r="30" spans="1:12">
      <c r="A30" s="322">
        <v>19</v>
      </c>
      <c r="B30" s="14" t="s">
        <v>167</v>
      </c>
      <c r="C30" s="572">
        <v>0.13247715495778842</v>
      </c>
      <c r="D30" s="789">
        <v>0.14636338967610957</v>
      </c>
      <c r="E30" s="572">
        <v>0.15036985067573896</v>
      </c>
      <c r="F30" s="572">
        <v>0.14477048820915991</v>
      </c>
      <c r="G30" s="805"/>
      <c r="I30" s="559"/>
      <c r="J30" s="550"/>
      <c r="K30" s="550"/>
      <c r="L30" s="551">
        <v>0.16145554332190271</v>
      </c>
    </row>
    <row r="31" spans="1:12">
      <c r="A31" s="13"/>
      <c r="B31" s="148" t="s">
        <v>229</v>
      </c>
      <c r="C31" s="319"/>
      <c r="D31" s="536"/>
      <c r="E31" s="799"/>
      <c r="F31" s="799"/>
      <c r="G31" s="801"/>
      <c r="I31" s="536"/>
      <c r="J31" s="319"/>
      <c r="K31" s="319"/>
      <c r="L31" s="320"/>
    </row>
    <row r="32" spans="1:12">
      <c r="A32" s="322">
        <v>20</v>
      </c>
      <c r="B32" s="14" t="s">
        <v>83</v>
      </c>
      <c r="C32" s="572">
        <v>3.7079499061835981E-3</v>
      </c>
      <c r="D32" s="789">
        <v>4.3142874327638768E-3</v>
      </c>
      <c r="E32" s="572">
        <v>5.9703174831710329E-3</v>
      </c>
      <c r="F32" s="572">
        <v>3.9531183805543765E-3</v>
      </c>
      <c r="G32" s="805"/>
      <c r="I32" s="559"/>
      <c r="J32" s="550"/>
      <c r="K32" s="550"/>
      <c r="L32" s="551">
        <v>2.4380094855071009E-2</v>
      </c>
    </row>
    <row r="33" spans="1:12" ht="15" customHeight="1">
      <c r="A33" s="322">
        <v>21</v>
      </c>
      <c r="B33" s="14" t="s">
        <v>708</v>
      </c>
      <c r="C33" s="572">
        <v>7.1333689469710079E-3</v>
      </c>
      <c r="D33" s="789">
        <v>1.0150249312633594E-2</v>
      </c>
      <c r="E33" s="572">
        <v>1.0566230401128422E-2</v>
      </c>
      <c r="F33" s="572">
        <v>8.8829379193323017E-3</v>
      </c>
      <c r="G33" s="805"/>
      <c r="I33" s="559"/>
      <c r="J33" s="550"/>
      <c r="K33" s="550"/>
      <c r="L33" s="551">
        <v>2.6981304432221097E-2</v>
      </c>
    </row>
    <row r="34" spans="1:12">
      <c r="A34" s="322">
        <v>22</v>
      </c>
      <c r="B34" s="14" t="s">
        <v>82</v>
      </c>
      <c r="C34" s="572">
        <v>0.64012868888645968</v>
      </c>
      <c r="D34" s="789">
        <v>0.60091674270158835</v>
      </c>
      <c r="E34" s="572">
        <v>0.52184149092214316</v>
      </c>
      <c r="F34" s="572">
        <v>0.46655326435450678</v>
      </c>
      <c r="G34" s="805"/>
      <c r="I34" s="559"/>
      <c r="J34" s="550"/>
      <c r="K34" s="550"/>
      <c r="L34" s="551">
        <v>0.46305961220141145</v>
      </c>
    </row>
    <row r="35" spans="1:12" ht="15" customHeight="1">
      <c r="A35" s="322">
        <v>23</v>
      </c>
      <c r="B35" s="14" t="s">
        <v>81</v>
      </c>
      <c r="C35" s="572">
        <v>0.58158156519070181</v>
      </c>
      <c r="D35" s="789">
        <v>0.56221702124237438</v>
      </c>
      <c r="E35" s="572">
        <v>0.51887862763436388</v>
      </c>
      <c r="F35" s="572">
        <v>0.59511496228482197</v>
      </c>
      <c r="G35" s="805"/>
      <c r="I35" s="559"/>
      <c r="J35" s="550"/>
      <c r="K35" s="550"/>
      <c r="L35" s="551">
        <v>0.55202739502102027</v>
      </c>
    </row>
    <row r="36" spans="1:12">
      <c r="A36" s="322">
        <v>24</v>
      </c>
      <c r="B36" s="14" t="s">
        <v>80</v>
      </c>
      <c r="C36" s="572">
        <v>2.2020573360810188E-3</v>
      </c>
      <c r="D36" s="789">
        <v>-0.12057188272282891</v>
      </c>
      <c r="E36" s="572">
        <v>-6.8098829979359662E-2</v>
      </c>
      <c r="F36" s="572">
        <v>-2.1318812948108133E-2</v>
      </c>
      <c r="G36" s="805"/>
      <c r="I36" s="559"/>
      <c r="J36" s="550"/>
      <c r="K36" s="550"/>
      <c r="L36" s="551">
        <v>9.1431647580834344E-2</v>
      </c>
    </row>
    <row r="37" spans="1:12" ht="15" customHeight="1">
      <c r="A37" s="13"/>
      <c r="B37" s="148" t="s">
        <v>230</v>
      </c>
      <c r="C37" s="319"/>
      <c r="D37" s="536"/>
      <c r="E37" s="799"/>
      <c r="F37" s="799"/>
      <c r="G37" s="801"/>
      <c r="I37" s="536"/>
      <c r="J37" s="319"/>
      <c r="K37" s="319"/>
      <c r="L37" s="320"/>
    </row>
    <row r="38" spans="1:12" ht="15" customHeight="1">
      <c r="A38" s="322">
        <v>25</v>
      </c>
      <c r="B38" s="14" t="s">
        <v>79</v>
      </c>
      <c r="C38" s="572">
        <v>0.3366351096992744</v>
      </c>
      <c r="D38" s="789">
        <v>0.37206618588690626</v>
      </c>
      <c r="E38" s="572">
        <v>0.27971085774932819</v>
      </c>
      <c r="F38" s="572">
        <v>0.34828522725083516</v>
      </c>
      <c r="G38" s="805"/>
      <c r="I38" s="560"/>
      <c r="J38" s="552"/>
      <c r="K38" s="552"/>
      <c r="L38" s="553">
        <v>0.24914921189230418</v>
      </c>
    </row>
    <row r="39" spans="1:12" ht="15" customHeight="1">
      <c r="A39" s="322">
        <v>26</v>
      </c>
      <c r="B39" s="14" t="s">
        <v>78</v>
      </c>
      <c r="C39" s="572">
        <v>0.82347579852448316</v>
      </c>
      <c r="D39" s="789">
        <v>0.79884201878751415</v>
      </c>
      <c r="E39" s="572">
        <v>0.77471384608442484</v>
      </c>
      <c r="F39" s="572">
        <v>0.82360160676101246</v>
      </c>
      <c r="G39" s="805"/>
      <c r="I39" s="560"/>
      <c r="J39" s="552"/>
      <c r="K39" s="552"/>
      <c r="L39" s="553">
        <v>0.76892545530979173</v>
      </c>
    </row>
    <row r="40" spans="1:12" ht="15" customHeight="1">
      <c r="A40" s="322">
        <v>27</v>
      </c>
      <c r="B40" s="14" t="s">
        <v>77</v>
      </c>
      <c r="C40" s="572">
        <v>0.19233132709059367</v>
      </c>
      <c r="D40" s="789">
        <v>0.2641773544581702</v>
      </c>
      <c r="E40" s="572">
        <v>0.28525357381354538</v>
      </c>
      <c r="F40" s="572">
        <v>0.30967050617691744</v>
      </c>
      <c r="G40" s="805"/>
      <c r="I40" s="560"/>
      <c r="J40" s="552"/>
      <c r="K40" s="552"/>
      <c r="L40" s="553">
        <v>0.2268974261944201</v>
      </c>
    </row>
    <row r="41" spans="1:12" ht="15" customHeight="1">
      <c r="A41" s="323"/>
      <c r="B41" s="148" t="s">
        <v>271</v>
      </c>
      <c r="C41" s="319"/>
      <c r="D41" s="536"/>
      <c r="E41" s="799"/>
      <c r="F41" s="799"/>
      <c r="G41" s="801"/>
      <c r="I41" s="536"/>
      <c r="J41" s="319"/>
      <c r="K41" s="319"/>
      <c r="L41" s="320"/>
    </row>
    <row r="42" spans="1:12">
      <c r="A42" s="322">
        <v>28</v>
      </c>
      <c r="B42" s="14" t="s">
        <v>254</v>
      </c>
      <c r="C42" s="568">
        <v>158187110.04355797</v>
      </c>
      <c r="D42" s="790">
        <v>165063970.61018801</v>
      </c>
      <c r="E42" s="568">
        <v>112123703.71373199</v>
      </c>
      <c r="F42" s="568">
        <v>150849444.27000001</v>
      </c>
      <c r="G42" s="806"/>
      <c r="I42" s="540"/>
      <c r="J42" s="541"/>
      <c r="K42" s="541"/>
      <c r="L42" s="542">
        <v>101467169.72</v>
      </c>
    </row>
    <row r="43" spans="1:12" ht="15" customHeight="1">
      <c r="A43" s="322">
        <v>29</v>
      </c>
      <c r="B43" s="14" t="s">
        <v>266</v>
      </c>
      <c r="C43" s="568">
        <v>88029335.025407881</v>
      </c>
      <c r="D43" s="790">
        <v>113190971.9703785</v>
      </c>
      <c r="E43" s="568">
        <v>76857633.32321772</v>
      </c>
      <c r="F43" s="568">
        <v>107578065.84092894</v>
      </c>
      <c r="G43" s="806"/>
      <c r="I43" s="540"/>
      <c r="J43" s="541"/>
      <c r="K43" s="541"/>
      <c r="L43" s="542">
        <v>59257735.987993032</v>
      </c>
    </row>
    <row r="44" spans="1:12" ht="15" customHeight="1">
      <c r="A44" s="361">
        <v>30</v>
      </c>
      <c r="B44" s="362" t="s">
        <v>255</v>
      </c>
      <c r="C44" s="570">
        <f>C42/C43</f>
        <v>1.7969817674744502</v>
      </c>
      <c r="D44" s="791">
        <v>1.4582785865058603</v>
      </c>
      <c r="E44" s="570">
        <v>1.4588492888169748</v>
      </c>
      <c r="F44" s="570">
        <v>1.4022323518351278</v>
      </c>
      <c r="G44" s="807"/>
      <c r="I44" s="561"/>
      <c r="J44" s="554"/>
      <c r="K44" s="554"/>
      <c r="L44" s="555">
        <v>1.7123025041078106</v>
      </c>
    </row>
    <row r="45" spans="1:12" ht="15" customHeight="1">
      <c r="A45" s="361"/>
      <c r="B45" s="148" t="s">
        <v>369</v>
      </c>
      <c r="C45" s="569"/>
      <c r="D45" s="792"/>
      <c r="E45" s="569"/>
      <c r="F45" s="569"/>
      <c r="G45" s="808"/>
      <c r="I45" s="543"/>
      <c r="J45" s="544"/>
      <c r="K45" s="544"/>
      <c r="L45" s="363"/>
    </row>
    <row r="46" spans="1:12" ht="15" customHeight="1">
      <c r="A46" s="361">
        <v>31</v>
      </c>
      <c r="B46" s="362" t="s">
        <v>376</v>
      </c>
      <c r="C46" s="798">
        <v>237577668.992533</v>
      </c>
      <c r="D46" s="792">
        <v>264570467.43978399</v>
      </c>
      <c r="E46" s="569">
        <v>248483909.29105264</v>
      </c>
      <c r="F46" s="569">
        <v>256233936.39232719</v>
      </c>
      <c r="G46" s="808"/>
      <c r="I46" s="543"/>
      <c r="J46" s="544"/>
      <c r="K46" s="544"/>
      <c r="L46" s="363">
        <v>231228050.25346208</v>
      </c>
    </row>
    <row r="47" spans="1:12" ht="15" customHeight="1">
      <c r="A47" s="361">
        <v>32</v>
      </c>
      <c r="B47" s="362" t="s">
        <v>391</v>
      </c>
      <c r="C47" s="798">
        <v>198330715.28107914</v>
      </c>
      <c r="D47" s="792">
        <v>182133054.79316208</v>
      </c>
      <c r="E47" s="569">
        <v>185917806.78336489</v>
      </c>
      <c r="F47" s="569">
        <v>179143144.7606785</v>
      </c>
      <c r="G47" s="808"/>
      <c r="I47" s="543"/>
      <c r="J47" s="544"/>
      <c r="K47" s="544"/>
      <c r="L47" s="363">
        <v>182662714.46660978</v>
      </c>
    </row>
    <row r="48" spans="1:12" ht="15" thickBot="1">
      <c r="A48" s="324">
        <v>33</v>
      </c>
      <c r="B48" s="150" t="s">
        <v>409</v>
      </c>
      <c r="C48" s="571">
        <f>C46/C47</f>
        <v>1.1978864123785975</v>
      </c>
      <c r="D48" s="793">
        <v>1.4526219183016575</v>
      </c>
      <c r="E48" s="571">
        <v>1.3365256055359507</v>
      </c>
      <c r="F48" s="571">
        <v>1.430330681839018</v>
      </c>
      <c r="G48" s="809"/>
      <c r="I48" s="562"/>
      <c r="J48" s="556"/>
      <c r="K48" s="556"/>
      <c r="L48" s="557">
        <v>1.2658743790634399</v>
      </c>
    </row>
    <row r="49" spans="1:2">
      <c r="A49" s="16"/>
    </row>
    <row r="50" spans="1:2" ht="38.25">
      <c r="B50" s="208" t="s">
        <v>705</v>
      </c>
    </row>
    <row r="51" spans="1:2" ht="51">
      <c r="B51" s="208" t="s">
        <v>270</v>
      </c>
    </row>
    <row r="53" spans="1:2">
      <c r="B53" s="207"/>
    </row>
  </sheetData>
  <mergeCells count="2">
    <mergeCell ref="D4:G4"/>
    <mergeCell ref="I4:L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showGridLines="0" zoomScale="120" zoomScaleNormal="120" workbookViewId="0">
      <selection activeCell="A5" sqref="A5:B7"/>
    </sheetView>
  </sheetViews>
  <sheetFormatPr defaultColWidth="9.140625" defaultRowHeight="12.75"/>
  <cols>
    <col min="1" max="1" width="11.85546875" style="423" bestFit="1" customWidth="1"/>
    <col min="2" max="2" width="66.7109375" style="423" customWidth="1"/>
    <col min="3" max="3" width="11.42578125" style="423" bestFit="1" customWidth="1"/>
    <col min="4" max="4" width="12.42578125" style="423" bestFit="1" customWidth="1"/>
    <col min="5" max="5" width="14.7109375" style="423" bestFit="1" customWidth="1"/>
    <col min="6" max="6" width="11.42578125" style="423" bestFit="1" customWidth="1"/>
    <col min="7" max="7" width="16" style="423" bestFit="1" customWidth="1"/>
    <col min="8" max="8" width="12.42578125" style="423" bestFit="1" customWidth="1"/>
    <col min="9" max="16384" width="9.140625" style="423"/>
  </cols>
  <sheetData>
    <row r="1" spans="1:8" ht="13.5">
      <c r="A1" s="364" t="s">
        <v>30</v>
      </c>
      <c r="B1" s="546" t="str">
        <f>'1. key ratios '!B1</f>
        <v>JSC Isbank Georgia</v>
      </c>
    </row>
    <row r="2" spans="1:8" ht="13.5">
      <c r="A2" s="365" t="s">
        <v>31</v>
      </c>
      <c r="B2" s="547">
        <f>'1. key ratios '!B2</f>
        <v>45291</v>
      </c>
    </row>
    <row r="3" spans="1:8">
      <c r="A3" s="366" t="s">
        <v>412</v>
      </c>
    </row>
    <row r="5" spans="1:8" ht="12" customHeight="1">
      <c r="A5" s="884" t="s">
        <v>413</v>
      </c>
      <c r="B5" s="885"/>
      <c r="C5" s="890" t="s">
        <v>414</v>
      </c>
      <c r="D5" s="891"/>
      <c r="E5" s="891"/>
      <c r="F5" s="891"/>
      <c r="G5" s="891"/>
      <c r="H5" s="892"/>
    </row>
    <row r="6" spans="1:8">
      <c r="A6" s="886"/>
      <c r="B6" s="887"/>
      <c r="C6" s="893"/>
      <c r="D6" s="894"/>
      <c r="E6" s="894"/>
      <c r="F6" s="894"/>
      <c r="G6" s="894"/>
      <c r="H6" s="895"/>
    </row>
    <row r="7" spans="1:8" ht="25.5">
      <c r="A7" s="888"/>
      <c r="B7" s="889"/>
      <c r="C7" s="431" t="s">
        <v>415</v>
      </c>
      <c r="D7" s="431" t="s">
        <v>416</v>
      </c>
      <c r="E7" s="431" t="s">
        <v>417</v>
      </c>
      <c r="F7" s="431" t="s">
        <v>418</v>
      </c>
      <c r="G7" s="431" t="s">
        <v>419</v>
      </c>
      <c r="H7" s="431" t="s">
        <v>64</v>
      </c>
    </row>
    <row r="8" spans="1:8">
      <c r="A8" s="427">
        <v>1</v>
      </c>
      <c r="B8" s="426" t="s">
        <v>51</v>
      </c>
      <c r="C8" s="750">
        <v>36449744.822451279</v>
      </c>
      <c r="D8" s="750">
        <v>15729811.542536886</v>
      </c>
      <c r="E8" s="750">
        <v>0</v>
      </c>
      <c r="F8" s="750">
        <v>0</v>
      </c>
      <c r="G8" s="750"/>
      <c r="H8" s="751">
        <f t="shared" ref="H8:H21" si="0">SUM(C8:G8)</f>
        <v>52179556.364988163</v>
      </c>
    </row>
    <row r="9" spans="1:8">
      <c r="A9" s="427">
        <v>2</v>
      </c>
      <c r="B9" s="426" t="s">
        <v>52</v>
      </c>
      <c r="C9" s="750"/>
      <c r="D9" s="750"/>
      <c r="E9" s="750"/>
      <c r="F9" s="750"/>
      <c r="G9" s="750"/>
      <c r="H9" s="751">
        <f t="shared" si="0"/>
        <v>0</v>
      </c>
    </row>
    <row r="10" spans="1:8">
      <c r="A10" s="427">
        <v>3</v>
      </c>
      <c r="B10" s="426" t="s">
        <v>164</v>
      </c>
      <c r="C10" s="750"/>
      <c r="D10" s="750"/>
      <c r="E10" s="750"/>
      <c r="F10" s="750"/>
      <c r="G10" s="750"/>
      <c r="H10" s="751">
        <f t="shared" si="0"/>
        <v>0</v>
      </c>
    </row>
    <row r="11" spans="1:8">
      <c r="A11" s="427">
        <v>4</v>
      </c>
      <c r="B11" s="426" t="s">
        <v>53</v>
      </c>
      <c r="C11" s="750"/>
      <c r="D11" s="750"/>
      <c r="E11" s="750"/>
      <c r="F11" s="750"/>
      <c r="G11" s="750"/>
      <c r="H11" s="751">
        <f t="shared" si="0"/>
        <v>0</v>
      </c>
    </row>
    <row r="12" spans="1:8">
      <c r="A12" s="427">
        <v>5</v>
      </c>
      <c r="B12" s="426" t="s">
        <v>54</v>
      </c>
      <c r="C12" s="750"/>
      <c r="D12" s="750"/>
      <c r="E12" s="750"/>
      <c r="F12" s="750"/>
      <c r="G12" s="750"/>
      <c r="H12" s="751">
        <f t="shared" si="0"/>
        <v>0</v>
      </c>
    </row>
    <row r="13" spans="1:8">
      <c r="A13" s="427">
        <v>6</v>
      </c>
      <c r="B13" s="426" t="s">
        <v>55</v>
      </c>
      <c r="C13" s="750">
        <v>38018433.098907672</v>
      </c>
      <c r="D13" s="750">
        <v>73438635.240179181</v>
      </c>
      <c r="E13" s="750">
        <v>2727583.1485472573</v>
      </c>
      <c r="F13" s="750">
        <v>0</v>
      </c>
      <c r="G13" s="750"/>
      <c r="H13" s="751">
        <f t="shared" si="0"/>
        <v>114184651.48763412</v>
      </c>
    </row>
    <row r="14" spans="1:8">
      <c r="A14" s="427">
        <v>7</v>
      </c>
      <c r="B14" s="426" t="s">
        <v>56</v>
      </c>
      <c r="C14" s="750"/>
      <c r="D14" s="750">
        <v>169660915.95588928</v>
      </c>
      <c r="E14" s="750">
        <v>95996009.024819374</v>
      </c>
      <c r="F14" s="750">
        <v>12967998.364169227</v>
      </c>
      <c r="G14" s="750">
        <v>1452.0601848826045</v>
      </c>
      <c r="H14" s="751">
        <f t="shared" si="0"/>
        <v>278626375.40506279</v>
      </c>
    </row>
    <row r="15" spans="1:8">
      <c r="A15" s="427">
        <v>8</v>
      </c>
      <c r="B15" s="428" t="s">
        <v>57</v>
      </c>
      <c r="C15" s="750"/>
      <c r="D15" s="750"/>
      <c r="E15" s="750"/>
      <c r="F15" s="750"/>
      <c r="G15" s="750"/>
      <c r="H15" s="751">
        <f t="shared" si="0"/>
        <v>0</v>
      </c>
    </row>
    <row r="16" spans="1:8">
      <c r="A16" s="427">
        <v>9</v>
      </c>
      <c r="B16" s="426" t="s">
        <v>58</v>
      </c>
      <c r="C16" s="750"/>
      <c r="D16" s="750"/>
      <c r="E16" s="750"/>
      <c r="F16" s="750"/>
      <c r="G16" s="750"/>
      <c r="H16" s="751">
        <f t="shared" si="0"/>
        <v>0</v>
      </c>
    </row>
    <row r="17" spans="1:8">
      <c r="A17" s="427">
        <v>10</v>
      </c>
      <c r="B17" s="430" t="s">
        <v>427</v>
      </c>
      <c r="C17" s="750"/>
      <c r="D17" s="750">
        <v>0</v>
      </c>
      <c r="E17" s="750">
        <v>8964.1695556850354</v>
      </c>
      <c r="F17" s="750">
        <v>0</v>
      </c>
      <c r="G17" s="750">
        <v>902.95235570592922</v>
      </c>
      <c r="H17" s="751">
        <f t="shared" si="0"/>
        <v>9867.1219113909647</v>
      </c>
    </row>
    <row r="18" spans="1:8">
      <c r="A18" s="427">
        <v>11</v>
      </c>
      <c r="B18" s="426" t="s">
        <v>60</v>
      </c>
      <c r="C18" s="750"/>
      <c r="D18" s="750">
        <v>0</v>
      </c>
      <c r="E18" s="750">
        <v>0</v>
      </c>
      <c r="F18" s="750">
        <v>0</v>
      </c>
      <c r="G18" s="750">
        <v>0</v>
      </c>
      <c r="H18" s="751">
        <f t="shared" si="0"/>
        <v>0</v>
      </c>
    </row>
    <row r="19" spans="1:8">
      <c r="A19" s="427">
        <v>12</v>
      </c>
      <c r="B19" s="426" t="s">
        <v>61</v>
      </c>
      <c r="C19" s="750"/>
      <c r="D19" s="750"/>
      <c r="E19" s="750"/>
      <c r="F19" s="750"/>
      <c r="G19" s="750"/>
      <c r="H19" s="751">
        <f t="shared" si="0"/>
        <v>0</v>
      </c>
    </row>
    <row r="20" spans="1:8">
      <c r="A20" s="429">
        <v>13</v>
      </c>
      <c r="B20" s="428" t="s">
        <v>144</v>
      </c>
      <c r="C20" s="750"/>
      <c r="D20" s="750"/>
      <c r="E20" s="750"/>
      <c r="F20" s="750"/>
      <c r="G20" s="750"/>
      <c r="H20" s="751">
        <f t="shared" si="0"/>
        <v>0</v>
      </c>
    </row>
    <row r="21" spans="1:8">
      <c r="A21" s="427">
        <v>14</v>
      </c>
      <c r="B21" s="426" t="s">
        <v>63</v>
      </c>
      <c r="C21" s="750">
        <v>1847191.38</v>
      </c>
      <c r="D21" s="750">
        <v>154842.86804142501</v>
      </c>
      <c r="E21" s="750">
        <v>5078193.2412021719</v>
      </c>
      <c r="F21" s="750">
        <v>1646115.0539755682</v>
      </c>
      <c r="G21" s="750">
        <v>16023620.144828629</v>
      </c>
      <c r="H21" s="751">
        <f t="shared" si="0"/>
        <v>24749962.688047793</v>
      </c>
    </row>
    <row r="22" spans="1:8">
      <c r="A22" s="425">
        <v>15</v>
      </c>
      <c r="B22" s="424" t="s">
        <v>64</v>
      </c>
      <c r="C22" s="751">
        <f>SUM(C18:C21)+SUM(C8:C16)</f>
        <v>76315369.301358938</v>
      </c>
      <c r="D22" s="751">
        <f t="shared" ref="D22:H22" si="1">SUM(D18:D21)+SUM(D8:D16)</f>
        <v>258984205.60664678</v>
      </c>
      <c r="E22" s="751">
        <f t="shared" si="1"/>
        <v>103801785.41456881</v>
      </c>
      <c r="F22" s="751">
        <f t="shared" si="1"/>
        <v>14614113.418144796</v>
      </c>
      <c r="G22" s="751">
        <f t="shared" si="1"/>
        <v>16025072.205013512</v>
      </c>
      <c r="H22" s="751">
        <f t="shared" si="1"/>
        <v>469740545.94573283</v>
      </c>
    </row>
    <row r="26" spans="1:8" ht="38.25">
      <c r="B26" s="370" t="s">
        <v>514</v>
      </c>
    </row>
  </sheetData>
  <mergeCells count="2">
    <mergeCell ref="A5:B7"/>
    <mergeCell ref="C5:H6"/>
  </mergeCells>
  <conditionalFormatting sqref="A5">
    <cfRule type="duplicateValues" dxfId="17" priority="1"/>
    <cfRule type="duplicateValues" dxfId="16" priority="2"/>
  </conditionalFormatting>
  <conditionalFormatting sqref="A5">
    <cfRule type="duplicateValues" dxfId="15" priority="3"/>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26"/>
  <sheetViews>
    <sheetView showGridLines="0" zoomScaleNormal="100" workbookViewId="0">
      <selection activeCell="A5" sqref="A5:B6"/>
    </sheetView>
  </sheetViews>
  <sheetFormatPr defaultColWidth="9.140625" defaultRowHeight="12.75"/>
  <cols>
    <col min="1" max="1" width="11.85546875" style="432" bestFit="1" customWidth="1"/>
    <col min="2" max="2" width="86.85546875" style="423" customWidth="1"/>
    <col min="3" max="4" width="29.42578125" style="423" bestFit="1" customWidth="1"/>
    <col min="5" max="5" width="12.42578125" style="367" bestFit="1" customWidth="1"/>
    <col min="6" max="6" width="13.140625" style="367" bestFit="1" customWidth="1"/>
    <col min="7" max="7" width="20.7109375" style="423" bestFit="1" customWidth="1"/>
    <col min="8" max="8" width="12.5703125" style="423" bestFit="1" customWidth="1"/>
    <col min="9" max="16384" width="9.140625" style="423"/>
  </cols>
  <sheetData>
    <row r="1" spans="1:8" ht="13.5">
      <c r="A1" s="364" t="s">
        <v>30</v>
      </c>
      <c r="B1" s="546" t="str">
        <f>'1. key ratios '!B1</f>
        <v>JSC Isbank Georgia</v>
      </c>
      <c r="C1" s="445"/>
      <c r="D1" s="445"/>
      <c r="E1" s="445"/>
      <c r="F1" s="445"/>
      <c r="G1" s="445"/>
      <c r="H1" s="445"/>
    </row>
    <row r="2" spans="1:8" ht="13.5">
      <c r="A2" s="365" t="s">
        <v>31</v>
      </c>
      <c r="B2" s="547">
        <f>'1. key ratios '!B2</f>
        <v>45291</v>
      </c>
      <c r="C2" s="445"/>
      <c r="D2" s="445"/>
      <c r="E2" s="445"/>
      <c r="F2" s="445"/>
      <c r="G2" s="445"/>
      <c r="H2" s="445"/>
    </row>
    <row r="3" spans="1:8">
      <c r="A3" s="366" t="s">
        <v>420</v>
      </c>
      <c r="B3" s="445"/>
      <c r="C3" s="445"/>
      <c r="D3" s="445"/>
      <c r="E3" s="445"/>
      <c r="F3" s="445"/>
      <c r="G3" s="445"/>
      <c r="H3" s="445"/>
    </row>
    <row r="4" spans="1:8">
      <c r="A4" s="446"/>
      <c r="B4" s="445"/>
      <c r="C4" s="444" t="s">
        <v>0</v>
      </c>
      <c r="D4" s="444" t="s">
        <v>1</v>
      </c>
      <c r="E4" s="444" t="s">
        <v>2</v>
      </c>
      <c r="F4" s="444" t="s">
        <v>3</v>
      </c>
      <c r="G4" s="444" t="s">
        <v>4</v>
      </c>
      <c r="H4" s="444" t="s">
        <v>5</v>
      </c>
    </row>
    <row r="5" spans="1:8" ht="33.950000000000003" customHeight="1">
      <c r="A5" s="884" t="s">
        <v>421</v>
      </c>
      <c r="B5" s="885"/>
      <c r="C5" s="898" t="s">
        <v>422</v>
      </c>
      <c r="D5" s="898"/>
      <c r="E5" s="898" t="s">
        <v>659</v>
      </c>
      <c r="F5" s="896" t="s">
        <v>423</v>
      </c>
      <c r="G5" s="896" t="s">
        <v>424</v>
      </c>
      <c r="H5" s="442" t="s">
        <v>658</v>
      </c>
    </row>
    <row r="6" spans="1:8" ht="25.5">
      <c r="A6" s="888"/>
      <c r="B6" s="889"/>
      <c r="C6" s="443" t="s">
        <v>425</v>
      </c>
      <c r="D6" s="443" t="s">
        <v>426</v>
      </c>
      <c r="E6" s="898"/>
      <c r="F6" s="897"/>
      <c r="G6" s="897"/>
      <c r="H6" s="442" t="s">
        <v>657</v>
      </c>
    </row>
    <row r="7" spans="1:8">
      <c r="A7" s="440">
        <v>1</v>
      </c>
      <c r="B7" s="426" t="s">
        <v>51</v>
      </c>
      <c r="C7" s="752">
        <v>0</v>
      </c>
      <c r="D7" s="752">
        <v>52335986.740000002</v>
      </c>
      <c r="E7" s="753">
        <v>156430.37501183504</v>
      </c>
      <c r="F7" s="753"/>
      <c r="G7" s="752"/>
      <c r="H7" s="755">
        <f>C7+D7-E7-F7</f>
        <v>52179556.364988171</v>
      </c>
    </row>
    <row r="8" spans="1:8">
      <c r="A8" s="440">
        <v>2</v>
      </c>
      <c r="B8" s="426" t="s">
        <v>52</v>
      </c>
      <c r="C8" s="752"/>
      <c r="D8" s="752"/>
      <c r="E8" s="753"/>
      <c r="F8" s="753"/>
      <c r="G8" s="752"/>
      <c r="H8" s="755">
        <f t="shared" ref="H8:H20" si="0">C8+D8-E8-F8</f>
        <v>0</v>
      </c>
    </row>
    <row r="9" spans="1:8">
      <c r="A9" s="440">
        <v>3</v>
      </c>
      <c r="B9" s="426" t="s">
        <v>164</v>
      </c>
      <c r="C9" s="752"/>
      <c r="D9" s="752"/>
      <c r="E9" s="753"/>
      <c r="F9" s="753"/>
      <c r="G9" s="752"/>
      <c r="H9" s="755">
        <f t="shared" si="0"/>
        <v>0</v>
      </c>
    </row>
    <row r="10" spans="1:8">
      <c r="A10" s="440">
        <v>4</v>
      </c>
      <c r="B10" s="426" t="s">
        <v>53</v>
      </c>
      <c r="C10" s="752"/>
      <c r="D10" s="752"/>
      <c r="E10" s="753"/>
      <c r="F10" s="753"/>
      <c r="G10" s="752"/>
      <c r="H10" s="755">
        <f t="shared" si="0"/>
        <v>0</v>
      </c>
    </row>
    <row r="11" spans="1:8">
      <c r="A11" s="440">
        <v>5</v>
      </c>
      <c r="B11" s="426" t="s">
        <v>54</v>
      </c>
      <c r="C11" s="752">
        <v>0</v>
      </c>
      <c r="D11" s="752"/>
      <c r="E11" s="753"/>
      <c r="F11" s="753"/>
      <c r="G11" s="752"/>
      <c r="H11" s="755">
        <f t="shared" si="0"/>
        <v>0</v>
      </c>
    </row>
    <row r="12" spans="1:8">
      <c r="A12" s="440">
        <v>6</v>
      </c>
      <c r="B12" s="426" t="s">
        <v>55</v>
      </c>
      <c r="C12" s="752">
        <v>0</v>
      </c>
      <c r="D12" s="752">
        <v>114612455.69628844</v>
      </c>
      <c r="E12" s="753">
        <v>427804.20865433401</v>
      </c>
      <c r="F12" s="753"/>
      <c r="G12" s="752"/>
      <c r="H12" s="755">
        <f t="shared" si="0"/>
        <v>114184651.48763411</v>
      </c>
    </row>
    <row r="13" spans="1:8">
      <c r="A13" s="440">
        <v>7</v>
      </c>
      <c r="B13" s="426" t="s">
        <v>56</v>
      </c>
      <c r="C13" s="752">
        <v>412403.56000000006</v>
      </c>
      <c r="D13" s="752">
        <v>279709092.91324013</v>
      </c>
      <c r="E13" s="753">
        <v>1495121.0681772847</v>
      </c>
      <c r="F13" s="753"/>
      <c r="G13" s="752"/>
      <c r="H13" s="755">
        <f t="shared" si="0"/>
        <v>278626375.40506285</v>
      </c>
    </row>
    <row r="14" spans="1:8">
      <c r="A14" s="440">
        <v>8</v>
      </c>
      <c r="B14" s="428" t="s">
        <v>57</v>
      </c>
      <c r="C14" s="752"/>
      <c r="D14" s="752"/>
      <c r="E14" s="753"/>
      <c r="F14" s="753"/>
      <c r="G14" s="752"/>
      <c r="H14" s="755">
        <f t="shared" si="0"/>
        <v>0</v>
      </c>
    </row>
    <row r="15" spans="1:8">
      <c r="A15" s="440">
        <v>9</v>
      </c>
      <c r="B15" s="426" t="s">
        <v>58</v>
      </c>
      <c r="C15" s="752"/>
      <c r="D15" s="752"/>
      <c r="E15" s="753"/>
      <c r="F15" s="753"/>
      <c r="G15" s="752"/>
      <c r="H15" s="755">
        <f t="shared" si="0"/>
        <v>0</v>
      </c>
    </row>
    <row r="16" spans="1:8">
      <c r="A16" s="440">
        <v>10</v>
      </c>
      <c r="B16" s="430" t="s">
        <v>427</v>
      </c>
      <c r="C16" s="752">
        <v>207908.1</v>
      </c>
      <c r="D16" s="752">
        <v>0</v>
      </c>
      <c r="E16" s="753">
        <v>198040.97808860903</v>
      </c>
      <c r="F16" s="753"/>
      <c r="G16" s="752"/>
      <c r="H16" s="755">
        <f t="shared" si="0"/>
        <v>9867.1219113909756</v>
      </c>
    </row>
    <row r="17" spans="1:8">
      <c r="A17" s="440">
        <v>11</v>
      </c>
      <c r="B17" s="426" t="s">
        <v>60</v>
      </c>
      <c r="C17" s="752">
        <v>0</v>
      </c>
      <c r="D17" s="752">
        <v>0</v>
      </c>
      <c r="E17" s="753">
        <v>0</v>
      </c>
      <c r="F17" s="753"/>
      <c r="G17" s="752"/>
      <c r="H17" s="755">
        <f t="shared" si="0"/>
        <v>0</v>
      </c>
    </row>
    <row r="18" spans="1:8">
      <c r="A18" s="440">
        <v>12</v>
      </c>
      <c r="B18" s="426" t="s">
        <v>61</v>
      </c>
      <c r="C18" s="752"/>
      <c r="D18" s="752"/>
      <c r="E18" s="753"/>
      <c r="F18" s="753"/>
      <c r="G18" s="752"/>
      <c r="H18" s="755">
        <f t="shared" si="0"/>
        <v>0</v>
      </c>
    </row>
    <row r="19" spans="1:8">
      <c r="A19" s="441">
        <v>13</v>
      </c>
      <c r="B19" s="428" t="s">
        <v>144</v>
      </c>
      <c r="C19" s="752"/>
      <c r="D19" s="752"/>
      <c r="E19" s="753"/>
      <c r="F19" s="753"/>
      <c r="G19" s="752"/>
      <c r="H19" s="755">
        <f t="shared" si="0"/>
        <v>0</v>
      </c>
    </row>
    <row r="20" spans="1:8">
      <c r="A20" s="440">
        <v>14</v>
      </c>
      <c r="B20" s="426" t="s">
        <v>63</v>
      </c>
      <c r="C20" s="752">
        <v>1947312.9999999998</v>
      </c>
      <c r="D20" s="752">
        <v>23440709.319468495</v>
      </c>
      <c r="E20" s="753">
        <v>471856.44195220812</v>
      </c>
      <c r="F20" s="753"/>
      <c r="G20" s="752"/>
      <c r="H20" s="755">
        <f t="shared" si="0"/>
        <v>24916165.877516285</v>
      </c>
    </row>
    <row r="21" spans="1:8" s="437" customFormat="1">
      <c r="A21" s="439">
        <v>15</v>
      </c>
      <c r="B21" s="438" t="s">
        <v>64</v>
      </c>
      <c r="C21" s="754">
        <f t="shared" ref="C21:H21" si="1">SUM(C7:C15)+SUM(C17:C20)</f>
        <v>2359716.5599999996</v>
      </c>
      <c r="D21" s="754">
        <f t="shared" si="1"/>
        <v>470098244.66899705</v>
      </c>
      <c r="E21" s="754">
        <f t="shared" ref="E21" si="2">SUM(E7:E15)+SUM(E17:E20)</f>
        <v>2551212.0937956618</v>
      </c>
      <c r="F21" s="754"/>
      <c r="G21" s="754">
        <f t="shared" si="1"/>
        <v>0</v>
      </c>
      <c r="H21" s="755">
        <f t="shared" si="1"/>
        <v>469906749.13520139</v>
      </c>
    </row>
    <row r="22" spans="1:8">
      <c r="A22" s="436">
        <v>16</v>
      </c>
      <c r="B22" s="435" t="s">
        <v>428</v>
      </c>
      <c r="C22" s="752">
        <v>1010623.3799999999</v>
      </c>
      <c r="D22" s="752">
        <v>271545210.8599999</v>
      </c>
      <c r="E22" s="753">
        <v>1944241.3242833931</v>
      </c>
      <c r="F22" s="753"/>
      <c r="G22" s="752"/>
      <c r="H22" s="755">
        <f>C22+D22-E22-F22</f>
        <v>270611592.91571647</v>
      </c>
    </row>
    <row r="23" spans="1:8">
      <c r="A23" s="436">
        <v>17</v>
      </c>
      <c r="B23" s="435" t="s">
        <v>429</v>
      </c>
      <c r="C23" s="752">
        <v>0</v>
      </c>
      <c r="D23" s="752">
        <v>70156677.280064672</v>
      </c>
      <c r="E23" s="753">
        <v>288590.26057283359</v>
      </c>
      <c r="F23" s="753"/>
      <c r="G23" s="752"/>
      <c r="H23" s="755">
        <f>C23+D23-E23-F23</f>
        <v>69868087.019491836</v>
      </c>
    </row>
    <row r="25" spans="1:8">
      <c r="E25" s="423"/>
      <c r="F25" s="423"/>
    </row>
    <row r="26" spans="1:8" ht="42.6" customHeight="1">
      <c r="B26" s="370" t="s">
        <v>514</v>
      </c>
    </row>
  </sheetData>
  <mergeCells count="5">
    <mergeCell ref="G5:G6"/>
    <mergeCell ref="A5:B6"/>
    <mergeCell ref="C5:D5"/>
    <mergeCell ref="E5:E6"/>
    <mergeCell ref="F5:F6"/>
  </mergeCells>
  <conditionalFormatting sqref="A5">
    <cfRule type="duplicateValues" dxfId="14" priority="1"/>
    <cfRule type="duplicateValues" dxfId="13" priority="2"/>
  </conditionalFormatting>
  <conditionalFormatting sqref="A5">
    <cfRule type="duplicateValues" dxfId="12" priority="3"/>
  </conditionalFormatting>
  <pageMargins left="0.7" right="0.7" top="0.75" bottom="0.75" header="0.3" footer="0.3"/>
  <pageSetup orientation="portrait" horizontalDpi="90" verticalDpi="9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6"/>
  <sheetViews>
    <sheetView showGridLines="0" zoomScaleNormal="100" workbookViewId="0">
      <selection activeCell="A5" sqref="A5:B6"/>
    </sheetView>
  </sheetViews>
  <sheetFormatPr defaultColWidth="9.140625" defaultRowHeight="12.75"/>
  <cols>
    <col min="1" max="1" width="11" style="423" bestFit="1" customWidth="1"/>
    <col min="2" max="2" width="55.7109375" style="423" bestFit="1" customWidth="1"/>
    <col min="3" max="3" width="29.42578125" style="423" bestFit="1" customWidth="1"/>
    <col min="4" max="4" width="32.7109375" style="423" bestFit="1" customWidth="1"/>
    <col min="5" max="5" width="12.42578125" style="423" bestFit="1" customWidth="1"/>
    <col min="6" max="6" width="6.85546875" style="423" bestFit="1" customWidth="1"/>
    <col min="7" max="7" width="20.7109375" style="423" bestFit="1" customWidth="1"/>
    <col min="8" max="8" width="12.5703125" style="423" bestFit="1" customWidth="1"/>
    <col min="9" max="16384" width="9.140625" style="423"/>
  </cols>
  <sheetData>
    <row r="1" spans="1:8" ht="13.5">
      <c r="A1" s="364" t="s">
        <v>30</v>
      </c>
      <c r="B1" s="546" t="str">
        <f>'1. key ratios '!B1</f>
        <v>JSC Isbank Georgia</v>
      </c>
      <c r="C1" s="445"/>
      <c r="D1" s="445"/>
      <c r="E1" s="445"/>
      <c r="F1" s="445"/>
      <c r="G1" s="445"/>
      <c r="H1" s="445"/>
    </row>
    <row r="2" spans="1:8" ht="13.5">
      <c r="A2" s="365" t="s">
        <v>31</v>
      </c>
      <c r="B2" s="547">
        <f>'1. key ratios '!B2</f>
        <v>45291</v>
      </c>
      <c r="C2" s="445"/>
      <c r="D2" s="445"/>
      <c r="E2" s="445"/>
      <c r="F2" s="445"/>
      <c r="G2" s="445"/>
      <c r="H2" s="445"/>
    </row>
    <row r="3" spans="1:8">
      <c r="A3" s="366" t="s">
        <v>430</v>
      </c>
      <c r="B3" s="445"/>
      <c r="C3" s="445"/>
      <c r="D3" s="445"/>
      <c r="E3" s="445"/>
      <c r="F3" s="445"/>
      <c r="G3" s="445"/>
      <c r="H3" s="445"/>
    </row>
    <row r="4" spans="1:8">
      <c r="A4" s="446"/>
      <c r="B4" s="445"/>
      <c r="C4" s="444" t="s">
        <v>0</v>
      </c>
      <c r="D4" s="444" t="s">
        <v>1</v>
      </c>
      <c r="E4" s="444" t="s">
        <v>2</v>
      </c>
      <c r="F4" s="444" t="s">
        <v>3</v>
      </c>
      <c r="G4" s="444" t="s">
        <v>4</v>
      </c>
      <c r="H4" s="444" t="s">
        <v>5</v>
      </c>
    </row>
    <row r="5" spans="1:8" ht="41.45" customHeight="1">
      <c r="A5" s="884" t="s">
        <v>421</v>
      </c>
      <c r="B5" s="885"/>
      <c r="C5" s="898" t="s">
        <v>422</v>
      </c>
      <c r="D5" s="898"/>
      <c r="E5" s="898" t="s">
        <v>659</v>
      </c>
      <c r="F5" s="896" t="s">
        <v>423</v>
      </c>
      <c r="G5" s="896" t="s">
        <v>424</v>
      </c>
      <c r="H5" s="442" t="s">
        <v>658</v>
      </c>
    </row>
    <row r="6" spans="1:8" ht="25.5">
      <c r="A6" s="888"/>
      <c r="B6" s="889"/>
      <c r="C6" s="443" t="s">
        <v>425</v>
      </c>
      <c r="D6" s="443" t="s">
        <v>426</v>
      </c>
      <c r="E6" s="898"/>
      <c r="F6" s="897"/>
      <c r="G6" s="897"/>
      <c r="H6" s="442" t="s">
        <v>657</v>
      </c>
    </row>
    <row r="7" spans="1:8">
      <c r="A7" s="433">
        <v>1</v>
      </c>
      <c r="B7" s="451" t="s">
        <v>518</v>
      </c>
      <c r="C7" s="752">
        <v>7152.79</v>
      </c>
      <c r="D7" s="752">
        <v>55641738.32</v>
      </c>
      <c r="E7" s="752">
        <v>167905.7367340968</v>
      </c>
      <c r="F7" s="752"/>
      <c r="G7" s="752"/>
      <c r="H7" s="755">
        <f t="shared" ref="H7:H34" si="0">C7+D7-E7-F7</f>
        <v>55480985.3732659</v>
      </c>
    </row>
    <row r="8" spans="1:8">
      <c r="A8" s="433">
        <v>2</v>
      </c>
      <c r="B8" s="451" t="s">
        <v>431</v>
      </c>
      <c r="C8" s="752">
        <v>0</v>
      </c>
      <c r="D8" s="752">
        <v>165430224.57297617</v>
      </c>
      <c r="E8" s="752">
        <v>681795.87801336776</v>
      </c>
      <c r="F8" s="752"/>
      <c r="G8" s="752"/>
      <c r="H8" s="755">
        <f t="shared" si="0"/>
        <v>164748428.6949628</v>
      </c>
    </row>
    <row r="9" spans="1:8">
      <c r="A9" s="433">
        <v>3</v>
      </c>
      <c r="B9" s="451" t="s">
        <v>432</v>
      </c>
      <c r="C9" s="752"/>
      <c r="D9" s="752"/>
      <c r="E9" s="752"/>
      <c r="F9" s="752"/>
      <c r="G9" s="752"/>
      <c r="H9" s="755">
        <f t="shared" si="0"/>
        <v>0</v>
      </c>
    </row>
    <row r="10" spans="1:8" ht="25.5">
      <c r="A10" s="433">
        <v>4</v>
      </c>
      <c r="B10" s="451" t="s">
        <v>519</v>
      </c>
      <c r="C10" s="752">
        <v>0</v>
      </c>
      <c r="D10" s="752">
        <v>15368386.530000001</v>
      </c>
      <c r="E10" s="752">
        <v>31957.70178429746</v>
      </c>
      <c r="F10" s="752"/>
      <c r="G10" s="752"/>
      <c r="H10" s="755">
        <f t="shared" si="0"/>
        <v>15336428.828215703</v>
      </c>
    </row>
    <row r="11" spans="1:8">
      <c r="A11" s="433">
        <v>5</v>
      </c>
      <c r="B11" s="451" t="s">
        <v>433</v>
      </c>
      <c r="C11" s="752">
        <v>0</v>
      </c>
      <c r="D11" s="752">
        <v>11597657.336554525</v>
      </c>
      <c r="E11" s="752">
        <v>15432.175365867273</v>
      </c>
      <c r="F11" s="752"/>
      <c r="G11" s="752"/>
      <c r="H11" s="755">
        <f t="shared" si="0"/>
        <v>11582225.161188658</v>
      </c>
    </row>
    <row r="12" spans="1:8">
      <c r="A12" s="433">
        <v>6</v>
      </c>
      <c r="B12" s="451" t="s">
        <v>434</v>
      </c>
      <c r="C12" s="752">
        <v>20063.650000000001</v>
      </c>
      <c r="D12" s="752">
        <v>8249904.6999999993</v>
      </c>
      <c r="E12" s="752">
        <v>27168.547200650381</v>
      </c>
      <c r="F12" s="752"/>
      <c r="G12" s="752"/>
      <c r="H12" s="755">
        <f t="shared" si="0"/>
        <v>8242799.8027993497</v>
      </c>
    </row>
    <row r="13" spans="1:8">
      <c r="A13" s="433">
        <v>7</v>
      </c>
      <c r="B13" s="451" t="s">
        <v>435</v>
      </c>
      <c r="C13" s="752">
        <v>0</v>
      </c>
      <c r="D13" s="752">
        <v>31661863.18</v>
      </c>
      <c r="E13" s="752">
        <v>172048.50255108438</v>
      </c>
      <c r="F13" s="752"/>
      <c r="G13" s="752"/>
      <c r="H13" s="755">
        <f t="shared" si="0"/>
        <v>31489814.677448913</v>
      </c>
    </row>
    <row r="14" spans="1:8">
      <c r="A14" s="433">
        <v>8</v>
      </c>
      <c r="B14" s="451" t="s">
        <v>436</v>
      </c>
      <c r="C14" s="752">
        <v>275777.08</v>
      </c>
      <c r="D14" s="752">
        <v>5088808.2299999995</v>
      </c>
      <c r="E14" s="752">
        <v>282236.64179991488</v>
      </c>
      <c r="F14" s="752"/>
      <c r="G14" s="752"/>
      <c r="H14" s="755">
        <f t="shared" si="0"/>
        <v>5082348.6682000849</v>
      </c>
    </row>
    <row r="15" spans="1:8">
      <c r="A15" s="433">
        <v>9</v>
      </c>
      <c r="B15" s="451" t="s">
        <v>437</v>
      </c>
      <c r="C15" s="752">
        <v>0</v>
      </c>
      <c r="D15" s="752">
        <v>0</v>
      </c>
      <c r="E15" s="752">
        <v>0</v>
      </c>
      <c r="F15" s="752"/>
      <c r="G15" s="752"/>
      <c r="H15" s="755">
        <f t="shared" si="0"/>
        <v>0</v>
      </c>
    </row>
    <row r="16" spans="1:8">
      <c r="A16" s="433">
        <v>10</v>
      </c>
      <c r="B16" s="451" t="s">
        <v>438</v>
      </c>
      <c r="C16" s="752">
        <v>4181.4399999999996</v>
      </c>
      <c r="D16" s="752">
        <v>14533364.99</v>
      </c>
      <c r="E16" s="752">
        <v>15895.693337916626</v>
      </c>
      <c r="F16" s="752"/>
      <c r="G16" s="752"/>
      <c r="H16" s="755">
        <f t="shared" si="0"/>
        <v>14521650.736662082</v>
      </c>
    </row>
    <row r="17" spans="1:9">
      <c r="A17" s="433">
        <v>11</v>
      </c>
      <c r="B17" s="451" t="s">
        <v>439</v>
      </c>
      <c r="C17" s="752">
        <v>26813.770000000004</v>
      </c>
      <c r="D17" s="752">
        <v>15565038.41</v>
      </c>
      <c r="E17" s="752">
        <v>28390.155708344628</v>
      </c>
      <c r="F17" s="752"/>
      <c r="G17" s="752"/>
      <c r="H17" s="755">
        <f t="shared" si="0"/>
        <v>15563462.024291655</v>
      </c>
    </row>
    <row r="18" spans="1:9">
      <c r="A18" s="433">
        <v>12</v>
      </c>
      <c r="B18" s="451" t="s">
        <v>440</v>
      </c>
      <c r="C18" s="752">
        <v>203826.2</v>
      </c>
      <c r="D18" s="752">
        <v>26955241.430615436</v>
      </c>
      <c r="E18" s="752">
        <v>228654.58223353635</v>
      </c>
      <c r="F18" s="752"/>
      <c r="G18" s="752"/>
      <c r="H18" s="755">
        <f t="shared" si="0"/>
        <v>26930413.048381899</v>
      </c>
    </row>
    <row r="19" spans="1:9">
      <c r="A19" s="433">
        <v>13</v>
      </c>
      <c r="B19" s="451" t="s">
        <v>441</v>
      </c>
      <c r="C19" s="752">
        <v>34569.719999999994</v>
      </c>
      <c r="D19" s="752">
        <v>1077780.1600000001</v>
      </c>
      <c r="E19" s="752">
        <v>32244.016928656245</v>
      </c>
      <c r="F19" s="752"/>
      <c r="G19" s="752"/>
      <c r="H19" s="755">
        <f t="shared" si="0"/>
        <v>1080105.8630713439</v>
      </c>
    </row>
    <row r="20" spans="1:9">
      <c r="A20" s="433">
        <v>14</v>
      </c>
      <c r="B20" s="451" t="s">
        <v>442</v>
      </c>
      <c r="C20" s="752">
        <v>97766.889999999985</v>
      </c>
      <c r="D20" s="752">
        <v>2138492.85</v>
      </c>
      <c r="E20" s="752">
        <v>95499.88863985792</v>
      </c>
      <c r="F20" s="752"/>
      <c r="G20" s="752"/>
      <c r="H20" s="755">
        <f t="shared" si="0"/>
        <v>2140759.8513601422</v>
      </c>
    </row>
    <row r="21" spans="1:9">
      <c r="A21" s="433">
        <v>15</v>
      </c>
      <c r="B21" s="451" t="s">
        <v>443</v>
      </c>
      <c r="C21" s="752">
        <v>0</v>
      </c>
      <c r="D21" s="752">
        <v>22667.510000000002</v>
      </c>
      <c r="E21" s="752">
        <v>395.19877578322257</v>
      </c>
      <c r="F21" s="752"/>
      <c r="G21" s="752"/>
      <c r="H21" s="755">
        <f t="shared" si="0"/>
        <v>22272.311224216781</v>
      </c>
    </row>
    <row r="22" spans="1:9">
      <c r="A22" s="433">
        <v>16</v>
      </c>
      <c r="B22" s="451" t="s">
        <v>444</v>
      </c>
      <c r="C22" s="752">
        <v>0</v>
      </c>
      <c r="D22" s="752">
        <v>0</v>
      </c>
      <c r="E22" s="752">
        <v>0</v>
      </c>
      <c r="F22" s="752"/>
      <c r="G22" s="752"/>
      <c r="H22" s="755">
        <f t="shared" si="0"/>
        <v>0</v>
      </c>
    </row>
    <row r="23" spans="1:9">
      <c r="A23" s="433">
        <v>17</v>
      </c>
      <c r="B23" s="451" t="s">
        <v>522</v>
      </c>
      <c r="C23" s="752">
        <v>0</v>
      </c>
      <c r="D23" s="752">
        <v>130208.36</v>
      </c>
      <c r="E23" s="752">
        <v>599.79594809403966</v>
      </c>
      <c r="F23" s="752"/>
      <c r="G23" s="752"/>
      <c r="H23" s="755">
        <f t="shared" si="0"/>
        <v>129608.56405190597</v>
      </c>
    </row>
    <row r="24" spans="1:9">
      <c r="A24" s="433">
        <v>18</v>
      </c>
      <c r="B24" s="451" t="s">
        <v>445</v>
      </c>
      <c r="C24" s="752">
        <v>0</v>
      </c>
      <c r="D24" s="752">
        <v>50854082.23734799</v>
      </c>
      <c r="E24" s="752">
        <v>296744.03896182985</v>
      </c>
      <c r="F24" s="752"/>
      <c r="G24" s="752"/>
      <c r="H24" s="755">
        <f t="shared" si="0"/>
        <v>50557338.198386163</v>
      </c>
    </row>
    <row r="25" spans="1:9">
      <c r="A25" s="433">
        <v>19</v>
      </c>
      <c r="B25" s="451" t="s">
        <v>446</v>
      </c>
      <c r="C25" s="752">
        <v>0</v>
      </c>
      <c r="D25" s="752">
        <v>12543901.780000001</v>
      </c>
      <c r="E25" s="752">
        <v>97888.280194878171</v>
      </c>
      <c r="F25" s="752"/>
      <c r="G25" s="752"/>
      <c r="H25" s="755">
        <f t="shared" si="0"/>
        <v>12446013.499805123</v>
      </c>
    </row>
    <row r="26" spans="1:9">
      <c r="A26" s="433">
        <v>20</v>
      </c>
      <c r="B26" s="451" t="s">
        <v>521</v>
      </c>
      <c r="C26" s="752">
        <v>43981.600000000006</v>
      </c>
      <c r="D26" s="752">
        <v>13174154.030000001</v>
      </c>
      <c r="E26" s="752">
        <v>95444.444093129277</v>
      </c>
      <c r="F26" s="752"/>
      <c r="G26" s="752"/>
      <c r="H26" s="755">
        <f t="shared" si="0"/>
        <v>13122691.185906872</v>
      </c>
      <c r="I26" s="448"/>
    </row>
    <row r="27" spans="1:9">
      <c r="A27" s="433">
        <v>21</v>
      </c>
      <c r="B27" s="451" t="s">
        <v>447</v>
      </c>
      <c r="C27" s="752">
        <v>83720.87000000001</v>
      </c>
      <c r="D27" s="752">
        <v>0</v>
      </c>
      <c r="E27" s="752">
        <v>12557.931214773484</v>
      </c>
      <c r="F27" s="752"/>
      <c r="G27" s="752"/>
      <c r="H27" s="755">
        <f t="shared" si="0"/>
        <v>71162.938785226521</v>
      </c>
      <c r="I27" s="448"/>
    </row>
    <row r="28" spans="1:9">
      <c r="A28" s="433">
        <v>22</v>
      </c>
      <c r="B28" s="451" t="s">
        <v>448</v>
      </c>
      <c r="C28" s="752">
        <v>0</v>
      </c>
      <c r="D28" s="752">
        <v>0</v>
      </c>
      <c r="E28" s="752">
        <v>0</v>
      </c>
      <c r="F28" s="752"/>
      <c r="G28" s="752"/>
      <c r="H28" s="755">
        <f t="shared" si="0"/>
        <v>0</v>
      </c>
      <c r="I28" s="448"/>
    </row>
    <row r="29" spans="1:9">
      <c r="A29" s="433">
        <v>23</v>
      </c>
      <c r="B29" s="451" t="s">
        <v>449</v>
      </c>
      <c r="C29" s="752">
        <v>22701.690000000002</v>
      </c>
      <c r="D29" s="752">
        <v>18034934.002034537</v>
      </c>
      <c r="E29" s="752">
        <v>77537.586720988373</v>
      </c>
      <c r="F29" s="752"/>
      <c r="G29" s="752"/>
      <c r="H29" s="755">
        <f t="shared" si="0"/>
        <v>17980098.105313551</v>
      </c>
      <c r="I29" s="448"/>
    </row>
    <row r="30" spans="1:9">
      <c r="A30" s="433">
        <v>24</v>
      </c>
      <c r="B30" s="451" t="s">
        <v>520</v>
      </c>
      <c r="C30" s="752">
        <v>0</v>
      </c>
      <c r="D30" s="752">
        <v>5287683.26</v>
      </c>
      <c r="E30" s="752">
        <v>940.4600257336175</v>
      </c>
      <c r="F30" s="752"/>
      <c r="G30" s="752"/>
      <c r="H30" s="755">
        <f t="shared" si="0"/>
        <v>5286742.7999742664</v>
      </c>
      <c r="I30" s="448"/>
    </row>
    <row r="31" spans="1:9">
      <c r="A31" s="433">
        <v>25</v>
      </c>
      <c r="B31" s="451" t="s">
        <v>450</v>
      </c>
      <c r="C31" s="752">
        <v>190067.68</v>
      </c>
      <c r="D31" s="752">
        <v>91292.67</v>
      </c>
      <c r="E31" s="752">
        <v>189874.83756286139</v>
      </c>
      <c r="F31" s="752"/>
      <c r="G31" s="752"/>
      <c r="H31" s="755">
        <f t="shared" si="0"/>
        <v>91485.51243713859</v>
      </c>
      <c r="I31" s="448"/>
    </row>
    <row r="32" spans="1:9">
      <c r="A32" s="433">
        <v>26</v>
      </c>
      <c r="B32" s="451" t="s">
        <v>517</v>
      </c>
      <c r="C32" s="752">
        <v>0</v>
      </c>
      <c r="D32" s="752">
        <v>0</v>
      </c>
      <c r="E32" s="752">
        <v>0</v>
      </c>
      <c r="F32" s="752"/>
      <c r="G32" s="752"/>
      <c r="H32" s="755">
        <f t="shared" si="0"/>
        <v>0</v>
      </c>
      <c r="I32" s="448"/>
    </row>
    <row r="33" spans="1:9">
      <c r="A33" s="433">
        <v>27</v>
      </c>
      <c r="B33" s="434" t="s">
        <v>451</v>
      </c>
      <c r="C33" s="752">
        <v>1349093.18</v>
      </c>
      <c r="D33" s="752">
        <v>16650820.109468494</v>
      </c>
      <c r="E33" s="752"/>
      <c r="F33" s="752"/>
      <c r="G33" s="752"/>
      <c r="H33" s="755">
        <f t="shared" si="0"/>
        <v>17999913.289468493</v>
      </c>
      <c r="I33" s="448"/>
    </row>
    <row r="34" spans="1:9">
      <c r="A34" s="433">
        <v>28</v>
      </c>
      <c r="B34" s="450" t="s">
        <v>64</v>
      </c>
      <c r="C34" s="754">
        <f>SUM(C7:C33)</f>
        <v>2359716.5599999996</v>
      </c>
      <c r="D34" s="754">
        <f>SUM(D7:D33)</f>
        <v>470098244.66899717</v>
      </c>
      <c r="E34" s="754">
        <f>SUM(E7:E33)</f>
        <v>2551212.0937956618</v>
      </c>
      <c r="F34" s="754">
        <f>SUM(F7:F33)</f>
        <v>0</v>
      </c>
      <c r="G34" s="754">
        <f>SUM(G7:G33)</f>
        <v>0</v>
      </c>
      <c r="H34" s="755">
        <f t="shared" si="0"/>
        <v>469906749.13520151</v>
      </c>
      <c r="I34" s="448"/>
    </row>
    <row r="35" spans="1:9">
      <c r="A35" s="448"/>
      <c r="B35" s="448"/>
      <c r="C35" s="448"/>
      <c r="D35" s="448"/>
      <c r="E35" s="448"/>
      <c r="F35" s="448"/>
      <c r="G35" s="448"/>
      <c r="H35" s="448"/>
      <c r="I35" s="448"/>
    </row>
    <row r="36" spans="1:9">
      <c r="A36" s="448"/>
      <c r="B36" s="449"/>
      <c r="C36" s="448"/>
      <c r="D36" s="448"/>
      <c r="E36" s="448"/>
      <c r="F36" s="448"/>
      <c r="G36" s="448"/>
      <c r="H36" s="448"/>
      <c r="I36" s="448"/>
    </row>
  </sheetData>
  <mergeCells count="5">
    <mergeCell ref="G5:G6"/>
    <mergeCell ref="A5:B6"/>
    <mergeCell ref="C5:D5"/>
    <mergeCell ref="E5:E6"/>
    <mergeCell ref="F5:F6"/>
  </mergeCells>
  <conditionalFormatting sqref="A5">
    <cfRule type="duplicateValues" dxfId="11" priority="1"/>
    <cfRule type="duplicateValues" dxfId="10" priority="2"/>
  </conditionalFormatting>
  <conditionalFormatting sqref="A5">
    <cfRule type="duplicateValues" dxfId="9" priority="3"/>
  </conditionalFormatting>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15"/>
  <sheetViews>
    <sheetView showGridLines="0" zoomScaleNormal="100" workbookViewId="0">
      <selection activeCell="A5" sqref="A5:B5"/>
    </sheetView>
  </sheetViews>
  <sheetFormatPr defaultColWidth="9.140625" defaultRowHeight="12.75"/>
  <cols>
    <col min="1" max="1" width="11.85546875" style="423" bestFit="1" customWidth="1"/>
    <col min="2" max="2" width="72" style="423" bestFit="1" customWidth="1"/>
    <col min="3" max="3" width="10.42578125" style="423" bestFit="1" customWidth="1"/>
    <col min="4" max="4" width="21.28515625" style="367" bestFit="1" customWidth="1"/>
    <col min="5" max="16384" width="9.140625" style="423"/>
  </cols>
  <sheetData>
    <row r="1" spans="1:4" ht="13.5">
      <c r="A1" s="364" t="s">
        <v>30</v>
      </c>
      <c r="B1" s="546" t="str">
        <f>'1. key ratios '!B1</f>
        <v>JSC Isbank Georgia</v>
      </c>
      <c r="D1" s="423"/>
    </row>
    <row r="2" spans="1:4" ht="13.5">
      <c r="A2" s="365" t="s">
        <v>31</v>
      </c>
      <c r="B2" s="547">
        <f>'1. key ratios '!B2</f>
        <v>45291</v>
      </c>
      <c r="D2" s="423"/>
    </row>
    <row r="3" spans="1:4">
      <c r="A3" s="366" t="s">
        <v>452</v>
      </c>
      <c r="D3" s="423"/>
    </row>
    <row r="5" spans="1:4" ht="25.5">
      <c r="A5" s="899" t="s">
        <v>666</v>
      </c>
      <c r="B5" s="899"/>
      <c r="C5" s="431" t="s">
        <v>469</v>
      </c>
      <c r="D5" s="431" t="s">
        <v>510</v>
      </c>
    </row>
    <row r="6" spans="1:4">
      <c r="A6" s="458">
        <v>1</v>
      </c>
      <c r="B6" s="452" t="s">
        <v>665</v>
      </c>
      <c r="C6" s="757">
        <v>2435000</v>
      </c>
      <c r="D6" s="757">
        <v>220717.23850482184</v>
      </c>
    </row>
    <row r="7" spans="1:4">
      <c r="A7" s="455">
        <v>2</v>
      </c>
      <c r="B7" s="452" t="s">
        <v>664</v>
      </c>
      <c r="C7" s="757">
        <f>SUM(C8:C9)</f>
        <v>945190.83671339497</v>
      </c>
      <c r="D7" s="757">
        <f>SUM(D8:D9)</f>
        <v>80453.809090688505</v>
      </c>
    </row>
    <row r="8" spans="1:4">
      <c r="A8" s="457">
        <v>2.1</v>
      </c>
      <c r="B8" s="456" t="s">
        <v>525</v>
      </c>
      <c r="C8" s="756">
        <v>945190.83671339497</v>
      </c>
      <c r="D8" s="756">
        <v>63959.085413820198</v>
      </c>
    </row>
    <row r="9" spans="1:4">
      <c r="A9" s="457">
        <v>2.2000000000000002</v>
      </c>
      <c r="B9" s="456" t="s">
        <v>523</v>
      </c>
      <c r="C9" s="756">
        <v>0</v>
      </c>
      <c r="D9" s="756">
        <v>16494.7236768683</v>
      </c>
    </row>
    <row r="10" spans="1:4">
      <c r="A10" s="458">
        <v>3</v>
      </c>
      <c r="B10" s="452" t="s">
        <v>663</v>
      </c>
      <c r="C10" s="757">
        <f>SUM(C11:C13)</f>
        <v>1437017.4279374848</v>
      </c>
      <c r="D10" s="757">
        <f>SUM(D11:D13)</f>
        <v>13133.244674551084</v>
      </c>
    </row>
    <row r="11" spans="1:4">
      <c r="A11" s="457">
        <v>3.1</v>
      </c>
      <c r="B11" s="456" t="s">
        <v>454</v>
      </c>
      <c r="C11" s="756"/>
      <c r="D11" s="756"/>
    </row>
    <row r="12" spans="1:4">
      <c r="A12" s="457">
        <v>3.2</v>
      </c>
      <c r="B12" s="456" t="s">
        <v>662</v>
      </c>
      <c r="C12" s="756">
        <v>1423000.8796623701</v>
      </c>
      <c r="D12" s="756">
        <v>13133.244674551084</v>
      </c>
    </row>
    <row r="13" spans="1:4">
      <c r="A13" s="457">
        <v>3.3</v>
      </c>
      <c r="B13" s="456" t="s">
        <v>524</v>
      </c>
      <c r="C13" s="756">
        <v>14016.548275114699</v>
      </c>
      <c r="D13" s="756">
        <v>0</v>
      </c>
    </row>
    <row r="14" spans="1:4">
      <c r="A14" s="455">
        <v>4</v>
      </c>
      <c r="B14" s="454" t="s">
        <v>661</v>
      </c>
      <c r="C14" s="756">
        <v>1067.9067049827399</v>
      </c>
      <c r="D14" s="756">
        <v>552.45765187469101</v>
      </c>
    </row>
    <row r="15" spans="1:4">
      <c r="A15" s="453">
        <v>5</v>
      </c>
      <c r="B15" s="452" t="s">
        <v>660</v>
      </c>
      <c r="C15" s="751">
        <f>C6+C7-C10+C14</f>
        <v>1944241.315480893</v>
      </c>
      <c r="D15" s="751">
        <f>D6+D7-D10+D14</f>
        <v>288590.260572834</v>
      </c>
    </row>
  </sheetData>
  <mergeCells count="1">
    <mergeCell ref="A5:B5"/>
  </mergeCells>
  <pageMargins left="0.7" right="0.7" top="0.75" bottom="0.75" header="0.3" footer="0.3"/>
  <pageSetup orientation="portrait" horizontalDpi="4294967292"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23"/>
  <sheetViews>
    <sheetView showGridLines="0" zoomScaleNormal="100" workbookViewId="0">
      <selection activeCell="A5" sqref="A5:B6"/>
    </sheetView>
  </sheetViews>
  <sheetFormatPr defaultColWidth="9.140625" defaultRowHeight="12.75"/>
  <cols>
    <col min="1" max="1" width="11.85546875" style="423" bestFit="1" customWidth="1"/>
    <col min="2" max="2" width="64.42578125" style="423" bestFit="1" customWidth="1"/>
    <col min="3" max="3" width="26.42578125" style="423" customWidth="1"/>
    <col min="4" max="4" width="35.28515625" style="423" customWidth="1"/>
    <col min="5" max="16384" width="9.140625" style="423"/>
  </cols>
  <sheetData>
    <row r="1" spans="1:4" ht="13.5">
      <c r="A1" s="364" t="s">
        <v>30</v>
      </c>
      <c r="B1" s="546" t="str">
        <f>'1. key ratios '!B1</f>
        <v>JSC Isbank Georgia</v>
      </c>
    </row>
    <row r="2" spans="1:4" ht="13.5">
      <c r="A2" s="365" t="s">
        <v>31</v>
      </c>
      <c r="B2" s="547">
        <f>'1. key ratios '!B2</f>
        <v>45291</v>
      </c>
    </row>
    <row r="3" spans="1:4">
      <c r="A3" s="366" t="s">
        <v>456</v>
      </c>
    </row>
    <row r="4" spans="1:4">
      <c r="A4" s="366"/>
    </row>
    <row r="5" spans="1:4" ht="15" customHeight="1">
      <c r="A5" s="900" t="s">
        <v>526</v>
      </c>
      <c r="B5" s="901"/>
      <c r="C5" s="904" t="s">
        <v>457</v>
      </c>
      <c r="D5" s="904" t="s">
        <v>458</v>
      </c>
    </row>
    <row r="6" spans="1:4">
      <c r="A6" s="902"/>
      <c r="B6" s="903"/>
      <c r="C6" s="904"/>
      <c r="D6" s="904"/>
    </row>
    <row r="7" spans="1:4">
      <c r="A7" s="461">
        <v>1</v>
      </c>
      <c r="B7" s="424" t="s">
        <v>453</v>
      </c>
      <c r="C7" s="757">
        <v>1034979.3198610106</v>
      </c>
      <c r="D7" s="459"/>
    </row>
    <row r="8" spans="1:4">
      <c r="A8" s="463">
        <v>2</v>
      </c>
      <c r="B8" s="463" t="s">
        <v>459</v>
      </c>
      <c r="C8" s="757">
        <v>105583.33999200002</v>
      </c>
      <c r="D8" s="459"/>
    </row>
    <row r="9" spans="1:4">
      <c r="A9" s="463">
        <v>3</v>
      </c>
      <c r="B9" s="464" t="s">
        <v>669</v>
      </c>
      <c r="C9" s="757">
        <v>1863.0341009999813</v>
      </c>
      <c r="D9" s="459"/>
    </row>
    <row r="10" spans="1:4">
      <c r="A10" s="463">
        <v>4</v>
      </c>
      <c r="B10" s="463" t="s">
        <v>460</v>
      </c>
      <c r="C10" s="757">
        <f>SUM(C11:C17)</f>
        <v>131802.31395401116</v>
      </c>
      <c r="D10" s="459"/>
    </row>
    <row r="11" spans="1:4">
      <c r="A11" s="463">
        <v>5</v>
      </c>
      <c r="B11" s="462" t="s">
        <v>668</v>
      </c>
      <c r="C11" s="756">
        <v>0</v>
      </c>
      <c r="D11" s="459"/>
    </row>
    <row r="12" spans="1:4">
      <c r="A12" s="463">
        <v>6</v>
      </c>
      <c r="B12" s="462" t="s">
        <v>461</v>
      </c>
      <c r="C12" s="756">
        <v>0</v>
      </c>
      <c r="D12" s="459"/>
    </row>
    <row r="13" spans="1:4">
      <c r="A13" s="463">
        <v>7</v>
      </c>
      <c r="B13" s="462" t="s">
        <v>464</v>
      </c>
      <c r="C13" s="756">
        <v>131802.31395401116</v>
      </c>
      <c r="D13" s="459"/>
    </row>
    <row r="14" spans="1:4">
      <c r="A14" s="463">
        <v>8</v>
      </c>
      <c r="B14" s="462" t="s">
        <v>462</v>
      </c>
      <c r="C14" s="756">
        <v>0</v>
      </c>
      <c r="D14" s="463"/>
    </row>
    <row r="15" spans="1:4">
      <c r="A15" s="463">
        <v>9</v>
      </c>
      <c r="B15" s="462" t="s">
        <v>463</v>
      </c>
      <c r="C15" s="756">
        <v>0</v>
      </c>
      <c r="D15" s="463"/>
    </row>
    <row r="16" spans="1:4">
      <c r="A16" s="463">
        <v>10</v>
      </c>
      <c r="B16" s="462" t="s">
        <v>465</v>
      </c>
      <c r="C16" s="756">
        <v>0</v>
      </c>
      <c r="D16" s="463"/>
    </row>
    <row r="17" spans="1:4">
      <c r="A17" s="463">
        <v>11</v>
      </c>
      <c r="B17" s="462" t="s">
        <v>667</v>
      </c>
      <c r="C17" s="756">
        <v>0</v>
      </c>
      <c r="D17" s="459"/>
    </row>
    <row r="18" spans="1:4">
      <c r="A18" s="461">
        <v>12</v>
      </c>
      <c r="B18" s="460" t="s">
        <v>455</v>
      </c>
      <c r="C18" s="751">
        <f>C7+C8+C9-C10</f>
        <v>1010623.3799999995</v>
      </c>
      <c r="D18" s="459"/>
    </row>
    <row r="21" spans="1:4">
      <c r="B21" s="364"/>
    </row>
    <row r="22" spans="1:4">
      <c r="B22" s="365"/>
    </row>
    <row r="23" spans="1:4">
      <c r="B23" s="366"/>
    </row>
  </sheetData>
  <mergeCells count="3">
    <mergeCell ref="A5:B6"/>
    <mergeCell ref="C5:C6"/>
    <mergeCell ref="D5:D6"/>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B28"/>
  <sheetViews>
    <sheetView showGridLines="0" zoomScaleNormal="100" workbookViewId="0">
      <selection activeCell="A5" sqref="A5:B7"/>
    </sheetView>
  </sheetViews>
  <sheetFormatPr defaultColWidth="9.140625" defaultRowHeight="12.75"/>
  <cols>
    <col min="1" max="1" width="11.85546875" style="445" bestFit="1" customWidth="1"/>
    <col min="2" max="2" width="21.28515625" style="445" bestFit="1" customWidth="1"/>
    <col min="3" max="4" width="12.42578125" style="445" bestFit="1" customWidth="1"/>
    <col min="5" max="5" width="14" style="445" bestFit="1" customWidth="1"/>
    <col min="6" max="6" width="21.85546875" style="445" bestFit="1" customWidth="1"/>
    <col min="7" max="7" width="14.85546875" style="445" bestFit="1" customWidth="1"/>
    <col min="8" max="8" width="8.85546875" style="445" bestFit="1" customWidth="1"/>
    <col min="9" max="9" width="14" style="445" bestFit="1" customWidth="1"/>
    <col min="10" max="10" width="21.85546875" style="445" bestFit="1" customWidth="1"/>
    <col min="11" max="11" width="14.85546875" style="445" bestFit="1" customWidth="1"/>
    <col min="12" max="12" width="10.42578125" style="445" bestFit="1" customWidth="1"/>
    <col min="13" max="13" width="14" style="445" bestFit="1" customWidth="1"/>
    <col min="14" max="14" width="21.85546875" style="445" bestFit="1" customWidth="1"/>
    <col min="15" max="15" width="19" style="445" bestFit="1" customWidth="1"/>
    <col min="16" max="16" width="21.7109375" style="445" bestFit="1" customWidth="1"/>
    <col min="17" max="18" width="19.7109375" style="445" bestFit="1" customWidth="1"/>
    <col min="19" max="19" width="13.28515625" style="445" bestFit="1" customWidth="1"/>
    <col min="20" max="26" width="22.28515625" style="445" customWidth="1"/>
    <col min="27" max="27" width="23.28515625" style="445" bestFit="1" customWidth="1"/>
    <col min="28" max="28" width="20" style="445" customWidth="1"/>
    <col min="29" max="16384" width="9.140625" style="445"/>
  </cols>
  <sheetData>
    <row r="1" spans="1:28" ht="13.5">
      <c r="A1" s="364" t="s">
        <v>30</v>
      </c>
      <c r="B1" s="546" t="str">
        <f>'1. key ratios '!B1</f>
        <v>JSC Isbank Georgia</v>
      </c>
    </row>
    <row r="2" spans="1:28" ht="13.5">
      <c r="A2" s="365" t="s">
        <v>31</v>
      </c>
      <c r="B2" s="547">
        <f>'1. key ratios '!B2</f>
        <v>45291</v>
      </c>
      <c r="C2" s="446"/>
    </row>
    <row r="3" spans="1:28">
      <c r="A3" s="366" t="s">
        <v>466</v>
      </c>
    </row>
    <row r="5" spans="1:28" ht="15" customHeight="1">
      <c r="A5" s="906" t="s">
        <v>681</v>
      </c>
      <c r="B5" s="907"/>
      <c r="C5" s="912" t="s">
        <v>467</v>
      </c>
      <c r="D5" s="913"/>
      <c r="E5" s="913"/>
      <c r="F5" s="913"/>
      <c r="G5" s="913"/>
      <c r="H5" s="913"/>
      <c r="I5" s="913"/>
      <c r="J5" s="913"/>
      <c r="K5" s="913"/>
      <c r="L5" s="913"/>
      <c r="M5" s="913"/>
      <c r="N5" s="913"/>
      <c r="O5" s="913"/>
      <c r="P5" s="913"/>
      <c r="Q5" s="913"/>
      <c r="R5" s="913"/>
      <c r="S5" s="913"/>
      <c r="T5" s="477"/>
      <c r="U5" s="477"/>
      <c r="V5" s="477"/>
      <c r="W5" s="477"/>
      <c r="X5" s="477"/>
      <c r="Y5" s="477"/>
      <c r="Z5" s="477"/>
      <c r="AA5" s="476"/>
      <c r="AB5" s="469"/>
    </row>
    <row r="6" spans="1:28" ht="12" customHeight="1">
      <c r="A6" s="908"/>
      <c r="B6" s="909"/>
      <c r="C6" s="914" t="s">
        <v>64</v>
      </c>
      <c r="D6" s="916" t="s">
        <v>680</v>
      </c>
      <c r="E6" s="916"/>
      <c r="F6" s="916"/>
      <c r="G6" s="916"/>
      <c r="H6" s="916" t="s">
        <v>679</v>
      </c>
      <c r="I6" s="916"/>
      <c r="J6" s="916"/>
      <c r="K6" s="916"/>
      <c r="L6" s="475"/>
      <c r="M6" s="917" t="s">
        <v>678</v>
      </c>
      <c r="N6" s="917"/>
      <c r="O6" s="917"/>
      <c r="P6" s="917"/>
      <c r="Q6" s="917"/>
      <c r="R6" s="917"/>
      <c r="S6" s="897"/>
      <c r="T6" s="474"/>
      <c r="U6" s="905" t="s">
        <v>677</v>
      </c>
      <c r="V6" s="905"/>
      <c r="W6" s="905"/>
      <c r="X6" s="905"/>
      <c r="Y6" s="905"/>
      <c r="Z6" s="905"/>
      <c r="AA6" s="898"/>
      <c r="AB6" s="473"/>
    </row>
    <row r="7" spans="1:28" ht="25.5">
      <c r="A7" s="910"/>
      <c r="B7" s="911"/>
      <c r="C7" s="915"/>
      <c r="D7" s="472"/>
      <c r="E7" s="470" t="s">
        <v>468</v>
      </c>
      <c r="F7" s="442" t="s">
        <v>675</v>
      </c>
      <c r="G7" s="444" t="s">
        <v>676</v>
      </c>
      <c r="H7" s="446"/>
      <c r="I7" s="470" t="s">
        <v>468</v>
      </c>
      <c r="J7" s="442" t="s">
        <v>675</v>
      </c>
      <c r="K7" s="444" t="s">
        <v>676</v>
      </c>
      <c r="L7" s="471"/>
      <c r="M7" s="470" t="s">
        <v>468</v>
      </c>
      <c r="N7" s="470" t="s">
        <v>675</v>
      </c>
      <c r="O7" s="470" t="s">
        <v>674</v>
      </c>
      <c r="P7" s="470" t="s">
        <v>673</v>
      </c>
      <c r="Q7" s="470" t="s">
        <v>672</v>
      </c>
      <c r="R7" s="442" t="s">
        <v>671</v>
      </c>
      <c r="S7" s="470" t="s">
        <v>670</v>
      </c>
      <c r="T7" s="471"/>
      <c r="U7" s="470" t="s">
        <v>468</v>
      </c>
      <c r="V7" s="470" t="s">
        <v>675</v>
      </c>
      <c r="W7" s="470" t="s">
        <v>674</v>
      </c>
      <c r="X7" s="470" t="s">
        <v>673</v>
      </c>
      <c r="Y7" s="470" t="s">
        <v>672</v>
      </c>
      <c r="Z7" s="442" t="s">
        <v>671</v>
      </c>
      <c r="AA7" s="470" t="s">
        <v>670</v>
      </c>
      <c r="AB7" s="469"/>
    </row>
    <row r="8" spans="1:28">
      <c r="A8" s="468">
        <v>1</v>
      </c>
      <c r="B8" s="438" t="s">
        <v>469</v>
      </c>
      <c r="C8" s="761">
        <f>SUM(C9:C14)</f>
        <v>272555834.24000001</v>
      </c>
      <c r="D8" s="761">
        <f t="shared" ref="D8:S8" si="0">SUM(D9:D14)</f>
        <v>270917221.69999993</v>
      </c>
      <c r="E8" s="761">
        <f t="shared" si="0"/>
        <v>0</v>
      </c>
      <c r="F8" s="761">
        <f t="shared" si="0"/>
        <v>0</v>
      </c>
      <c r="G8" s="761">
        <f t="shared" si="0"/>
        <v>0</v>
      </c>
      <c r="H8" s="761">
        <f t="shared" si="0"/>
        <v>627989.15999999992</v>
      </c>
      <c r="I8" s="761">
        <f t="shared" si="0"/>
        <v>0</v>
      </c>
      <c r="J8" s="761">
        <f t="shared" si="0"/>
        <v>348662.51999999996</v>
      </c>
      <c r="K8" s="761">
        <f t="shared" si="0"/>
        <v>0</v>
      </c>
      <c r="L8" s="761">
        <f t="shared" si="0"/>
        <v>1010623.3799999999</v>
      </c>
      <c r="M8" s="761">
        <f t="shared" si="0"/>
        <v>0</v>
      </c>
      <c r="N8" s="761">
        <f t="shared" si="0"/>
        <v>0</v>
      </c>
      <c r="O8" s="761">
        <f t="shared" si="0"/>
        <v>0</v>
      </c>
      <c r="P8" s="761">
        <f t="shared" si="0"/>
        <v>0</v>
      </c>
      <c r="Q8" s="761">
        <f t="shared" si="0"/>
        <v>15182.509999999998</v>
      </c>
      <c r="R8" s="761">
        <f t="shared" si="0"/>
        <v>0</v>
      </c>
      <c r="S8" s="761">
        <f t="shared" si="0"/>
        <v>192725.59</v>
      </c>
      <c r="T8" s="433"/>
      <c r="U8" s="433"/>
      <c r="V8" s="433"/>
      <c r="W8" s="433"/>
      <c r="X8" s="433"/>
      <c r="Y8" s="433"/>
      <c r="Z8" s="433"/>
      <c r="AA8" s="433"/>
      <c r="AB8" s="465"/>
    </row>
    <row r="9" spans="1:28">
      <c r="A9" s="433">
        <v>1.1000000000000001</v>
      </c>
      <c r="B9" s="467" t="s">
        <v>470</v>
      </c>
      <c r="C9" s="758"/>
      <c r="D9" s="752"/>
      <c r="E9" s="752"/>
      <c r="F9" s="752"/>
      <c r="G9" s="752"/>
      <c r="H9" s="752"/>
      <c r="I9" s="752"/>
      <c r="J9" s="752"/>
      <c r="K9" s="752"/>
      <c r="L9" s="752"/>
      <c r="M9" s="752"/>
      <c r="N9" s="752"/>
      <c r="O9" s="752"/>
      <c r="P9" s="752"/>
      <c r="Q9" s="752"/>
      <c r="R9" s="752"/>
      <c r="S9" s="752"/>
      <c r="T9" s="433"/>
      <c r="U9" s="433"/>
      <c r="V9" s="433"/>
      <c r="W9" s="433"/>
      <c r="X9" s="433"/>
      <c r="Y9" s="433"/>
      <c r="Z9" s="433"/>
      <c r="AA9" s="433"/>
      <c r="AB9" s="465"/>
    </row>
    <row r="10" spans="1:28">
      <c r="A10" s="433">
        <v>1.2</v>
      </c>
      <c r="B10" s="467" t="s">
        <v>471</v>
      </c>
      <c r="C10" s="758"/>
      <c r="D10" s="752"/>
      <c r="E10" s="752"/>
      <c r="F10" s="752"/>
      <c r="G10" s="752"/>
      <c r="H10" s="752"/>
      <c r="I10" s="752"/>
      <c r="J10" s="752"/>
      <c r="K10" s="752"/>
      <c r="L10" s="752"/>
      <c r="M10" s="752"/>
      <c r="N10" s="752"/>
      <c r="O10" s="752"/>
      <c r="P10" s="752"/>
      <c r="Q10" s="752"/>
      <c r="R10" s="752"/>
      <c r="S10" s="752"/>
      <c r="T10" s="433"/>
      <c r="U10" s="433"/>
      <c r="V10" s="433"/>
      <c r="W10" s="433"/>
      <c r="X10" s="433"/>
      <c r="Y10" s="433"/>
      <c r="Z10" s="433"/>
      <c r="AA10" s="433"/>
      <c r="AB10" s="465"/>
    </row>
    <row r="11" spans="1:28">
      <c r="A11" s="433">
        <v>1.3</v>
      </c>
      <c r="B11" s="467" t="s">
        <v>472</v>
      </c>
      <c r="C11" s="758">
        <v>38146345.640000001</v>
      </c>
      <c r="D11" s="752">
        <v>38146345.640000001</v>
      </c>
      <c r="E11" s="752">
        <v>0</v>
      </c>
      <c r="F11" s="752">
        <v>0</v>
      </c>
      <c r="G11" s="752">
        <v>0</v>
      </c>
      <c r="H11" s="752">
        <v>0</v>
      </c>
      <c r="I11" s="752">
        <v>0</v>
      </c>
      <c r="J11" s="752">
        <v>0</v>
      </c>
      <c r="K11" s="752">
        <v>0</v>
      </c>
      <c r="L11" s="752">
        <v>0</v>
      </c>
      <c r="M11" s="752">
        <v>0</v>
      </c>
      <c r="N11" s="752">
        <v>0</v>
      </c>
      <c r="O11" s="752">
        <v>0</v>
      </c>
      <c r="P11" s="752">
        <v>0</v>
      </c>
      <c r="Q11" s="752">
        <v>0</v>
      </c>
      <c r="R11" s="752">
        <v>0</v>
      </c>
      <c r="S11" s="752">
        <v>0</v>
      </c>
      <c r="T11" s="433"/>
      <c r="U11" s="433"/>
      <c r="V11" s="433"/>
      <c r="W11" s="433"/>
      <c r="X11" s="433"/>
      <c r="Y11" s="433"/>
      <c r="Z11" s="433"/>
      <c r="AA11" s="433"/>
      <c r="AB11" s="465"/>
    </row>
    <row r="12" spans="1:28">
      <c r="A12" s="433">
        <v>1.4</v>
      </c>
      <c r="B12" s="467" t="s">
        <v>473</v>
      </c>
      <c r="C12" s="758">
        <v>13978089.75</v>
      </c>
      <c r="D12" s="752">
        <v>13978089.75</v>
      </c>
      <c r="E12" s="752">
        <v>0</v>
      </c>
      <c r="F12" s="752">
        <v>0</v>
      </c>
      <c r="G12" s="752">
        <v>0</v>
      </c>
      <c r="H12" s="752">
        <v>0</v>
      </c>
      <c r="I12" s="752">
        <v>0</v>
      </c>
      <c r="J12" s="752">
        <v>0</v>
      </c>
      <c r="K12" s="752">
        <v>0</v>
      </c>
      <c r="L12" s="752">
        <v>0</v>
      </c>
      <c r="M12" s="752">
        <v>0</v>
      </c>
      <c r="N12" s="752">
        <v>0</v>
      </c>
      <c r="O12" s="752">
        <v>0</v>
      </c>
      <c r="P12" s="752">
        <v>0</v>
      </c>
      <c r="Q12" s="752">
        <v>0</v>
      </c>
      <c r="R12" s="752">
        <v>0</v>
      </c>
      <c r="S12" s="752">
        <v>0</v>
      </c>
      <c r="T12" s="433"/>
      <c r="U12" s="433"/>
      <c r="V12" s="433"/>
      <c r="W12" s="433"/>
      <c r="X12" s="433"/>
      <c r="Y12" s="433"/>
      <c r="Z12" s="433"/>
      <c r="AA12" s="433"/>
      <c r="AB12" s="465"/>
    </row>
    <row r="13" spans="1:28">
      <c r="A13" s="433">
        <v>1.5</v>
      </c>
      <c r="B13" s="467" t="s">
        <v>474</v>
      </c>
      <c r="C13" s="758">
        <v>213043289.81999996</v>
      </c>
      <c r="D13" s="752">
        <v>212351559.61999995</v>
      </c>
      <c r="E13" s="752">
        <v>0</v>
      </c>
      <c r="F13" s="752">
        <v>0</v>
      </c>
      <c r="G13" s="752">
        <v>0</v>
      </c>
      <c r="H13" s="752">
        <v>279326.63999999996</v>
      </c>
      <c r="I13" s="752">
        <v>0</v>
      </c>
      <c r="J13" s="752">
        <v>0</v>
      </c>
      <c r="K13" s="752">
        <v>0</v>
      </c>
      <c r="L13" s="752">
        <v>412403.56000000006</v>
      </c>
      <c r="M13" s="752">
        <v>0</v>
      </c>
      <c r="N13" s="752">
        <v>0</v>
      </c>
      <c r="O13" s="752">
        <v>0</v>
      </c>
      <c r="P13" s="752">
        <v>0</v>
      </c>
      <c r="Q13" s="752">
        <v>0</v>
      </c>
      <c r="R13" s="752">
        <v>0</v>
      </c>
      <c r="S13" s="752">
        <v>103816.47</v>
      </c>
      <c r="T13" s="433"/>
      <c r="U13" s="433"/>
      <c r="V13" s="433"/>
      <c r="W13" s="433"/>
      <c r="X13" s="433"/>
      <c r="Y13" s="433"/>
      <c r="Z13" s="433"/>
      <c r="AA13" s="433"/>
      <c r="AB13" s="465"/>
    </row>
    <row r="14" spans="1:28">
      <c r="A14" s="433">
        <v>1.6</v>
      </c>
      <c r="B14" s="467" t="s">
        <v>475</v>
      </c>
      <c r="C14" s="758">
        <v>7388109.0300000012</v>
      </c>
      <c r="D14" s="752">
        <v>6441226.6900000032</v>
      </c>
      <c r="E14" s="752">
        <v>0</v>
      </c>
      <c r="F14" s="752">
        <v>0</v>
      </c>
      <c r="G14" s="752">
        <v>0</v>
      </c>
      <c r="H14" s="752">
        <v>348662.51999999996</v>
      </c>
      <c r="I14" s="752">
        <v>0</v>
      </c>
      <c r="J14" s="752">
        <v>348662.51999999996</v>
      </c>
      <c r="K14" s="752">
        <v>0</v>
      </c>
      <c r="L14" s="752">
        <v>598219.81999999983</v>
      </c>
      <c r="M14" s="752">
        <v>0</v>
      </c>
      <c r="N14" s="752">
        <v>0</v>
      </c>
      <c r="O14" s="752">
        <v>0</v>
      </c>
      <c r="P14" s="752">
        <v>0</v>
      </c>
      <c r="Q14" s="752">
        <v>15182.509999999998</v>
      </c>
      <c r="R14" s="752">
        <v>0</v>
      </c>
      <c r="S14" s="752">
        <v>88909.119999999995</v>
      </c>
      <c r="T14" s="433"/>
      <c r="U14" s="433"/>
      <c r="V14" s="433"/>
      <c r="W14" s="433"/>
      <c r="X14" s="433"/>
      <c r="Y14" s="433"/>
      <c r="Z14" s="433"/>
      <c r="AA14" s="433"/>
      <c r="AB14" s="465"/>
    </row>
    <row r="15" spans="1:28">
      <c r="A15" s="468">
        <v>2</v>
      </c>
      <c r="B15" s="450" t="s">
        <v>476</v>
      </c>
      <c r="C15" s="761">
        <f>SUM(C16:C21)</f>
        <v>70156677.280064672</v>
      </c>
      <c r="D15" s="761">
        <f t="shared" ref="D15:S15" si="1">SUM(D16:D21)</f>
        <v>70156677.280064672</v>
      </c>
      <c r="E15" s="761">
        <f t="shared" si="1"/>
        <v>0</v>
      </c>
      <c r="F15" s="761">
        <f t="shared" si="1"/>
        <v>0</v>
      </c>
      <c r="G15" s="761">
        <f t="shared" si="1"/>
        <v>0</v>
      </c>
      <c r="H15" s="761">
        <f t="shared" si="1"/>
        <v>0</v>
      </c>
      <c r="I15" s="761">
        <f t="shared" si="1"/>
        <v>0</v>
      </c>
      <c r="J15" s="761">
        <f t="shared" si="1"/>
        <v>0</v>
      </c>
      <c r="K15" s="761">
        <f t="shared" si="1"/>
        <v>0</v>
      </c>
      <c r="L15" s="761">
        <f t="shared" si="1"/>
        <v>0</v>
      </c>
      <c r="M15" s="761">
        <f t="shared" si="1"/>
        <v>0</v>
      </c>
      <c r="N15" s="761">
        <f t="shared" si="1"/>
        <v>0</v>
      </c>
      <c r="O15" s="761">
        <f t="shared" si="1"/>
        <v>0</v>
      </c>
      <c r="P15" s="761">
        <f t="shared" si="1"/>
        <v>0</v>
      </c>
      <c r="Q15" s="761">
        <f t="shared" si="1"/>
        <v>0</v>
      </c>
      <c r="R15" s="761">
        <f t="shared" si="1"/>
        <v>0</v>
      </c>
      <c r="S15" s="761">
        <f t="shared" si="1"/>
        <v>0</v>
      </c>
      <c r="T15" s="433"/>
      <c r="U15" s="433"/>
      <c r="V15" s="433"/>
      <c r="W15" s="433"/>
      <c r="X15" s="433"/>
      <c r="Y15" s="433"/>
      <c r="Z15" s="433"/>
      <c r="AA15" s="433"/>
      <c r="AB15" s="465"/>
    </row>
    <row r="16" spans="1:28">
      <c r="A16" s="433">
        <v>2.1</v>
      </c>
      <c r="B16" s="467" t="s">
        <v>470</v>
      </c>
      <c r="C16" s="758">
        <v>5903085.7299999995</v>
      </c>
      <c r="D16" s="752">
        <v>5903085.7299999995</v>
      </c>
      <c r="E16" s="752"/>
      <c r="F16" s="752"/>
      <c r="G16" s="752"/>
      <c r="H16" s="752">
        <v>0</v>
      </c>
      <c r="I16" s="752"/>
      <c r="J16" s="752"/>
      <c r="K16" s="752"/>
      <c r="L16" s="752">
        <v>0</v>
      </c>
      <c r="M16" s="752"/>
      <c r="N16" s="752"/>
      <c r="O16" s="752"/>
      <c r="P16" s="752"/>
      <c r="Q16" s="752"/>
      <c r="R16" s="752"/>
      <c r="S16" s="752"/>
      <c r="T16" s="433"/>
      <c r="U16" s="433"/>
      <c r="V16" s="433"/>
      <c r="W16" s="433"/>
      <c r="X16" s="433"/>
      <c r="Y16" s="433"/>
      <c r="Z16" s="433"/>
      <c r="AA16" s="433"/>
      <c r="AB16" s="465"/>
    </row>
    <row r="17" spans="1:28">
      <c r="A17" s="433">
        <v>2.2000000000000002</v>
      </c>
      <c r="B17" s="467" t="s">
        <v>471</v>
      </c>
      <c r="C17" s="758">
        <v>5687893.6799999988</v>
      </c>
      <c r="D17" s="752">
        <v>5687893.6799999988</v>
      </c>
      <c r="E17" s="752"/>
      <c r="F17" s="752"/>
      <c r="G17" s="752"/>
      <c r="H17" s="752">
        <v>0</v>
      </c>
      <c r="I17" s="752"/>
      <c r="J17" s="752"/>
      <c r="K17" s="752"/>
      <c r="L17" s="752">
        <v>0</v>
      </c>
      <c r="M17" s="752"/>
      <c r="N17" s="752"/>
      <c r="O17" s="752"/>
      <c r="P17" s="752"/>
      <c r="Q17" s="752"/>
      <c r="R17" s="752"/>
      <c r="S17" s="752"/>
      <c r="T17" s="433"/>
      <c r="U17" s="433"/>
      <c r="V17" s="433"/>
      <c r="W17" s="433"/>
      <c r="X17" s="433"/>
      <c r="Y17" s="433"/>
      <c r="Z17" s="433"/>
      <c r="AA17" s="433"/>
      <c r="AB17" s="465"/>
    </row>
    <row r="18" spans="1:28">
      <c r="A18" s="433">
        <v>2.2999999999999998</v>
      </c>
      <c r="B18" s="467" t="s">
        <v>472</v>
      </c>
      <c r="C18" s="758">
        <v>5465580.9668244421</v>
      </c>
      <c r="D18" s="752">
        <v>5465580.9668244421</v>
      </c>
      <c r="E18" s="752"/>
      <c r="F18" s="752"/>
      <c r="G18" s="752"/>
      <c r="H18" s="752"/>
      <c r="I18" s="752"/>
      <c r="J18" s="752"/>
      <c r="K18" s="752"/>
      <c r="L18" s="752"/>
      <c r="M18" s="752"/>
      <c r="N18" s="752"/>
      <c r="O18" s="752"/>
      <c r="P18" s="752"/>
      <c r="Q18" s="752"/>
      <c r="R18" s="752"/>
      <c r="S18" s="752"/>
      <c r="T18" s="433"/>
      <c r="U18" s="433"/>
      <c r="V18" s="433"/>
      <c r="W18" s="433"/>
      <c r="X18" s="433"/>
      <c r="Y18" s="433"/>
      <c r="Z18" s="433"/>
      <c r="AA18" s="433"/>
      <c r="AB18" s="465"/>
    </row>
    <row r="19" spans="1:28">
      <c r="A19" s="433">
        <v>2.4</v>
      </c>
      <c r="B19" s="467" t="s">
        <v>473</v>
      </c>
      <c r="C19" s="758">
        <v>2705409.59479</v>
      </c>
      <c r="D19" s="752">
        <v>2705409.59479</v>
      </c>
      <c r="E19" s="752"/>
      <c r="F19" s="752"/>
      <c r="G19" s="752"/>
      <c r="H19" s="752"/>
      <c r="I19" s="752"/>
      <c r="J19" s="752"/>
      <c r="K19" s="752"/>
      <c r="L19" s="752"/>
      <c r="M19" s="752"/>
      <c r="N19" s="752"/>
      <c r="O19" s="752"/>
      <c r="P19" s="752"/>
      <c r="Q19" s="752"/>
      <c r="R19" s="752"/>
      <c r="S19" s="752"/>
      <c r="T19" s="433"/>
      <c r="U19" s="433"/>
      <c r="V19" s="433"/>
      <c r="W19" s="433"/>
      <c r="X19" s="433"/>
      <c r="Y19" s="433"/>
      <c r="Z19" s="433"/>
      <c r="AA19" s="433"/>
      <c r="AB19" s="465"/>
    </row>
    <row r="20" spans="1:28">
      <c r="A20" s="433">
        <v>2.5</v>
      </c>
      <c r="B20" s="467" t="s">
        <v>474</v>
      </c>
      <c r="C20" s="758">
        <v>50394707.308450237</v>
      </c>
      <c r="D20" s="752">
        <v>50394707.308450237</v>
      </c>
      <c r="E20" s="752"/>
      <c r="F20" s="752"/>
      <c r="G20" s="752"/>
      <c r="H20" s="752">
        <v>0</v>
      </c>
      <c r="I20" s="752"/>
      <c r="J20" s="752"/>
      <c r="K20" s="752"/>
      <c r="L20" s="752">
        <v>0</v>
      </c>
      <c r="M20" s="752"/>
      <c r="N20" s="752"/>
      <c r="O20" s="752"/>
      <c r="P20" s="752"/>
      <c r="Q20" s="752"/>
      <c r="R20" s="752"/>
      <c r="S20" s="752"/>
      <c r="T20" s="433"/>
      <c r="U20" s="433"/>
      <c r="V20" s="433"/>
      <c r="W20" s="433"/>
      <c r="X20" s="433"/>
      <c r="Y20" s="433"/>
      <c r="Z20" s="433"/>
      <c r="AA20" s="433"/>
      <c r="AB20" s="465"/>
    </row>
    <row r="21" spans="1:28">
      <c r="A21" s="433">
        <v>2.6</v>
      </c>
      <c r="B21" s="467" t="s">
        <v>475</v>
      </c>
      <c r="C21" s="758"/>
      <c r="D21" s="752"/>
      <c r="E21" s="752"/>
      <c r="F21" s="752"/>
      <c r="G21" s="752"/>
      <c r="H21" s="752"/>
      <c r="I21" s="752"/>
      <c r="J21" s="752"/>
      <c r="K21" s="752"/>
      <c r="L21" s="752"/>
      <c r="M21" s="752"/>
      <c r="N21" s="752"/>
      <c r="O21" s="752"/>
      <c r="P21" s="752"/>
      <c r="Q21" s="752"/>
      <c r="R21" s="752"/>
      <c r="S21" s="752"/>
      <c r="T21" s="433"/>
      <c r="U21" s="433"/>
      <c r="V21" s="433"/>
      <c r="W21" s="433"/>
      <c r="X21" s="433"/>
      <c r="Y21" s="433"/>
      <c r="Z21" s="433"/>
      <c r="AA21" s="433"/>
      <c r="AB21" s="465"/>
    </row>
    <row r="22" spans="1:28">
      <c r="A22" s="468">
        <v>3</v>
      </c>
      <c r="B22" s="438" t="s">
        <v>516</v>
      </c>
      <c r="C22" s="754">
        <f>SUM(C23:C28)</f>
        <v>121194240.42</v>
      </c>
      <c r="D22" s="754">
        <f t="shared" ref="D22:S22" si="2">SUM(D23:D28)</f>
        <v>121194240.42</v>
      </c>
      <c r="E22" s="759">
        <f t="shared" si="2"/>
        <v>0</v>
      </c>
      <c r="F22" s="759">
        <f t="shared" si="2"/>
        <v>0</v>
      </c>
      <c r="G22" s="759">
        <f t="shared" si="2"/>
        <v>0</v>
      </c>
      <c r="H22" s="754">
        <f t="shared" si="2"/>
        <v>0</v>
      </c>
      <c r="I22" s="759">
        <f t="shared" si="2"/>
        <v>0</v>
      </c>
      <c r="J22" s="759">
        <f t="shared" si="2"/>
        <v>0</v>
      </c>
      <c r="K22" s="759">
        <f t="shared" si="2"/>
        <v>0</v>
      </c>
      <c r="L22" s="754">
        <f t="shared" si="2"/>
        <v>0</v>
      </c>
      <c r="M22" s="759">
        <f t="shared" si="2"/>
        <v>0</v>
      </c>
      <c r="N22" s="759">
        <f t="shared" si="2"/>
        <v>0</v>
      </c>
      <c r="O22" s="759">
        <f t="shared" si="2"/>
        <v>0</v>
      </c>
      <c r="P22" s="759">
        <f t="shared" si="2"/>
        <v>0</v>
      </c>
      <c r="Q22" s="759">
        <f t="shared" si="2"/>
        <v>0</v>
      </c>
      <c r="R22" s="759">
        <f t="shared" si="2"/>
        <v>0</v>
      </c>
      <c r="S22" s="759">
        <f t="shared" si="2"/>
        <v>0</v>
      </c>
      <c r="T22" s="438"/>
      <c r="U22" s="466"/>
      <c r="V22" s="466"/>
      <c r="W22" s="466"/>
      <c r="X22" s="466"/>
      <c r="Y22" s="466"/>
      <c r="Z22" s="466"/>
      <c r="AA22" s="466"/>
      <c r="AB22" s="465"/>
    </row>
    <row r="23" spans="1:28">
      <c r="A23" s="433">
        <v>3.1</v>
      </c>
      <c r="B23" s="467" t="s">
        <v>470</v>
      </c>
      <c r="C23" s="758"/>
      <c r="D23" s="754"/>
      <c r="E23" s="759"/>
      <c r="F23" s="759"/>
      <c r="G23" s="759"/>
      <c r="H23" s="754"/>
      <c r="I23" s="759"/>
      <c r="J23" s="759"/>
      <c r="K23" s="759"/>
      <c r="L23" s="754"/>
      <c r="M23" s="759"/>
      <c r="N23" s="759"/>
      <c r="O23" s="759"/>
      <c r="P23" s="759"/>
      <c r="Q23" s="759"/>
      <c r="R23" s="759"/>
      <c r="S23" s="759"/>
      <c r="T23" s="438"/>
      <c r="U23" s="466"/>
      <c r="V23" s="466"/>
      <c r="W23" s="466"/>
      <c r="X23" s="466"/>
      <c r="Y23" s="466"/>
      <c r="Z23" s="466"/>
      <c r="AA23" s="466"/>
      <c r="AB23" s="465"/>
    </row>
    <row r="24" spans="1:28">
      <c r="A24" s="433">
        <v>3.2</v>
      </c>
      <c r="B24" s="467" t="s">
        <v>471</v>
      </c>
      <c r="C24" s="758"/>
      <c r="D24" s="754"/>
      <c r="E24" s="759"/>
      <c r="F24" s="759"/>
      <c r="G24" s="759"/>
      <c r="H24" s="754"/>
      <c r="I24" s="759"/>
      <c r="J24" s="759"/>
      <c r="K24" s="759"/>
      <c r="L24" s="754"/>
      <c r="M24" s="759"/>
      <c r="N24" s="759"/>
      <c r="O24" s="759"/>
      <c r="P24" s="759"/>
      <c r="Q24" s="759"/>
      <c r="R24" s="759"/>
      <c r="S24" s="759"/>
      <c r="T24" s="438"/>
      <c r="U24" s="466"/>
      <c r="V24" s="466"/>
      <c r="W24" s="466"/>
      <c r="X24" s="466"/>
      <c r="Y24" s="466"/>
      <c r="Z24" s="466"/>
      <c r="AA24" s="466"/>
      <c r="AB24" s="465"/>
    </row>
    <row r="25" spans="1:28">
      <c r="A25" s="433">
        <v>3.3</v>
      </c>
      <c r="B25" s="467" t="s">
        <v>472</v>
      </c>
      <c r="C25" s="758">
        <v>89073376.600000009</v>
      </c>
      <c r="D25" s="760">
        <v>89073376.600000009</v>
      </c>
      <c r="E25" s="759"/>
      <c r="F25" s="759"/>
      <c r="G25" s="759"/>
      <c r="H25" s="754">
        <v>0</v>
      </c>
      <c r="I25" s="759"/>
      <c r="J25" s="759"/>
      <c r="K25" s="759"/>
      <c r="L25" s="754">
        <v>0</v>
      </c>
      <c r="M25" s="759"/>
      <c r="N25" s="759"/>
      <c r="O25" s="759"/>
      <c r="P25" s="759"/>
      <c r="Q25" s="759"/>
      <c r="R25" s="759"/>
      <c r="S25" s="759"/>
      <c r="T25" s="438"/>
      <c r="U25" s="466"/>
      <c r="V25" s="466"/>
      <c r="W25" s="466"/>
      <c r="X25" s="466"/>
      <c r="Y25" s="466"/>
      <c r="Z25" s="466"/>
      <c r="AA25" s="466"/>
      <c r="AB25" s="465"/>
    </row>
    <row r="26" spans="1:28">
      <c r="A26" s="433">
        <v>3.4</v>
      </c>
      <c r="B26" s="467" t="s">
        <v>473</v>
      </c>
      <c r="C26" s="758">
        <v>0</v>
      </c>
      <c r="D26" s="760">
        <v>0</v>
      </c>
      <c r="E26" s="759"/>
      <c r="F26" s="759"/>
      <c r="G26" s="759"/>
      <c r="H26" s="754">
        <v>0</v>
      </c>
      <c r="I26" s="759"/>
      <c r="J26" s="759"/>
      <c r="K26" s="759"/>
      <c r="L26" s="754">
        <v>0</v>
      </c>
      <c r="M26" s="759"/>
      <c r="N26" s="759"/>
      <c r="O26" s="759"/>
      <c r="P26" s="759"/>
      <c r="Q26" s="759"/>
      <c r="R26" s="759"/>
      <c r="S26" s="759"/>
      <c r="T26" s="438"/>
      <c r="U26" s="466"/>
      <c r="V26" s="466"/>
      <c r="W26" s="466"/>
      <c r="X26" s="466"/>
      <c r="Y26" s="466"/>
      <c r="Z26" s="466"/>
      <c r="AA26" s="466"/>
      <c r="AB26" s="465"/>
    </row>
    <row r="27" spans="1:28">
      <c r="A27" s="433">
        <v>3.5</v>
      </c>
      <c r="B27" s="467" t="s">
        <v>474</v>
      </c>
      <c r="C27" s="758">
        <v>32072511.179999996</v>
      </c>
      <c r="D27" s="760">
        <v>32072511.179999996</v>
      </c>
      <c r="E27" s="759"/>
      <c r="F27" s="759"/>
      <c r="G27" s="759"/>
      <c r="H27" s="754">
        <v>0</v>
      </c>
      <c r="I27" s="759"/>
      <c r="J27" s="759"/>
      <c r="K27" s="759"/>
      <c r="L27" s="754">
        <v>0</v>
      </c>
      <c r="M27" s="759"/>
      <c r="N27" s="759"/>
      <c r="O27" s="759"/>
      <c r="P27" s="759"/>
      <c r="Q27" s="759"/>
      <c r="R27" s="759"/>
      <c r="S27" s="759"/>
      <c r="T27" s="438"/>
      <c r="U27" s="466"/>
      <c r="V27" s="466"/>
      <c r="W27" s="466"/>
      <c r="X27" s="466"/>
      <c r="Y27" s="466"/>
      <c r="Z27" s="466"/>
      <c r="AA27" s="466"/>
      <c r="AB27" s="465"/>
    </row>
    <row r="28" spans="1:28">
      <c r="A28" s="433">
        <v>3.6</v>
      </c>
      <c r="B28" s="467" t="s">
        <v>475</v>
      </c>
      <c r="C28" s="758">
        <v>48352.639999999999</v>
      </c>
      <c r="D28" s="760">
        <v>48352.639999999999</v>
      </c>
      <c r="E28" s="759"/>
      <c r="F28" s="759"/>
      <c r="G28" s="759"/>
      <c r="H28" s="754">
        <v>0</v>
      </c>
      <c r="I28" s="759"/>
      <c r="J28" s="759"/>
      <c r="K28" s="759"/>
      <c r="L28" s="754">
        <v>0</v>
      </c>
      <c r="M28" s="759"/>
      <c r="N28" s="759"/>
      <c r="O28" s="759"/>
      <c r="P28" s="759"/>
      <c r="Q28" s="759"/>
      <c r="R28" s="759"/>
      <c r="S28" s="759"/>
      <c r="T28" s="438"/>
      <c r="U28" s="466"/>
      <c r="V28" s="466"/>
      <c r="W28" s="466"/>
      <c r="X28" s="466"/>
      <c r="Y28" s="466"/>
      <c r="Z28" s="466"/>
      <c r="AA28" s="466"/>
      <c r="AB28" s="465"/>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A23"/>
  <sheetViews>
    <sheetView showGridLines="0" zoomScaleNormal="100" workbookViewId="0">
      <selection activeCell="A5" sqref="A5:B7"/>
    </sheetView>
  </sheetViews>
  <sheetFormatPr defaultColWidth="9.140625" defaultRowHeight="12.75"/>
  <cols>
    <col min="1" max="1" width="11.85546875" style="445" bestFit="1" customWidth="1"/>
    <col min="2" max="2" width="38.5703125" style="445" bestFit="1" customWidth="1"/>
    <col min="3" max="3" width="14.42578125" style="445" bestFit="1" customWidth="1"/>
    <col min="4" max="4" width="12.5703125" style="445" bestFit="1" customWidth="1"/>
    <col min="5" max="5" width="13.85546875" style="445" bestFit="1" customWidth="1"/>
    <col min="6" max="6" width="15.5703125" style="445" bestFit="1" customWidth="1"/>
    <col min="7" max="7" width="17" style="445" customWidth="1"/>
    <col min="8" max="8" width="9" style="445" bestFit="1" customWidth="1"/>
    <col min="9" max="9" width="13.85546875" style="445" bestFit="1" customWidth="1"/>
    <col min="10" max="10" width="17.140625" style="445" customWidth="1"/>
    <col min="11" max="27" width="22.28515625" style="445" customWidth="1"/>
    <col min="28" max="16384" width="9.140625" style="445"/>
  </cols>
  <sheetData>
    <row r="1" spans="1:27" ht="13.5">
      <c r="A1" s="364" t="s">
        <v>30</v>
      </c>
      <c r="B1" s="546" t="str">
        <f>'1. key ratios '!B1</f>
        <v>JSC Isbank Georgia</v>
      </c>
    </row>
    <row r="2" spans="1:27" ht="13.5">
      <c r="A2" s="365" t="s">
        <v>31</v>
      </c>
      <c r="B2" s="547">
        <f>'1. key ratios '!B2</f>
        <v>45291</v>
      </c>
    </row>
    <row r="3" spans="1:27">
      <c r="A3" s="366" t="s">
        <v>478</v>
      </c>
      <c r="C3" s="447"/>
    </row>
    <row r="4" spans="1:27" ht="13.5" thickBot="1">
      <c r="A4" s="366"/>
      <c r="B4" s="514"/>
      <c r="C4" s="447"/>
    </row>
    <row r="5" spans="1:27" s="478" customFormat="1" ht="13.5" customHeight="1">
      <c r="A5" s="918" t="s">
        <v>684</v>
      </c>
      <c r="B5" s="919"/>
      <c r="C5" s="927" t="s">
        <v>683</v>
      </c>
      <c r="D5" s="928"/>
      <c r="E5" s="928"/>
      <c r="F5" s="928"/>
      <c r="G5" s="928"/>
      <c r="H5" s="928"/>
      <c r="I5" s="928"/>
      <c r="J5" s="928"/>
      <c r="K5" s="928"/>
      <c r="L5" s="928"/>
      <c r="M5" s="928"/>
      <c r="N5" s="928"/>
      <c r="O5" s="928"/>
      <c r="P5" s="928"/>
      <c r="Q5" s="928"/>
      <c r="R5" s="928"/>
      <c r="S5" s="929"/>
      <c r="T5" s="477"/>
      <c r="U5" s="477"/>
      <c r="V5" s="477"/>
      <c r="W5" s="477"/>
      <c r="X5" s="477"/>
      <c r="Y5" s="477"/>
      <c r="Z5" s="477"/>
      <c r="AA5" s="476"/>
    </row>
    <row r="6" spans="1:27" s="478" customFormat="1" ht="12" customHeight="1">
      <c r="A6" s="920"/>
      <c r="B6" s="921"/>
      <c r="C6" s="924" t="s">
        <v>64</v>
      </c>
      <c r="D6" s="916" t="s">
        <v>680</v>
      </c>
      <c r="E6" s="916"/>
      <c r="F6" s="916"/>
      <c r="G6" s="916"/>
      <c r="H6" s="916" t="s">
        <v>679</v>
      </c>
      <c r="I6" s="916"/>
      <c r="J6" s="916"/>
      <c r="K6" s="916"/>
      <c r="L6" s="475"/>
      <c r="M6" s="917" t="s">
        <v>678</v>
      </c>
      <c r="N6" s="917"/>
      <c r="O6" s="917"/>
      <c r="P6" s="917"/>
      <c r="Q6" s="917"/>
      <c r="R6" s="917"/>
      <c r="S6" s="926"/>
      <c r="T6" s="477"/>
      <c r="U6" s="905" t="s">
        <v>677</v>
      </c>
      <c r="V6" s="905"/>
      <c r="W6" s="905"/>
      <c r="X6" s="905"/>
      <c r="Y6" s="905"/>
      <c r="Z6" s="905"/>
      <c r="AA6" s="898"/>
    </row>
    <row r="7" spans="1:27" s="478" customFormat="1" ht="25.5">
      <c r="A7" s="922"/>
      <c r="B7" s="923"/>
      <c r="C7" s="925"/>
      <c r="D7" s="472"/>
      <c r="E7" s="470" t="s">
        <v>468</v>
      </c>
      <c r="F7" s="442" t="s">
        <v>675</v>
      </c>
      <c r="G7" s="444" t="s">
        <v>676</v>
      </c>
      <c r="H7" s="513"/>
      <c r="I7" s="470" t="s">
        <v>468</v>
      </c>
      <c r="J7" s="442" t="s">
        <v>675</v>
      </c>
      <c r="K7" s="444" t="s">
        <v>676</v>
      </c>
      <c r="L7" s="471"/>
      <c r="M7" s="470" t="s">
        <v>468</v>
      </c>
      <c r="N7" s="442" t="s">
        <v>675</v>
      </c>
      <c r="O7" s="442" t="s">
        <v>674</v>
      </c>
      <c r="P7" s="442" t="s">
        <v>673</v>
      </c>
      <c r="Q7" s="442" t="s">
        <v>672</v>
      </c>
      <c r="R7" s="442" t="s">
        <v>671</v>
      </c>
      <c r="S7" s="512" t="s">
        <v>670</v>
      </c>
      <c r="T7" s="511"/>
      <c r="U7" s="470" t="s">
        <v>468</v>
      </c>
      <c r="V7" s="470" t="s">
        <v>675</v>
      </c>
      <c r="W7" s="470" t="s">
        <v>674</v>
      </c>
      <c r="X7" s="470" t="s">
        <v>673</v>
      </c>
      <c r="Y7" s="470" t="s">
        <v>672</v>
      </c>
      <c r="Z7" s="442" t="s">
        <v>671</v>
      </c>
      <c r="AA7" s="470" t="s">
        <v>670</v>
      </c>
    </row>
    <row r="8" spans="1:27">
      <c r="A8" s="510">
        <v>1</v>
      </c>
      <c r="B8" s="509" t="s">
        <v>469</v>
      </c>
      <c r="C8" s="774">
        <v>272555834.24000001</v>
      </c>
      <c r="D8" s="761">
        <v>270917221.69999993</v>
      </c>
      <c r="E8" s="761">
        <v>0</v>
      </c>
      <c r="F8" s="761">
        <v>0</v>
      </c>
      <c r="G8" s="761">
        <v>0</v>
      </c>
      <c r="H8" s="761">
        <v>627989.15999999992</v>
      </c>
      <c r="I8" s="761">
        <v>0</v>
      </c>
      <c r="J8" s="761">
        <v>348662.51999999996</v>
      </c>
      <c r="K8" s="761">
        <v>0</v>
      </c>
      <c r="L8" s="761">
        <v>1010623.3799999999</v>
      </c>
      <c r="M8" s="761">
        <v>0</v>
      </c>
      <c r="N8" s="761">
        <v>0</v>
      </c>
      <c r="O8" s="761">
        <v>0</v>
      </c>
      <c r="P8" s="761">
        <v>0</v>
      </c>
      <c r="Q8" s="761">
        <v>15182.509999999998</v>
      </c>
      <c r="R8" s="761">
        <v>0</v>
      </c>
      <c r="S8" s="775">
        <v>192725.59</v>
      </c>
      <c r="T8" s="501"/>
      <c r="U8" s="433"/>
      <c r="V8" s="433"/>
      <c r="W8" s="433"/>
      <c r="X8" s="433"/>
      <c r="Y8" s="433"/>
      <c r="Z8" s="433"/>
      <c r="AA8" s="500"/>
    </row>
    <row r="9" spans="1:27">
      <c r="A9" s="507">
        <v>1.1000000000000001</v>
      </c>
      <c r="B9" s="508" t="s">
        <v>479</v>
      </c>
      <c r="C9" s="763">
        <v>192881346.04999992</v>
      </c>
      <c r="D9" s="752">
        <v>191697959.8899999</v>
      </c>
      <c r="E9" s="752">
        <v>0</v>
      </c>
      <c r="F9" s="752">
        <v>0</v>
      </c>
      <c r="G9" s="752">
        <v>0</v>
      </c>
      <c r="H9" s="752">
        <v>613833.25999999989</v>
      </c>
      <c r="I9" s="752">
        <v>0</v>
      </c>
      <c r="J9" s="752">
        <v>337295.72</v>
      </c>
      <c r="K9" s="752">
        <v>0</v>
      </c>
      <c r="L9" s="752">
        <v>569552.9</v>
      </c>
      <c r="M9" s="752">
        <v>0</v>
      </c>
      <c r="N9" s="752">
        <v>0</v>
      </c>
      <c r="O9" s="752">
        <v>0</v>
      </c>
      <c r="P9" s="752">
        <v>0</v>
      </c>
      <c r="Q9" s="752">
        <v>4393.1400000000003</v>
      </c>
      <c r="R9" s="752">
        <v>0</v>
      </c>
      <c r="S9" s="762">
        <v>147616.28</v>
      </c>
      <c r="T9" s="501"/>
      <c r="U9" s="433"/>
      <c r="V9" s="433"/>
      <c r="W9" s="433"/>
      <c r="X9" s="433"/>
      <c r="Y9" s="433"/>
      <c r="Z9" s="433"/>
      <c r="AA9" s="500"/>
    </row>
    <row r="10" spans="1:27">
      <c r="A10" s="505" t="s">
        <v>14</v>
      </c>
      <c r="B10" s="506" t="s">
        <v>480</v>
      </c>
      <c r="C10" s="764">
        <v>105898436.01000002</v>
      </c>
      <c r="D10" s="752">
        <v>104962162.69000003</v>
      </c>
      <c r="E10" s="752">
        <v>0</v>
      </c>
      <c r="F10" s="752">
        <v>0</v>
      </c>
      <c r="G10" s="752">
        <v>0</v>
      </c>
      <c r="H10" s="752">
        <v>613833.25999999989</v>
      </c>
      <c r="I10" s="752">
        <v>0</v>
      </c>
      <c r="J10" s="752">
        <v>337295.72</v>
      </c>
      <c r="K10" s="752">
        <v>0</v>
      </c>
      <c r="L10" s="752">
        <v>322440.06000000006</v>
      </c>
      <c r="M10" s="752">
        <v>0</v>
      </c>
      <c r="N10" s="752">
        <v>0</v>
      </c>
      <c r="O10" s="752">
        <v>0</v>
      </c>
      <c r="P10" s="752">
        <v>0</v>
      </c>
      <c r="Q10" s="752">
        <v>0</v>
      </c>
      <c r="R10" s="752">
        <v>0</v>
      </c>
      <c r="S10" s="762">
        <v>0</v>
      </c>
      <c r="T10" s="501"/>
      <c r="U10" s="433"/>
      <c r="V10" s="433"/>
      <c r="W10" s="433"/>
      <c r="X10" s="433"/>
      <c r="Y10" s="433"/>
      <c r="Z10" s="433"/>
      <c r="AA10" s="500"/>
    </row>
    <row r="11" spans="1:27">
      <c r="A11" s="504" t="s">
        <v>481</v>
      </c>
      <c r="B11" s="503" t="s">
        <v>482</v>
      </c>
      <c r="C11" s="765">
        <v>49808274.190000013</v>
      </c>
      <c r="D11" s="752">
        <v>49019100.080000013</v>
      </c>
      <c r="E11" s="752">
        <v>0</v>
      </c>
      <c r="F11" s="752">
        <v>0</v>
      </c>
      <c r="G11" s="752">
        <v>0</v>
      </c>
      <c r="H11" s="752">
        <v>613833.25999999989</v>
      </c>
      <c r="I11" s="752">
        <v>0</v>
      </c>
      <c r="J11" s="752">
        <v>337295.72</v>
      </c>
      <c r="K11" s="752">
        <v>0</v>
      </c>
      <c r="L11" s="752">
        <v>175340.85</v>
      </c>
      <c r="M11" s="752">
        <v>0</v>
      </c>
      <c r="N11" s="752">
        <v>0</v>
      </c>
      <c r="O11" s="752">
        <v>0</v>
      </c>
      <c r="P11" s="752">
        <v>0</v>
      </c>
      <c r="Q11" s="752">
        <v>0</v>
      </c>
      <c r="R11" s="752">
        <v>0</v>
      </c>
      <c r="S11" s="762">
        <v>0</v>
      </c>
      <c r="T11" s="501"/>
      <c r="U11" s="433"/>
      <c r="V11" s="433"/>
      <c r="W11" s="433"/>
      <c r="X11" s="433"/>
      <c r="Y11" s="433"/>
      <c r="Z11" s="433"/>
      <c r="AA11" s="500"/>
    </row>
    <row r="12" spans="1:27">
      <c r="A12" s="504" t="s">
        <v>483</v>
      </c>
      <c r="B12" s="503" t="s">
        <v>484</v>
      </c>
      <c r="C12" s="765">
        <v>10695122.939999999</v>
      </c>
      <c r="D12" s="752">
        <v>10695122.939999999</v>
      </c>
      <c r="E12" s="752">
        <v>0</v>
      </c>
      <c r="F12" s="752">
        <v>0</v>
      </c>
      <c r="G12" s="752">
        <v>0</v>
      </c>
      <c r="H12" s="752">
        <v>0</v>
      </c>
      <c r="I12" s="752">
        <v>0</v>
      </c>
      <c r="J12" s="752">
        <v>0</v>
      </c>
      <c r="K12" s="752">
        <v>0</v>
      </c>
      <c r="L12" s="752">
        <v>0</v>
      </c>
      <c r="M12" s="752">
        <v>0</v>
      </c>
      <c r="N12" s="752">
        <v>0</v>
      </c>
      <c r="O12" s="752">
        <v>0</v>
      </c>
      <c r="P12" s="752">
        <v>0</v>
      </c>
      <c r="Q12" s="752">
        <v>0</v>
      </c>
      <c r="R12" s="752">
        <v>0</v>
      </c>
      <c r="S12" s="762">
        <v>0</v>
      </c>
      <c r="T12" s="501"/>
      <c r="U12" s="433"/>
      <c r="V12" s="433"/>
      <c r="W12" s="433"/>
      <c r="X12" s="433"/>
      <c r="Y12" s="433"/>
      <c r="Z12" s="433"/>
      <c r="AA12" s="500"/>
    </row>
    <row r="13" spans="1:27">
      <c r="A13" s="504" t="s">
        <v>485</v>
      </c>
      <c r="B13" s="503" t="s">
        <v>486</v>
      </c>
      <c r="C13" s="765">
        <v>5130016.0499999989</v>
      </c>
      <c r="D13" s="752">
        <v>5065947.0799999991</v>
      </c>
      <c r="E13" s="752">
        <v>0</v>
      </c>
      <c r="F13" s="752">
        <v>0</v>
      </c>
      <c r="G13" s="752">
        <v>0</v>
      </c>
      <c r="H13" s="752">
        <v>0</v>
      </c>
      <c r="I13" s="752">
        <v>0</v>
      </c>
      <c r="J13" s="752">
        <v>0</v>
      </c>
      <c r="K13" s="752">
        <v>0</v>
      </c>
      <c r="L13" s="752">
        <v>64068.97</v>
      </c>
      <c r="M13" s="752">
        <v>0</v>
      </c>
      <c r="N13" s="752">
        <v>0</v>
      </c>
      <c r="O13" s="752">
        <v>0</v>
      </c>
      <c r="P13" s="752">
        <v>0</v>
      </c>
      <c r="Q13" s="752">
        <v>0</v>
      </c>
      <c r="R13" s="752">
        <v>0</v>
      </c>
      <c r="S13" s="762">
        <v>0</v>
      </c>
      <c r="T13" s="501"/>
      <c r="U13" s="433"/>
      <c r="V13" s="433"/>
      <c r="W13" s="433"/>
      <c r="X13" s="433"/>
      <c r="Y13" s="433"/>
      <c r="Z13" s="433"/>
      <c r="AA13" s="500"/>
    </row>
    <row r="14" spans="1:27">
      <c r="A14" s="504" t="s">
        <v>487</v>
      </c>
      <c r="B14" s="503" t="s">
        <v>488</v>
      </c>
      <c r="C14" s="765">
        <v>40265022.829999998</v>
      </c>
      <c r="D14" s="752">
        <v>40181992.589999996</v>
      </c>
      <c r="E14" s="752">
        <v>0</v>
      </c>
      <c r="F14" s="752">
        <v>0</v>
      </c>
      <c r="G14" s="752">
        <v>0</v>
      </c>
      <c r="H14" s="752">
        <v>0</v>
      </c>
      <c r="I14" s="752">
        <v>0</v>
      </c>
      <c r="J14" s="752">
        <v>0</v>
      </c>
      <c r="K14" s="752">
        <v>0</v>
      </c>
      <c r="L14" s="752">
        <v>83030.240000000005</v>
      </c>
      <c r="M14" s="752">
        <v>0</v>
      </c>
      <c r="N14" s="752">
        <v>0</v>
      </c>
      <c r="O14" s="752">
        <v>0</v>
      </c>
      <c r="P14" s="752">
        <v>0</v>
      </c>
      <c r="Q14" s="752">
        <v>0</v>
      </c>
      <c r="R14" s="752">
        <v>0</v>
      </c>
      <c r="S14" s="762">
        <v>0</v>
      </c>
      <c r="T14" s="501"/>
      <c r="U14" s="433"/>
      <c r="V14" s="433"/>
      <c r="W14" s="433"/>
      <c r="X14" s="433"/>
      <c r="Y14" s="433"/>
      <c r="Z14" s="433"/>
      <c r="AA14" s="500"/>
    </row>
    <row r="15" spans="1:27">
      <c r="A15" s="502">
        <v>1.2</v>
      </c>
      <c r="B15" s="498" t="s">
        <v>682</v>
      </c>
      <c r="C15" s="766">
        <v>1103712.1297431458</v>
      </c>
      <c r="D15" s="752">
        <v>690262.49474712904</v>
      </c>
      <c r="E15" s="752">
        <v>0</v>
      </c>
      <c r="F15" s="752">
        <v>0</v>
      </c>
      <c r="G15" s="752">
        <v>0</v>
      </c>
      <c r="H15" s="752">
        <v>8550.2246253126195</v>
      </c>
      <c r="I15" s="752">
        <v>0</v>
      </c>
      <c r="J15" s="752">
        <v>8550.2229439512521</v>
      </c>
      <c r="K15" s="752">
        <v>0</v>
      </c>
      <c r="L15" s="752">
        <v>404899.41037070419</v>
      </c>
      <c r="M15" s="752">
        <v>0</v>
      </c>
      <c r="N15" s="752">
        <v>0</v>
      </c>
      <c r="O15" s="752">
        <v>0</v>
      </c>
      <c r="P15" s="752">
        <v>0</v>
      </c>
      <c r="Q15" s="752">
        <v>5315.3880886090028</v>
      </c>
      <c r="R15" s="752">
        <v>0</v>
      </c>
      <c r="S15" s="762">
        <v>147616.28</v>
      </c>
      <c r="T15" s="501"/>
      <c r="U15" s="433"/>
      <c r="V15" s="433"/>
      <c r="W15" s="433"/>
      <c r="X15" s="433"/>
      <c r="Y15" s="433"/>
      <c r="Z15" s="433"/>
      <c r="AA15" s="500"/>
    </row>
    <row r="16" spans="1:27">
      <c r="A16" s="499">
        <v>1.3</v>
      </c>
      <c r="B16" s="498" t="s">
        <v>527</v>
      </c>
      <c r="C16" s="767"/>
      <c r="D16" s="768"/>
      <c r="E16" s="768"/>
      <c r="F16" s="768"/>
      <c r="G16" s="768"/>
      <c r="H16" s="768"/>
      <c r="I16" s="768"/>
      <c r="J16" s="768"/>
      <c r="K16" s="768"/>
      <c r="L16" s="768"/>
      <c r="M16" s="768"/>
      <c r="N16" s="768"/>
      <c r="O16" s="768"/>
      <c r="P16" s="768"/>
      <c r="Q16" s="768"/>
      <c r="R16" s="768"/>
      <c r="S16" s="769"/>
      <c r="T16" s="497"/>
      <c r="U16" s="496"/>
      <c r="V16" s="496"/>
      <c r="W16" s="496"/>
      <c r="X16" s="496"/>
      <c r="Y16" s="496"/>
      <c r="Z16" s="496"/>
      <c r="AA16" s="495"/>
    </row>
    <row r="17" spans="1:27" s="478" customFormat="1">
      <c r="A17" s="493" t="s">
        <v>489</v>
      </c>
      <c r="B17" s="494" t="s">
        <v>490</v>
      </c>
      <c r="C17" s="770">
        <v>185069885.68996298</v>
      </c>
      <c r="D17" s="753">
        <v>183889654.58996296</v>
      </c>
      <c r="E17" s="753">
        <v>0</v>
      </c>
      <c r="F17" s="753">
        <v>0</v>
      </c>
      <c r="G17" s="753">
        <v>0</v>
      </c>
      <c r="H17" s="753">
        <v>613833.25999999989</v>
      </c>
      <c r="I17" s="753">
        <v>0</v>
      </c>
      <c r="J17" s="753">
        <v>337295.72</v>
      </c>
      <c r="K17" s="753">
        <v>0</v>
      </c>
      <c r="L17" s="753">
        <v>566397.84000000008</v>
      </c>
      <c r="M17" s="753">
        <v>0</v>
      </c>
      <c r="N17" s="753">
        <v>0</v>
      </c>
      <c r="O17" s="753">
        <v>0</v>
      </c>
      <c r="P17" s="753">
        <v>0</v>
      </c>
      <c r="Q17" s="753">
        <v>4393.1400000000003</v>
      </c>
      <c r="R17" s="753">
        <v>0</v>
      </c>
      <c r="S17" s="771">
        <v>147616.28</v>
      </c>
      <c r="T17" s="486"/>
      <c r="U17" s="434"/>
      <c r="V17" s="434"/>
      <c r="W17" s="434"/>
      <c r="X17" s="434"/>
      <c r="Y17" s="434"/>
      <c r="Z17" s="434"/>
      <c r="AA17" s="485"/>
    </row>
    <row r="18" spans="1:27" s="478" customFormat="1">
      <c r="A18" s="490" t="s">
        <v>491</v>
      </c>
      <c r="B18" s="491" t="s">
        <v>492</v>
      </c>
      <c r="C18" s="772">
        <v>87803220.789241761</v>
      </c>
      <c r="D18" s="753">
        <v>86870102.529241756</v>
      </c>
      <c r="E18" s="753">
        <v>0</v>
      </c>
      <c r="F18" s="753">
        <v>0</v>
      </c>
      <c r="G18" s="753">
        <v>0</v>
      </c>
      <c r="H18" s="753">
        <v>613833.25999999989</v>
      </c>
      <c r="I18" s="753">
        <v>0</v>
      </c>
      <c r="J18" s="753">
        <v>337295.72</v>
      </c>
      <c r="K18" s="753">
        <v>0</v>
      </c>
      <c r="L18" s="753">
        <v>319285</v>
      </c>
      <c r="M18" s="753">
        <v>0</v>
      </c>
      <c r="N18" s="753">
        <v>0</v>
      </c>
      <c r="O18" s="753">
        <v>0</v>
      </c>
      <c r="P18" s="753">
        <v>0</v>
      </c>
      <c r="Q18" s="753">
        <v>0</v>
      </c>
      <c r="R18" s="753">
        <v>0</v>
      </c>
      <c r="S18" s="771">
        <v>0</v>
      </c>
      <c r="T18" s="486"/>
      <c r="U18" s="434"/>
      <c r="V18" s="434"/>
      <c r="W18" s="434"/>
      <c r="X18" s="434"/>
      <c r="Y18" s="434"/>
      <c r="Z18" s="434"/>
      <c r="AA18" s="485"/>
    </row>
    <row r="19" spans="1:27" s="478" customFormat="1">
      <c r="A19" s="493" t="s">
        <v>493</v>
      </c>
      <c r="B19" s="492" t="s">
        <v>494</v>
      </c>
      <c r="C19" s="773">
        <v>187629467.5254007</v>
      </c>
      <c r="D19" s="753">
        <v>185416820.44970071</v>
      </c>
      <c r="E19" s="753">
        <v>0</v>
      </c>
      <c r="F19" s="753">
        <v>0</v>
      </c>
      <c r="G19" s="753">
        <v>0</v>
      </c>
      <c r="H19" s="753">
        <v>1588314.6800000002</v>
      </c>
      <c r="I19" s="753">
        <v>0</v>
      </c>
      <c r="J19" s="753">
        <v>306815.57999999996</v>
      </c>
      <c r="K19" s="753">
        <v>0</v>
      </c>
      <c r="L19" s="753">
        <v>624332.39569999988</v>
      </c>
      <c r="M19" s="753">
        <v>0</v>
      </c>
      <c r="N19" s="753">
        <v>0</v>
      </c>
      <c r="O19" s="753">
        <v>0</v>
      </c>
      <c r="P19" s="753">
        <v>0</v>
      </c>
      <c r="Q19" s="753">
        <v>0</v>
      </c>
      <c r="R19" s="753">
        <v>0</v>
      </c>
      <c r="S19" s="771">
        <v>0</v>
      </c>
      <c r="T19" s="486"/>
      <c r="U19" s="434"/>
      <c r="V19" s="434"/>
      <c r="W19" s="434"/>
      <c r="X19" s="434"/>
      <c r="Y19" s="434"/>
      <c r="Z19" s="434"/>
      <c r="AA19" s="485"/>
    </row>
    <row r="20" spans="1:27" s="478" customFormat="1">
      <c r="A20" s="490" t="s">
        <v>495</v>
      </c>
      <c r="B20" s="491" t="s">
        <v>492</v>
      </c>
      <c r="C20" s="772">
        <v>97800622.148291916</v>
      </c>
      <c r="D20" s="753">
        <v>96078488.202591926</v>
      </c>
      <c r="E20" s="753">
        <v>0</v>
      </c>
      <c r="F20" s="753">
        <v>0</v>
      </c>
      <c r="G20" s="753">
        <v>0</v>
      </c>
      <c r="H20" s="753">
        <v>1131587.3399999999</v>
      </c>
      <c r="I20" s="753">
        <v>0</v>
      </c>
      <c r="J20" s="753">
        <v>306815.57999999996</v>
      </c>
      <c r="K20" s="753">
        <v>0</v>
      </c>
      <c r="L20" s="753">
        <v>590546.60569999996</v>
      </c>
      <c r="M20" s="753">
        <v>0</v>
      </c>
      <c r="N20" s="753">
        <v>0</v>
      </c>
      <c r="O20" s="753">
        <v>0</v>
      </c>
      <c r="P20" s="753">
        <v>0</v>
      </c>
      <c r="Q20" s="753">
        <v>0</v>
      </c>
      <c r="R20" s="753">
        <v>0</v>
      </c>
      <c r="S20" s="771">
        <v>0</v>
      </c>
      <c r="T20" s="486"/>
      <c r="U20" s="434"/>
      <c r="V20" s="434"/>
      <c r="W20" s="434"/>
      <c r="X20" s="434"/>
      <c r="Y20" s="434"/>
      <c r="Z20" s="434"/>
      <c r="AA20" s="485"/>
    </row>
    <row r="21" spans="1:27" s="478" customFormat="1">
      <c r="A21" s="489">
        <v>1.4</v>
      </c>
      <c r="B21" s="488" t="s">
        <v>496</v>
      </c>
      <c r="C21" s="487"/>
      <c r="D21" s="434"/>
      <c r="E21" s="434"/>
      <c r="F21" s="434"/>
      <c r="G21" s="434"/>
      <c r="H21" s="434"/>
      <c r="I21" s="434"/>
      <c r="J21" s="434"/>
      <c r="K21" s="434"/>
      <c r="L21" s="434"/>
      <c r="M21" s="434"/>
      <c r="N21" s="434"/>
      <c r="O21" s="434"/>
      <c r="P21" s="434"/>
      <c r="Q21" s="434"/>
      <c r="R21" s="434"/>
      <c r="S21" s="485"/>
      <c r="T21" s="486"/>
      <c r="U21" s="434"/>
      <c r="V21" s="434"/>
      <c r="W21" s="434"/>
      <c r="X21" s="434"/>
      <c r="Y21" s="434"/>
      <c r="Z21" s="434"/>
      <c r="AA21" s="485"/>
    </row>
    <row r="22" spans="1:27" s="478" customFormat="1" ht="13.5" thickBot="1">
      <c r="A22" s="484">
        <v>1.5</v>
      </c>
      <c r="B22" s="483" t="s">
        <v>497</v>
      </c>
      <c r="C22" s="482"/>
      <c r="D22" s="480"/>
      <c r="E22" s="480"/>
      <c r="F22" s="480"/>
      <c r="G22" s="480"/>
      <c r="H22" s="480"/>
      <c r="I22" s="480"/>
      <c r="J22" s="480"/>
      <c r="K22" s="480"/>
      <c r="L22" s="480"/>
      <c r="M22" s="480"/>
      <c r="N22" s="480"/>
      <c r="O22" s="480"/>
      <c r="P22" s="480"/>
      <c r="Q22" s="480"/>
      <c r="R22" s="480"/>
      <c r="S22" s="479"/>
      <c r="T22" s="481"/>
      <c r="U22" s="480"/>
      <c r="V22" s="480"/>
      <c r="W22" s="480"/>
      <c r="X22" s="480"/>
      <c r="Y22" s="480"/>
      <c r="Z22" s="480"/>
      <c r="AA22" s="479"/>
    </row>
    <row r="23" spans="1:27">
      <c r="A23" s="465"/>
    </row>
  </sheetData>
  <mergeCells count="7">
    <mergeCell ref="U6:AA6"/>
    <mergeCell ref="A5:B7"/>
    <mergeCell ref="D6:G6"/>
    <mergeCell ref="C6:C7"/>
    <mergeCell ref="H6:K6"/>
    <mergeCell ref="M6:S6"/>
    <mergeCell ref="C5:S5"/>
  </mergeCells>
  <conditionalFormatting sqref="A5">
    <cfRule type="duplicateValues" dxfId="8" priority="1"/>
    <cfRule type="duplicateValues" dxfId="7" priority="2"/>
  </conditionalFormatting>
  <conditionalFormatting sqref="A5">
    <cfRule type="duplicateValues" dxfId="6" priority="3"/>
  </conditionalFormatting>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35"/>
  <sheetViews>
    <sheetView showGridLines="0" zoomScaleNormal="100" workbookViewId="0">
      <selection activeCell="A5" sqref="A5:B6"/>
    </sheetView>
  </sheetViews>
  <sheetFormatPr defaultColWidth="9.140625" defaultRowHeight="12.75"/>
  <cols>
    <col min="1" max="1" width="11.85546875" style="445" bestFit="1" customWidth="1"/>
    <col min="2" max="2" width="53.42578125" style="445" bestFit="1" customWidth="1"/>
    <col min="3" max="4" width="12.28515625" style="445" bestFit="1" customWidth="1"/>
    <col min="5" max="5" width="8.7109375" style="445" bestFit="1" customWidth="1"/>
    <col min="6" max="6" width="10.28515625" style="515" bestFit="1" customWidth="1"/>
    <col min="7" max="7" width="4.85546875" style="515" bestFit="1" customWidth="1"/>
    <col min="8" max="8" width="10.28515625" style="445" bestFit="1" customWidth="1"/>
    <col min="9" max="9" width="10.28515625" style="515" bestFit="1" customWidth="1"/>
    <col min="10" max="10" width="7.140625" style="515" bestFit="1" customWidth="1"/>
    <col min="11" max="11" width="8.7109375" style="515" bestFit="1" customWidth="1"/>
    <col min="12" max="12" width="4.85546875" style="515" bestFit="1" customWidth="1"/>
    <col min="13" max="16384" width="9.140625" style="445"/>
  </cols>
  <sheetData>
    <row r="1" spans="1:12" ht="13.5">
      <c r="A1" s="364" t="s">
        <v>30</v>
      </c>
      <c r="B1" s="546" t="str">
        <f>'1. key ratios '!B1</f>
        <v>JSC Isbank Georgia</v>
      </c>
      <c r="F1" s="445"/>
      <c r="G1" s="445"/>
      <c r="I1" s="445"/>
      <c r="J1" s="445"/>
      <c r="K1" s="445"/>
      <c r="L1" s="445"/>
    </row>
    <row r="2" spans="1:12" ht="13.5">
      <c r="A2" s="365" t="s">
        <v>31</v>
      </c>
      <c r="B2" s="547">
        <f>'1. key ratios '!B2</f>
        <v>45291</v>
      </c>
      <c r="F2" s="445"/>
      <c r="G2" s="445"/>
      <c r="I2" s="445"/>
      <c r="J2" s="445"/>
      <c r="K2" s="445"/>
      <c r="L2" s="445"/>
    </row>
    <row r="3" spans="1:12">
      <c r="A3" s="366" t="s">
        <v>498</v>
      </c>
      <c r="F3" s="445"/>
      <c r="G3" s="445"/>
      <c r="I3" s="445"/>
      <c r="J3" s="445"/>
      <c r="K3" s="445"/>
      <c r="L3" s="445"/>
    </row>
    <row r="4" spans="1:12">
      <c r="F4" s="445"/>
      <c r="G4" s="445"/>
      <c r="I4" s="445"/>
      <c r="J4" s="445"/>
      <c r="K4" s="445"/>
      <c r="L4" s="445"/>
    </row>
    <row r="5" spans="1:12" ht="37.5" customHeight="1">
      <c r="A5" s="884" t="s">
        <v>515</v>
      </c>
      <c r="B5" s="885"/>
      <c r="C5" s="930" t="s">
        <v>499</v>
      </c>
      <c r="D5" s="931"/>
      <c r="E5" s="931"/>
      <c r="F5" s="931"/>
      <c r="G5" s="931"/>
      <c r="H5" s="932" t="s">
        <v>659</v>
      </c>
      <c r="I5" s="933"/>
      <c r="J5" s="933"/>
      <c r="K5" s="933"/>
      <c r="L5" s="934"/>
    </row>
    <row r="6" spans="1:12" ht="39.6" customHeight="1">
      <c r="A6" s="888"/>
      <c r="B6" s="889"/>
      <c r="C6" s="368"/>
      <c r="D6" s="443" t="s">
        <v>680</v>
      </c>
      <c r="E6" s="443" t="s">
        <v>679</v>
      </c>
      <c r="F6" s="443" t="s">
        <v>678</v>
      </c>
      <c r="G6" s="443" t="s">
        <v>677</v>
      </c>
      <c r="H6" s="518"/>
      <c r="I6" s="443" t="s">
        <v>680</v>
      </c>
      <c r="J6" s="443" t="s">
        <v>679</v>
      </c>
      <c r="K6" s="443" t="s">
        <v>678</v>
      </c>
      <c r="L6" s="443" t="s">
        <v>677</v>
      </c>
    </row>
    <row r="7" spans="1:12">
      <c r="A7" s="434">
        <v>1</v>
      </c>
      <c r="B7" s="451" t="s">
        <v>518</v>
      </c>
      <c r="C7" s="776">
        <v>3312904.37</v>
      </c>
      <c r="D7" s="776">
        <v>3305751.58</v>
      </c>
      <c r="E7" s="776">
        <v>0</v>
      </c>
      <c r="F7" s="776">
        <v>7152.79</v>
      </c>
      <c r="G7" s="776">
        <v>0</v>
      </c>
      <c r="H7" s="776">
        <v>11475.361722261761</v>
      </c>
      <c r="I7" s="776">
        <v>6483.465123319862</v>
      </c>
      <c r="J7" s="776">
        <v>0</v>
      </c>
      <c r="K7" s="776">
        <v>4991.8965989419003</v>
      </c>
      <c r="L7" s="776">
        <v>0</v>
      </c>
    </row>
    <row r="8" spans="1:12">
      <c r="A8" s="434">
        <v>2</v>
      </c>
      <c r="B8" s="451" t="s">
        <v>431</v>
      </c>
      <c r="C8" s="776">
        <v>55121938.460000001</v>
      </c>
      <c r="D8" s="752">
        <v>55121938.460000001</v>
      </c>
      <c r="E8" s="752">
        <v>0</v>
      </c>
      <c r="F8" s="777">
        <v>0</v>
      </c>
      <c r="G8" s="777">
        <v>0</v>
      </c>
      <c r="H8" s="752">
        <v>309544.09864673647</v>
      </c>
      <c r="I8" s="777">
        <v>309544.09864673647</v>
      </c>
      <c r="J8" s="777">
        <v>0</v>
      </c>
      <c r="K8" s="777">
        <v>0</v>
      </c>
      <c r="L8" s="777">
        <v>0</v>
      </c>
    </row>
    <row r="9" spans="1:12">
      <c r="A9" s="434">
        <v>3</v>
      </c>
      <c r="B9" s="451" t="s">
        <v>432</v>
      </c>
      <c r="C9" s="776">
        <v>0</v>
      </c>
      <c r="D9" s="752">
        <v>0</v>
      </c>
      <c r="E9" s="752">
        <v>0</v>
      </c>
      <c r="F9" s="778">
        <v>0</v>
      </c>
      <c r="G9" s="778">
        <v>0</v>
      </c>
      <c r="H9" s="752">
        <v>0</v>
      </c>
      <c r="I9" s="778">
        <v>0</v>
      </c>
      <c r="J9" s="778">
        <v>0</v>
      </c>
      <c r="K9" s="778">
        <v>0</v>
      </c>
      <c r="L9" s="778">
        <v>0</v>
      </c>
    </row>
    <row r="10" spans="1:12" ht="25.5">
      <c r="A10" s="434">
        <v>4</v>
      </c>
      <c r="B10" s="451" t="s">
        <v>519</v>
      </c>
      <c r="C10" s="776">
        <v>15368386.530000001</v>
      </c>
      <c r="D10" s="752">
        <v>15019724.010000002</v>
      </c>
      <c r="E10" s="752">
        <v>348662.51999999996</v>
      </c>
      <c r="F10" s="778">
        <v>0</v>
      </c>
      <c r="G10" s="778">
        <v>0</v>
      </c>
      <c r="H10" s="752">
        <v>31957.70178429746</v>
      </c>
      <c r="I10" s="778">
        <v>23407.478840346208</v>
      </c>
      <c r="J10" s="778">
        <v>8550.2229439512521</v>
      </c>
      <c r="K10" s="778">
        <v>0</v>
      </c>
      <c r="L10" s="778">
        <v>0</v>
      </c>
    </row>
    <row r="11" spans="1:12">
      <c r="A11" s="434">
        <v>5</v>
      </c>
      <c r="B11" s="451" t="s">
        <v>433</v>
      </c>
      <c r="C11" s="776">
        <v>8796780.4299999997</v>
      </c>
      <c r="D11" s="752">
        <v>8796780.4299999997</v>
      </c>
      <c r="E11" s="752">
        <v>0</v>
      </c>
      <c r="F11" s="778">
        <v>0</v>
      </c>
      <c r="G11" s="778">
        <v>0</v>
      </c>
      <c r="H11" s="752">
        <v>1774.6233162406709</v>
      </c>
      <c r="I11" s="778">
        <v>1774.6233162406709</v>
      </c>
      <c r="J11" s="778">
        <v>0</v>
      </c>
      <c r="K11" s="778">
        <v>0</v>
      </c>
      <c r="L11" s="778">
        <v>0</v>
      </c>
    </row>
    <row r="12" spans="1:12">
      <c r="A12" s="434">
        <v>6</v>
      </c>
      <c r="B12" s="451" t="s">
        <v>434</v>
      </c>
      <c r="C12" s="776">
        <v>8269968.3499999996</v>
      </c>
      <c r="D12" s="752">
        <v>8249904.7000000002</v>
      </c>
      <c r="E12" s="752">
        <v>0</v>
      </c>
      <c r="F12" s="778">
        <v>20063.650000000001</v>
      </c>
      <c r="G12" s="778">
        <v>0</v>
      </c>
      <c r="H12" s="752">
        <v>27168.547200650381</v>
      </c>
      <c r="I12" s="778">
        <v>16972.01911204138</v>
      </c>
      <c r="J12" s="778">
        <v>0</v>
      </c>
      <c r="K12" s="778">
        <v>10196.528088609002</v>
      </c>
      <c r="L12" s="778">
        <v>0</v>
      </c>
    </row>
    <row r="13" spans="1:12">
      <c r="A13" s="434">
        <v>7</v>
      </c>
      <c r="B13" s="451" t="s">
        <v>435</v>
      </c>
      <c r="C13" s="776">
        <v>31661863.180000003</v>
      </c>
      <c r="D13" s="752">
        <v>31661863.180000003</v>
      </c>
      <c r="E13" s="752">
        <v>0</v>
      </c>
      <c r="F13" s="778">
        <v>0</v>
      </c>
      <c r="G13" s="778">
        <v>0</v>
      </c>
      <c r="H13" s="752">
        <v>172048.50255108438</v>
      </c>
      <c r="I13" s="778">
        <v>172048.50255108438</v>
      </c>
      <c r="J13" s="778">
        <v>0</v>
      </c>
      <c r="K13" s="778">
        <v>0</v>
      </c>
      <c r="L13" s="778">
        <v>0</v>
      </c>
    </row>
    <row r="14" spans="1:12">
      <c r="A14" s="434">
        <v>8</v>
      </c>
      <c r="B14" s="451" t="s">
        <v>436</v>
      </c>
      <c r="C14" s="776">
        <v>5364585.3100000005</v>
      </c>
      <c r="D14" s="752">
        <v>5088808.2299999995</v>
      </c>
      <c r="E14" s="752">
        <v>0</v>
      </c>
      <c r="F14" s="778">
        <v>275777.08</v>
      </c>
      <c r="G14" s="778">
        <v>0</v>
      </c>
      <c r="H14" s="752">
        <v>282236.64179991488</v>
      </c>
      <c r="I14" s="778">
        <v>6459.5617999148599</v>
      </c>
      <c r="J14" s="778">
        <v>0</v>
      </c>
      <c r="K14" s="778">
        <v>275777.08</v>
      </c>
      <c r="L14" s="778">
        <v>0</v>
      </c>
    </row>
    <row r="15" spans="1:12">
      <c r="A15" s="434">
        <v>9</v>
      </c>
      <c r="B15" s="451" t="s">
        <v>437</v>
      </c>
      <c r="C15" s="776">
        <v>0</v>
      </c>
      <c r="D15" s="752">
        <v>0</v>
      </c>
      <c r="E15" s="752">
        <v>0</v>
      </c>
      <c r="F15" s="778">
        <v>0</v>
      </c>
      <c r="G15" s="778">
        <v>0</v>
      </c>
      <c r="H15" s="752">
        <v>0</v>
      </c>
      <c r="I15" s="778">
        <v>0</v>
      </c>
      <c r="J15" s="778">
        <v>0</v>
      </c>
      <c r="K15" s="778">
        <v>0</v>
      </c>
      <c r="L15" s="778">
        <v>0</v>
      </c>
    </row>
    <row r="16" spans="1:12">
      <c r="A16" s="434">
        <v>10</v>
      </c>
      <c r="B16" s="451" t="s">
        <v>438</v>
      </c>
      <c r="C16" s="776">
        <v>14537546.43</v>
      </c>
      <c r="D16" s="752">
        <v>14533364.99</v>
      </c>
      <c r="E16" s="752">
        <v>0</v>
      </c>
      <c r="F16" s="778">
        <v>4181.4399999999996</v>
      </c>
      <c r="G16" s="778">
        <v>0</v>
      </c>
      <c r="H16" s="752">
        <v>15895.693337916626</v>
      </c>
      <c r="I16" s="778">
        <v>14431.773579639948</v>
      </c>
      <c r="J16" s="778">
        <v>0</v>
      </c>
      <c r="K16" s="778">
        <v>1463.9197582766765</v>
      </c>
      <c r="L16" s="778">
        <v>0</v>
      </c>
    </row>
    <row r="17" spans="1:12">
      <c r="A17" s="434">
        <v>11</v>
      </c>
      <c r="B17" s="451" t="s">
        <v>439</v>
      </c>
      <c r="C17" s="776">
        <v>15591852.18</v>
      </c>
      <c r="D17" s="752">
        <v>15565038.41</v>
      </c>
      <c r="E17" s="752">
        <v>0</v>
      </c>
      <c r="F17" s="778">
        <v>26813.770000000004</v>
      </c>
      <c r="G17" s="778">
        <v>0</v>
      </c>
      <c r="H17" s="752">
        <v>28390.155708344628</v>
      </c>
      <c r="I17" s="778">
        <v>5645.6211487448409</v>
      </c>
      <c r="J17" s="778">
        <v>0</v>
      </c>
      <c r="K17" s="778">
        <v>22744.534559599786</v>
      </c>
      <c r="L17" s="778">
        <v>0</v>
      </c>
    </row>
    <row r="18" spans="1:12">
      <c r="A18" s="434">
        <v>12</v>
      </c>
      <c r="B18" s="451" t="s">
        <v>440</v>
      </c>
      <c r="C18" s="776">
        <v>20119885.130000003</v>
      </c>
      <c r="D18" s="752">
        <v>19916058.93</v>
      </c>
      <c r="E18" s="752">
        <v>0</v>
      </c>
      <c r="F18" s="778">
        <v>203826.2</v>
      </c>
      <c r="G18" s="778">
        <v>0</v>
      </c>
      <c r="H18" s="752">
        <v>194330.33143765281</v>
      </c>
      <c r="I18" s="778">
        <v>70531.021334031539</v>
      </c>
      <c r="J18" s="778">
        <v>0</v>
      </c>
      <c r="K18" s="778">
        <v>123799.3101036213</v>
      </c>
      <c r="L18" s="778">
        <v>0</v>
      </c>
    </row>
    <row r="19" spans="1:12">
      <c r="A19" s="434">
        <v>13</v>
      </c>
      <c r="B19" s="451" t="s">
        <v>441</v>
      </c>
      <c r="C19" s="776">
        <v>1112349.8800000001</v>
      </c>
      <c r="D19" s="752">
        <v>1077780.1600000001</v>
      </c>
      <c r="E19" s="752">
        <v>0</v>
      </c>
      <c r="F19" s="778">
        <v>34569.719999999994</v>
      </c>
      <c r="G19" s="778">
        <v>0</v>
      </c>
      <c r="H19" s="752">
        <v>32244.016928656245</v>
      </c>
      <c r="I19" s="778">
        <v>12185.888629046236</v>
      </c>
      <c r="J19" s="778">
        <v>0</v>
      </c>
      <c r="K19" s="778">
        <v>20058.128299610009</v>
      </c>
      <c r="L19" s="778">
        <v>0</v>
      </c>
    </row>
    <row r="20" spans="1:12">
      <c r="A20" s="434">
        <v>14</v>
      </c>
      <c r="B20" s="451" t="s">
        <v>442</v>
      </c>
      <c r="C20" s="776">
        <v>2236259.7399999998</v>
      </c>
      <c r="D20" s="752">
        <v>2138492.85</v>
      </c>
      <c r="E20" s="752">
        <v>0</v>
      </c>
      <c r="F20" s="778">
        <v>97766.889999999985</v>
      </c>
      <c r="G20" s="778">
        <v>0</v>
      </c>
      <c r="H20" s="752">
        <v>95499.88863985792</v>
      </c>
      <c r="I20" s="778">
        <v>1505.2050406239557</v>
      </c>
      <c r="J20" s="778">
        <v>0</v>
      </c>
      <c r="K20" s="778">
        <v>93994.683599233947</v>
      </c>
      <c r="L20" s="778">
        <v>0</v>
      </c>
    </row>
    <row r="21" spans="1:12">
      <c r="A21" s="434">
        <v>15</v>
      </c>
      <c r="B21" s="451" t="s">
        <v>443</v>
      </c>
      <c r="C21" s="776">
        <v>22667.510000000002</v>
      </c>
      <c r="D21" s="752">
        <v>22667.510000000002</v>
      </c>
      <c r="E21" s="752">
        <v>0</v>
      </c>
      <c r="F21" s="778">
        <v>0</v>
      </c>
      <c r="G21" s="778">
        <v>0</v>
      </c>
      <c r="H21" s="752">
        <v>395.19877578322257</v>
      </c>
      <c r="I21" s="778">
        <v>395.19877578322257</v>
      </c>
      <c r="J21" s="778">
        <v>0</v>
      </c>
      <c r="K21" s="778">
        <v>0</v>
      </c>
      <c r="L21" s="778">
        <v>0</v>
      </c>
    </row>
    <row r="22" spans="1:12">
      <c r="A22" s="434">
        <v>16</v>
      </c>
      <c r="B22" s="451" t="s">
        <v>444</v>
      </c>
      <c r="C22" s="776">
        <v>0</v>
      </c>
      <c r="D22" s="752">
        <v>0</v>
      </c>
      <c r="E22" s="752">
        <v>0</v>
      </c>
      <c r="F22" s="778">
        <v>0</v>
      </c>
      <c r="G22" s="778">
        <v>0</v>
      </c>
      <c r="H22" s="752">
        <v>0</v>
      </c>
      <c r="I22" s="778">
        <v>0</v>
      </c>
      <c r="J22" s="778">
        <v>0</v>
      </c>
      <c r="K22" s="778">
        <v>0</v>
      </c>
      <c r="L22" s="778">
        <v>0</v>
      </c>
    </row>
    <row r="23" spans="1:12">
      <c r="A23" s="434">
        <v>17</v>
      </c>
      <c r="B23" s="451" t="s">
        <v>522</v>
      </c>
      <c r="C23" s="776">
        <v>130208.36</v>
      </c>
      <c r="D23" s="752">
        <v>130208.36</v>
      </c>
      <c r="E23" s="752">
        <v>0</v>
      </c>
      <c r="F23" s="778">
        <v>0</v>
      </c>
      <c r="G23" s="778">
        <v>0</v>
      </c>
      <c r="H23" s="752">
        <v>599.79594809403966</v>
      </c>
      <c r="I23" s="778">
        <v>599.79594809403966</v>
      </c>
      <c r="J23" s="778">
        <v>0</v>
      </c>
      <c r="K23" s="778">
        <v>0</v>
      </c>
      <c r="L23" s="778">
        <v>0</v>
      </c>
    </row>
    <row r="24" spans="1:12">
      <c r="A24" s="434">
        <v>18</v>
      </c>
      <c r="B24" s="451" t="s">
        <v>445</v>
      </c>
      <c r="C24" s="776">
        <v>46857129.789999992</v>
      </c>
      <c r="D24" s="752">
        <v>46857129.789999992</v>
      </c>
      <c r="E24" s="752">
        <v>0</v>
      </c>
      <c r="F24" s="778">
        <v>0</v>
      </c>
      <c r="G24" s="778">
        <v>0</v>
      </c>
      <c r="H24" s="752">
        <v>286616.97575119074</v>
      </c>
      <c r="I24" s="778">
        <v>286616.97575119074</v>
      </c>
      <c r="J24" s="778">
        <v>0</v>
      </c>
      <c r="K24" s="778">
        <v>0</v>
      </c>
      <c r="L24" s="778">
        <v>0</v>
      </c>
    </row>
    <row r="25" spans="1:12">
      <c r="A25" s="434">
        <v>19</v>
      </c>
      <c r="B25" s="451" t="s">
        <v>446</v>
      </c>
      <c r="C25" s="776">
        <v>12543901.780000001</v>
      </c>
      <c r="D25" s="752">
        <v>12543901.780000001</v>
      </c>
      <c r="E25" s="752">
        <v>0</v>
      </c>
      <c r="F25" s="778">
        <v>0</v>
      </c>
      <c r="G25" s="778">
        <v>0</v>
      </c>
      <c r="H25" s="752">
        <v>97888.280194878171</v>
      </c>
      <c r="I25" s="778">
        <v>97888.280194878171</v>
      </c>
      <c r="J25" s="778">
        <v>0</v>
      </c>
      <c r="K25" s="778">
        <v>0</v>
      </c>
      <c r="L25" s="778">
        <v>0</v>
      </c>
    </row>
    <row r="26" spans="1:12">
      <c r="A26" s="434">
        <v>20</v>
      </c>
      <c r="B26" s="451" t="s">
        <v>521</v>
      </c>
      <c r="C26" s="776">
        <v>13218135.630000001</v>
      </c>
      <c r="D26" s="752">
        <v>13174154.029999999</v>
      </c>
      <c r="E26" s="752">
        <v>0</v>
      </c>
      <c r="F26" s="778">
        <v>43981.600000000006</v>
      </c>
      <c r="G26" s="778">
        <v>0</v>
      </c>
      <c r="H26" s="752">
        <v>95444.444093129277</v>
      </c>
      <c r="I26" s="778">
        <v>60264.395528051122</v>
      </c>
      <c r="J26" s="778">
        <v>0</v>
      </c>
      <c r="K26" s="778">
        <v>35180.048565078156</v>
      </c>
      <c r="L26" s="778">
        <v>0</v>
      </c>
    </row>
    <row r="27" spans="1:12">
      <c r="A27" s="434">
        <v>21</v>
      </c>
      <c r="B27" s="451" t="s">
        <v>447</v>
      </c>
      <c r="C27" s="776">
        <v>83720.87000000001</v>
      </c>
      <c r="D27" s="752">
        <v>0</v>
      </c>
      <c r="E27" s="752">
        <v>0</v>
      </c>
      <c r="F27" s="778">
        <v>83720.87000000001</v>
      </c>
      <c r="G27" s="778">
        <v>0</v>
      </c>
      <c r="H27" s="752">
        <v>12557.931214773484</v>
      </c>
      <c r="I27" s="778">
        <v>0</v>
      </c>
      <c r="J27" s="778">
        <v>0</v>
      </c>
      <c r="K27" s="778">
        <v>12557.931214773484</v>
      </c>
      <c r="L27" s="778">
        <v>0</v>
      </c>
    </row>
    <row r="28" spans="1:12">
      <c r="A28" s="434">
        <v>22</v>
      </c>
      <c r="B28" s="451" t="s">
        <v>448</v>
      </c>
      <c r="C28" s="776">
        <v>0</v>
      </c>
      <c r="D28" s="752">
        <v>0</v>
      </c>
      <c r="E28" s="752">
        <v>0</v>
      </c>
      <c r="F28" s="778">
        <v>0</v>
      </c>
      <c r="G28" s="778">
        <v>0</v>
      </c>
      <c r="H28" s="752">
        <v>0</v>
      </c>
      <c r="I28" s="778">
        <v>0</v>
      </c>
      <c r="J28" s="778">
        <v>0</v>
      </c>
      <c r="K28" s="778">
        <v>0</v>
      </c>
      <c r="L28" s="778">
        <v>0</v>
      </c>
    </row>
    <row r="29" spans="1:12">
      <c r="A29" s="434">
        <v>23</v>
      </c>
      <c r="B29" s="451" t="s">
        <v>449</v>
      </c>
      <c r="C29" s="776">
        <v>12636706.699999999</v>
      </c>
      <c r="D29" s="752">
        <v>12334678.370000001</v>
      </c>
      <c r="E29" s="752">
        <v>279326.63999999996</v>
      </c>
      <c r="F29" s="778">
        <v>22701.690000000002</v>
      </c>
      <c r="G29" s="778">
        <v>0</v>
      </c>
      <c r="H29" s="752">
        <v>57357.837643335253</v>
      </c>
      <c r="I29" s="778">
        <v>35041.504505281882</v>
      </c>
      <c r="J29" s="778">
        <v>1.681361367460831E-3</v>
      </c>
      <c r="K29" s="778">
        <v>22316.331456691991</v>
      </c>
      <c r="L29" s="778">
        <v>0</v>
      </c>
    </row>
    <row r="30" spans="1:12">
      <c r="A30" s="434">
        <v>24</v>
      </c>
      <c r="B30" s="451" t="s">
        <v>520</v>
      </c>
      <c r="C30" s="776">
        <v>5287683.26</v>
      </c>
      <c r="D30" s="752">
        <v>5287683.26</v>
      </c>
      <c r="E30" s="752">
        <v>0</v>
      </c>
      <c r="F30" s="778">
        <v>0</v>
      </c>
      <c r="G30" s="778">
        <v>0</v>
      </c>
      <c r="H30" s="752">
        <v>940.4600257336175</v>
      </c>
      <c r="I30" s="778">
        <v>940.4600257336175</v>
      </c>
      <c r="J30" s="778">
        <v>0</v>
      </c>
      <c r="K30" s="778">
        <v>0</v>
      </c>
      <c r="L30" s="778">
        <v>0</v>
      </c>
    </row>
    <row r="31" spans="1:12">
      <c r="A31" s="434">
        <v>25</v>
      </c>
      <c r="B31" s="451" t="s">
        <v>450</v>
      </c>
      <c r="C31" s="776">
        <v>281360.34999999998</v>
      </c>
      <c r="D31" s="752">
        <v>91292.67</v>
      </c>
      <c r="E31" s="752">
        <v>0</v>
      </c>
      <c r="F31" s="778">
        <v>190067.68</v>
      </c>
      <c r="G31" s="778">
        <v>0</v>
      </c>
      <c r="H31" s="752">
        <v>189874.83756286139</v>
      </c>
      <c r="I31" s="778">
        <v>3.5120222418679101</v>
      </c>
      <c r="J31" s="778">
        <v>0</v>
      </c>
      <c r="K31" s="778">
        <v>189871.32554061952</v>
      </c>
      <c r="L31" s="778">
        <v>0</v>
      </c>
    </row>
    <row r="32" spans="1:12">
      <c r="A32" s="434">
        <v>26</v>
      </c>
      <c r="B32" s="451" t="s">
        <v>517</v>
      </c>
      <c r="C32" s="776">
        <v>0</v>
      </c>
      <c r="D32" s="752">
        <v>0</v>
      </c>
      <c r="E32" s="752">
        <v>0</v>
      </c>
      <c r="F32" s="778">
        <v>0</v>
      </c>
      <c r="G32" s="778">
        <v>0</v>
      </c>
      <c r="H32" s="752">
        <v>0</v>
      </c>
      <c r="I32" s="778">
        <v>0</v>
      </c>
      <c r="J32" s="778">
        <v>0</v>
      </c>
      <c r="K32" s="778">
        <v>0</v>
      </c>
      <c r="L32" s="778">
        <v>0</v>
      </c>
    </row>
    <row r="33" spans="1:12">
      <c r="A33" s="434">
        <v>27</v>
      </c>
      <c r="B33" s="517" t="s">
        <v>64</v>
      </c>
      <c r="C33" s="779">
        <f>SUM(C7:C32)</f>
        <v>272555834.24000001</v>
      </c>
      <c r="D33" s="779">
        <f t="shared" ref="D33:L33" si="0">SUM(D7:D32)</f>
        <v>270917221.70000005</v>
      </c>
      <c r="E33" s="779">
        <f t="shared" si="0"/>
        <v>627989.15999999992</v>
      </c>
      <c r="F33" s="779">
        <f t="shared" si="0"/>
        <v>1010623.3799999999</v>
      </c>
      <c r="G33" s="779">
        <f t="shared" si="0"/>
        <v>0</v>
      </c>
      <c r="H33" s="779">
        <f t="shared" si="0"/>
        <v>1944241.3242833936</v>
      </c>
      <c r="I33" s="779">
        <f t="shared" si="0"/>
        <v>1122739.3818730246</v>
      </c>
      <c r="J33" s="779">
        <f t="shared" si="0"/>
        <v>8550.2246253126195</v>
      </c>
      <c r="K33" s="779">
        <f t="shared" si="0"/>
        <v>812951.71778505575</v>
      </c>
      <c r="L33" s="779">
        <f t="shared" si="0"/>
        <v>0</v>
      </c>
    </row>
    <row r="34" spans="1:12">
      <c r="A34" s="465"/>
      <c r="B34" s="465"/>
      <c r="C34" s="465"/>
      <c r="D34" s="465"/>
      <c r="E34" s="465"/>
      <c r="H34" s="465"/>
    </row>
    <row r="35" spans="1:12">
      <c r="A35" s="465"/>
      <c r="B35" s="516"/>
      <c r="C35" s="516"/>
      <c r="D35" s="465"/>
      <c r="E35" s="465"/>
      <c r="H35" s="465"/>
    </row>
  </sheetData>
  <mergeCells count="3">
    <mergeCell ref="A5:B6"/>
    <mergeCell ref="C5:G5"/>
    <mergeCell ref="H5:L5"/>
  </mergeCells>
  <conditionalFormatting sqref="A5">
    <cfRule type="duplicateValues" dxfId="5" priority="1"/>
    <cfRule type="duplicateValues" dxfId="4" priority="2"/>
  </conditionalFormatting>
  <conditionalFormatting sqref="A5">
    <cfRule type="duplicateValues" dxfId="3" priority="3"/>
  </conditionalFormatting>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3"/>
  <sheetViews>
    <sheetView showGridLines="0" zoomScaleNormal="100" workbookViewId="0">
      <selection activeCell="A5" sqref="A5:B5"/>
    </sheetView>
  </sheetViews>
  <sheetFormatPr defaultColWidth="8.7109375" defaultRowHeight="12"/>
  <cols>
    <col min="1" max="1" width="11.85546875" style="519" bestFit="1" customWidth="1"/>
    <col min="2" max="2" width="39.140625" style="519" bestFit="1" customWidth="1"/>
    <col min="3" max="3" width="16.140625" style="519" bestFit="1" customWidth="1"/>
    <col min="4" max="4" width="25.28515625" style="519" bestFit="1" customWidth="1"/>
    <col min="5" max="5" width="20.42578125" style="519" bestFit="1" customWidth="1"/>
    <col min="6" max="6" width="25.5703125" style="519" bestFit="1" customWidth="1"/>
    <col min="7" max="7" width="26.7109375" style="519" bestFit="1" customWidth="1"/>
    <col min="8" max="8" width="25.7109375" style="519" bestFit="1" customWidth="1"/>
    <col min="9" max="9" width="24.28515625" style="519" bestFit="1" customWidth="1"/>
    <col min="10" max="10" width="27.5703125" style="519" bestFit="1" customWidth="1"/>
    <col min="11" max="11" width="17" style="519" bestFit="1" customWidth="1"/>
    <col min="12" max="16384" width="8.7109375" style="519"/>
  </cols>
  <sheetData>
    <row r="1" spans="1:11" s="445" customFormat="1" ht="13.5">
      <c r="A1" s="364" t="s">
        <v>30</v>
      </c>
      <c r="B1" s="546" t="str">
        <f>'1. key ratios '!B1</f>
        <v>JSC Isbank Georgia</v>
      </c>
    </row>
    <row r="2" spans="1:11" s="445" customFormat="1" ht="13.5">
      <c r="A2" s="365" t="s">
        <v>31</v>
      </c>
      <c r="B2" s="547">
        <f>'1. key ratios '!B2</f>
        <v>45291</v>
      </c>
    </row>
    <row r="3" spans="1:11" s="445" customFormat="1" ht="12.75">
      <c r="A3" s="366" t="s">
        <v>500</v>
      </c>
    </row>
    <row r="4" spans="1:11">
      <c r="C4" s="523" t="s">
        <v>694</v>
      </c>
      <c r="D4" s="523" t="s">
        <v>693</v>
      </c>
      <c r="E4" s="523" t="s">
        <v>692</v>
      </c>
      <c r="F4" s="523" t="s">
        <v>691</v>
      </c>
      <c r="G4" s="523" t="s">
        <v>690</v>
      </c>
      <c r="H4" s="523" t="s">
        <v>689</v>
      </c>
      <c r="I4" s="523" t="s">
        <v>688</v>
      </c>
      <c r="J4" s="523" t="s">
        <v>687</v>
      </c>
      <c r="K4" s="523" t="s">
        <v>686</v>
      </c>
    </row>
    <row r="5" spans="1:11" ht="104.1" customHeight="1">
      <c r="A5" s="935" t="s">
        <v>685</v>
      </c>
      <c r="B5" s="936"/>
      <c r="C5" s="522" t="s">
        <v>501</v>
      </c>
      <c r="D5" s="522" t="s">
        <v>502</v>
      </c>
      <c r="E5" s="522" t="s">
        <v>503</v>
      </c>
      <c r="F5" s="522" t="s">
        <v>504</v>
      </c>
      <c r="G5" s="522" t="s">
        <v>505</v>
      </c>
      <c r="H5" s="522" t="s">
        <v>506</v>
      </c>
      <c r="I5" s="522" t="s">
        <v>507</v>
      </c>
      <c r="J5" s="522" t="s">
        <v>508</v>
      </c>
      <c r="K5" s="522" t="s">
        <v>509</v>
      </c>
    </row>
    <row r="6" spans="1:11" ht="12.75">
      <c r="A6" s="433">
        <v>1</v>
      </c>
      <c r="B6" s="433" t="s">
        <v>469</v>
      </c>
      <c r="C6" s="752">
        <v>12819661.67</v>
      </c>
      <c r="D6" s="752">
        <v>0</v>
      </c>
      <c r="E6" s="752">
        <v>0</v>
      </c>
      <c r="F6" s="752">
        <v>0</v>
      </c>
      <c r="G6" s="752">
        <v>80982971.037307844</v>
      </c>
      <c r="H6" s="752">
        <v>0</v>
      </c>
      <c r="I6" s="752">
        <v>13732442.128220137</v>
      </c>
      <c r="J6" s="752">
        <v>77534810.854435071</v>
      </c>
      <c r="K6" s="752">
        <v>85557169.460036919</v>
      </c>
    </row>
    <row r="7" spans="1:11" ht="12.75">
      <c r="A7" s="433">
        <v>2</v>
      </c>
      <c r="B7" s="434" t="s">
        <v>510</v>
      </c>
      <c r="C7" s="752">
        <v>0</v>
      </c>
      <c r="D7" s="752">
        <v>0</v>
      </c>
      <c r="E7" s="752">
        <v>0</v>
      </c>
      <c r="F7" s="752">
        <v>0</v>
      </c>
      <c r="G7" s="752">
        <v>0</v>
      </c>
      <c r="H7" s="752">
        <v>0</v>
      </c>
      <c r="I7" s="752">
        <v>0</v>
      </c>
      <c r="J7" s="752">
        <v>0</v>
      </c>
      <c r="K7" s="752">
        <v>57881086.275086701</v>
      </c>
    </row>
    <row r="8" spans="1:11" ht="12.75">
      <c r="A8" s="433">
        <v>3</v>
      </c>
      <c r="B8" s="434" t="s">
        <v>477</v>
      </c>
      <c r="C8" s="752">
        <v>3920912.2667</v>
      </c>
      <c r="D8" s="752"/>
      <c r="E8" s="752">
        <v>0</v>
      </c>
      <c r="F8" s="752">
        <v>0</v>
      </c>
      <c r="G8" s="752">
        <v>14580785.612591645</v>
      </c>
      <c r="H8" s="752">
        <v>0</v>
      </c>
      <c r="I8" s="752">
        <v>0</v>
      </c>
      <c r="J8" s="752">
        <v>9021860.4900000021</v>
      </c>
      <c r="K8" s="752">
        <v>93670682.050708354</v>
      </c>
    </row>
    <row r="9" spans="1:11" ht="12.75">
      <c r="A9" s="433">
        <v>4</v>
      </c>
      <c r="B9" s="467" t="s">
        <v>511</v>
      </c>
      <c r="C9" s="780">
        <v>0</v>
      </c>
      <c r="D9" s="780"/>
      <c r="E9" s="780">
        <v>0</v>
      </c>
      <c r="F9" s="780">
        <v>0</v>
      </c>
      <c r="G9" s="780">
        <v>319285</v>
      </c>
      <c r="H9" s="780">
        <v>0</v>
      </c>
      <c r="I9" s="780">
        <v>0</v>
      </c>
      <c r="J9" s="780">
        <v>247112.84</v>
      </c>
      <c r="K9" s="780">
        <v>431232.5199999999</v>
      </c>
    </row>
    <row r="10" spans="1:11" ht="12.75">
      <c r="A10" s="433">
        <v>5</v>
      </c>
      <c r="B10" s="455" t="s">
        <v>512</v>
      </c>
      <c r="C10" s="780"/>
      <c r="D10" s="780"/>
      <c r="E10" s="780"/>
      <c r="F10" s="780"/>
      <c r="G10" s="780"/>
      <c r="H10" s="780"/>
      <c r="I10" s="780"/>
      <c r="J10" s="780"/>
      <c r="K10" s="780"/>
    </row>
    <row r="11" spans="1:11" ht="12.75">
      <c r="A11" s="433">
        <v>6</v>
      </c>
      <c r="B11" s="455" t="s">
        <v>513</v>
      </c>
      <c r="C11" s="780"/>
      <c r="D11" s="780"/>
      <c r="E11" s="780"/>
      <c r="F11" s="780"/>
      <c r="G11" s="780"/>
      <c r="H11" s="780"/>
      <c r="I11" s="780"/>
      <c r="J11" s="780"/>
      <c r="K11" s="780"/>
    </row>
    <row r="13" spans="1:11" ht="15">
      <c r="B13" s="520"/>
    </row>
  </sheetData>
  <mergeCells count="1">
    <mergeCell ref="A5:B5"/>
  </mergeCells>
  <conditionalFormatting sqref="A5">
    <cfRule type="duplicateValues" dxfId="2" priority="1"/>
    <cfRule type="duplicateValues" dxfId="1" priority="2"/>
  </conditionalFormatting>
  <conditionalFormatting sqref="A5">
    <cfRule type="duplicateValues" dxfId="0" priority="3"/>
  </conditionalFormatting>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20"/>
  <sheetViews>
    <sheetView showGridLines="0" zoomScaleNormal="100" workbookViewId="0">
      <selection activeCell="A5" sqref="A5:B6"/>
    </sheetView>
  </sheetViews>
  <sheetFormatPr defaultColWidth="8.7109375" defaultRowHeight="15"/>
  <cols>
    <col min="1" max="1" width="10" style="524" bestFit="1" customWidth="1"/>
    <col min="2" max="2" width="71.7109375" style="524" customWidth="1"/>
    <col min="3" max="4" width="9" style="524" bestFit="1" customWidth="1"/>
    <col min="5" max="6" width="7.7109375" style="524" bestFit="1" customWidth="1"/>
    <col min="7" max="7" width="4.85546875" style="524" bestFit="1" customWidth="1"/>
    <col min="8" max="9" width="9" style="524" bestFit="1" customWidth="1"/>
    <col min="10" max="11" width="7.7109375" style="524" bestFit="1" customWidth="1"/>
    <col min="12" max="12" width="4.85546875" style="524" bestFit="1" customWidth="1"/>
    <col min="13" max="14" width="7.7109375" style="524" bestFit="1" customWidth="1"/>
    <col min="15" max="15" width="7.140625" style="524" bestFit="1" customWidth="1"/>
    <col min="16" max="16" width="7.7109375" style="524" bestFit="1" customWidth="1"/>
    <col min="17" max="17" width="4.85546875" style="524" bestFit="1" customWidth="1"/>
    <col min="18" max="18" width="9.5703125" style="524" bestFit="1" customWidth="1"/>
    <col min="19" max="19" width="25.5703125" style="524" bestFit="1" customWidth="1"/>
    <col min="20" max="20" width="29.28515625" style="524" bestFit="1" customWidth="1"/>
    <col min="21" max="21" width="28.7109375" style="524" bestFit="1" customWidth="1"/>
    <col min="22" max="22" width="23.7109375" style="524" customWidth="1"/>
    <col min="23" max="16384" width="8.7109375" style="524"/>
  </cols>
  <sheetData>
    <row r="1" spans="1:22">
      <c r="A1" s="364" t="s">
        <v>30</v>
      </c>
      <c r="B1" s="546" t="str">
        <f>'1. key ratios '!B1</f>
        <v>JSC Isbank Georgia</v>
      </c>
    </row>
    <row r="2" spans="1:22">
      <c r="A2" s="365" t="s">
        <v>31</v>
      </c>
      <c r="B2" s="547">
        <f>'1. key ratios '!B2</f>
        <v>45291</v>
      </c>
    </row>
    <row r="3" spans="1:22">
      <c r="A3" s="366" t="s">
        <v>528</v>
      </c>
      <c r="B3" s="445"/>
    </row>
    <row r="4" spans="1:22">
      <c r="A4" s="366"/>
      <c r="B4" s="445"/>
    </row>
    <row r="5" spans="1:22" ht="24" customHeight="1">
      <c r="A5" s="937" t="s">
        <v>529</v>
      </c>
      <c r="B5" s="938"/>
      <c r="C5" s="942" t="s">
        <v>695</v>
      </c>
      <c r="D5" s="942"/>
      <c r="E5" s="942"/>
      <c r="F5" s="942"/>
      <c r="G5" s="942"/>
      <c r="H5" s="942" t="s">
        <v>547</v>
      </c>
      <c r="I5" s="942"/>
      <c r="J5" s="942"/>
      <c r="K5" s="942"/>
      <c r="L5" s="942"/>
      <c r="M5" s="942" t="s">
        <v>659</v>
      </c>
      <c r="N5" s="942"/>
      <c r="O5" s="942"/>
      <c r="P5" s="942"/>
      <c r="Q5" s="942"/>
      <c r="R5" s="941" t="s">
        <v>530</v>
      </c>
      <c r="S5" s="941" t="s">
        <v>544</v>
      </c>
      <c r="T5" s="941" t="s">
        <v>545</v>
      </c>
      <c r="U5" s="941" t="s">
        <v>706</v>
      </c>
      <c r="V5" s="941" t="s">
        <v>707</v>
      </c>
    </row>
    <row r="6" spans="1:22" ht="36" customHeight="1">
      <c r="A6" s="939"/>
      <c r="B6" s="940"/>
      <c r="C6" s="534"/>
      <c r="D6" s="443" t="s">
        <v>680</v>
      </c>
      <c r="E6" s="443" t="s">
        <v>679</v>
      </c>
      <c r="F6" s="443" t="s">
        <v>678</v>
      </c>
      <c r="G6" s="443" t="s">
        <v>677</v>
      </c>
      <c r="H6" s="534"/>
      <c r="I6" s="443" t="s">
        <v>680</v>
      </c>
      <c r="J6" s="443" t="s">
        <v>679</v>
      </c>
      <c r="K6" s="443" t="s">
        <v>678</v>
      </c>
      <c r="L6" s="443" t="s">
        <v>677</v>
      </c>
      <c r="M6" s="534"/>
      <c r="N6" s="443" t="s">
        <v>680</v>
      </c>
      <c r="O6" s="443" t="s">
        <v>679</v>
      </c>
      <c r="P6" s="443" t="s">
        <v>678</v>
      </c>
      <c r="Q6" s="443" t="s">
        <v>677</v>
      </c>
      <c r="R6" s="941"/>
      <c r="S6" s="941"/>
      <c r="T6" s="941"/>
      <c r="U6" s="941"/>
      <c r="V6" s="941"/>
    </row>
    <row r="7" spans="1:22">
      <c r="A7" s="532">
        <v>1</v>
      </c>
      <c r="B7" s="533" t="s">
        <v>538</v>
      </c>
      <c r="C7" s="780">
        <v>98246.66</v>
      </c>
      <c r="D7" s="780">
        <v>98246.66</v>
      </c>
      <c r="E7" s="780">
        <v>0</v>
      </c>
      <c r="F7" s="780">
        <v>0</v>
      </c>
      <c r="G7" s="780">
        <v>0</v>
      </c>
      <c r="H7" s="780">
        <v>99296.42</v>
      </c>
      <c r="I7" s="780">
        <v>99296.42</v>
      </c>
      <c r="J7" s="780">
        <v>0</v>
      </c>
      <c r="K7" s="780">
        <v>0</v>
      </c>
      <c r="L7" s="780">
        <v>0</v>
      </c>
      <c r="M7" s="780">
        <v>544.58699916353567</v>
      </c>
      <c r="N7" s="780">
        <v>544.58699916353567</v>
      </c>
      <c r="O7" s="780">
        <v>0</v>
      </c>
      <c r="P7" s="780">
        <v>0</v>
      </c>
      <c r="Q7" s="780">
        <v>0</v>
      </c>
      <c r="R7" s="780">
        <v>1</v>
      </c>
      <c r="S7" s="783">
        <v>0.12821917999999999</v>
      </c>
      <c r="T7" s="783">
        <v>0.2261</v>
      </c>
      <c r="U7" s="783">
        <v>0.12821917999999999</v>
      </c>
      <c r="V7" s="780">
        <v>56.6</v>
      </c>
    </row>
    <row r="8" spans="1:22">
      <c r="A8" s="532">
        <v>2</v>
      </c>
      <c r="B8" s="531" t="s">
        <v>537</v>
      </c>
      <c r="C8" s="780">
        <v>4341852.33</v>
      </c>
      <c r="D8" s="780">
        <v>4051905.4499999997</v>
      </c>
      <c r="E8" s="780">
        <v>0</v>
      </c>
      <c r="F8" s="780">
        <v>289946.88000000006</v>
      </c>
      <c r="G8" s="780">
        <v>0</v>
      </c>
      <c r="H8" s="780">
        <v>4371104.38</v>
      </c>
      <c r="I8" s="780">
        <v>4070258.2099999995</v>
      </c>
      <c r="J8" s="780">
        <v>0</v>
      </c>
      <c r="K8" s="780">
        <v>300846.17000000004</v>
      </c>
      <c r="L8" s="780">
        <v>0</v>
      </c>
      <c r="M8" s="780">
        <v>316370.58504723146</v>
      </c>
      <c r="N8" s="780">
        <v>52874.110705296356</v>
      </c>
      <c r="O8" s="780">
        <v>0</v>
      </c>
      <c r="P8" s="780">
        <v>263496.47434193513</v>
      </c>
      <c r="Q8" s="780">
        <v>0</v>
      </c>
      <c r="R8" s="780">
        <v>123</v>
      </c>
      <c r="S8" s="783">
        <v>0.11689468604215192</v>
      </c>
      <c r="T8" s="783">
        <v>0.13133262431838705</v>
      </c>
      <c r="U8" s="783">
        <v>0.12433395886309469</v>
      </c>
      <c r="V8" s="780">
        <v>35.792873241883534</v>
      </c>
    </row>
    <row r="9" spans="1:22">
      <c r="A9" s="532">
        <v>3</v>
      </c>
      <c r="B9" s="531" t="s">
        <v>536</v>
      </c>
      <c r="C9" s="780">
        <v>0</v>
      </c>
      <c r="D9" s="780">
        <v>0</v>
      </c>
      <c r="E9" s="780">
        <v>0</v>
      </c>
      <c r="F9" s="780">
        <v>0</v>
      </c>
      <c r="G9" s="780">
        <v>0</v>
      </c>
      <c r="H9" s="780">
        <v>0</v>
      </c>
      <c r="I9" s="780">
        <v>0</v>
      </c>
      <c r="J9" s="780">
        <v>0</v>
      </c>
      <c r="K9" s="780">
        <v>0</v>
      </c>
      <c r="L9" s="780">
        <v>0</v>
      </c>
      <c r="M9" s="780">
        <v>0</v>
      </c>
      <c r="N9" s="780">
        <v>0</v>
      </c>
      <c r="O9" s="780">
        <v>0</v>
      </c>
      <c r="P9" s="780">
        <v>0</v>
      </c>
      <c r="Q9" s="780">
        <v>0</v>
      </c>
      <c r="R9" s="780"/>
      <c r="S9" s="783"/>
      <c r="T9" s="783"/>
      <c r="U9" s="783"/>
      <c r="V9" s="780"/>
    </row>
    <row r="10" spans="1:22">
      <c r="A10" s="532">
        <v>4</v>
      </c>
      <c r="B10" s="531" t="s">
        <v>535</v>
      </c>
      <c r="C10" s="780">
        <v>0</v>
      </c>
      <c r="D10" s="780">
        <v>0</v>
      </c>
      <c r="E10" s="780">
        <v>0</v>
      </c>
      <c r="F10" s="780">
        <v>0</v>
      </c>
      <c r="G10" s="780">
        <v>0</v>
      </c>
      <c r="H10" s="780">
        <v>0</v>
      </c>
      <c r="I10" s="780">
        <v>0</v>
      </c>
      <c r="J10" s="780">
        <v>0</v>
      </c>
      <c r="K10" s="780">
        <v>0</v>
      </c>
      <c r="L10" s="780">
        <v>0</v>
      </c>
      <c r="M10" s="780">
        <v>0</v>
      </c>
      <c r="N10" s="780">
        <v>0</v>
      </c>
      <c r="O10" s="780">
        <v>0</v>
      </c>
      <c r="P10" s="780">
        <v>0</v>
      </c>
      <c r="Q10" s="780">
        <v>0</v>
      </c>
      <c r="R10" s="780"/>
      <c r="S10" s="783"/>
      <c r="T10" s="783"/>
      <c r="U10" s="783"/>
      <c r="V10" s="780"/>
    </row>
    <row r="11" spans="1:22">
      <c r="A11" s="532">
        <v>5</v>
      </c>
      <c r="B11" s="531" t="s">
        <v>534</v>
      </c>
      <c r="C11" s="780">
        <v>28447.360000000001</v>
      </c>
      <c r="D11" s="780">
        <v>16079.16</v>
      </c>
      <c r="E11" s="780">
        <v>0</v>
      </c>
      <c r="F11" s="780">
        <v>12368.2</v>
      </c>
      <c r="G11" s="780">
        <v>0</v>
      </c>
      <c r="H11" s="780">
        <v>28692.66</v>
      </c>
      <c r="I11" s="780">
        <v>16234.82</v>
      </c>
      <c r="J11" s="780">
        <v>0</v>
      </c>
      <c r="K11" s="780">
        <v>12457.84</v>
      </c>
      <c r="L11" s="780">
        <v>0</v>
      </c>
      <c r="M11" s="780">
        <v>6591.4537611315982</v>
      </c>
      <c r="N11" s="780">
        <v>436.52496748588163</v>
      </c>
      <c r="O11" s="780">
        <v>0</v>
      </c>
      <c r="P11" s="780">
        <v>6154.9287936457167</v>
      </c>
      <c r="Q11" s="780">
        <v>0</v>
      </c>
      <c r="R11" s="780">
        <v>29</v>
      </c>
      <c r="S11" s="783">
        <v>0.14625699889198857</v>
      </c>
      <c r="T11" s="783">
        <v>0</v>
      </c>
      <c r="U11" s="783">
        <v>0.14625699889198857</v>
      </c>
      <c r="V11" s="780">
        <v>0</v>
      </c>
    </row>
    <row r="12" spans="1:22">
      <c r="A12" s="532">
        <v>6</v>
      </c>
      <c r="B12" s="531" t="s">
        <v>533</v>
      </c>
      <c r="C12" s="780">
        <v>0</v>
      </c>
      <c r="D12" s="780">
        <v>0</v>
      </c>
      <c r="E12" s="780">
        <v>0</v>
      </c>
      <c r="F12" s="780">
        <v>0</v>
      </c>
      <c r="G12" s="780">
        <v>0</v>
      </c>
      <c r="H12" s="780">
        <v>0</v>
      </c>
      <c r="I12" s="780">
        <v>0</v>
      </c>
      <c r="J12" s="780">
        <v>0</v>
      </c>
      <c r="K12" s="780">
        <v>0</v>
      </c>
      <c r="L12" s="780">
        <v>0</v>
      </c>
      <c r="M12" s="780">
        <v>0</v>
      </c>
      <c r="N12" s="780">
        <v>0</v>
      </c>
      <c r="O12" s="780">
        <v>0</v>
      </c>
      <c r="P12" s="780">
        <v>0</v>
      </c>
      <c r="Q12" s="780">
        <v>0</v>
      </c>
      <c r="R12" s="780"/>
      <c r="S12" s="783"/>
      <c r="T12" s="783"/>
      <c r="U12" s="783"/>
      <c r="V12" s="780"/>
    </row>
    <row r="13" spans="1:22">
      <c r="A13" s="532">
        <v>7</v>
      </c>
      <c r="B13" s="531" t="s">
        <v>532</v>
      </c>
      <c r="C13" s="782">
        <f>SUM(C14:C16)</f>
        <v>2862227.91</v>
      </c>
      <c r="D13" s="782">
        <f t="shared" ref="D13:R13" si="0">SUM(D14:D16)</f>
        <v>2241676.17</v>
      </c>
      <c r="E13" s="782">
        <f t="shared" si="0"/>
        <v>337295.72</v>
      </c>
      <c r="F13" s="782">
        <f t="shared" si="0"/>
        <v>283256.02</v>
      </c>
      <c r="G13" s="782">
        <f t="shared" si="0"/>
        <v>0</v>
      </c>
      <c r="H13" s="782">
        <f t="shared" si="0"/>
        <v>2889015.5700000003</v>
      </c>
      <c r="I13" s="782">
        <f t="shared" si="0"/>
        <v>2255437.2399999998</v>
      </c>
      <c r="J13" s="782">
        <f t="shared" si="0"/>
        <v>348662.51999999996</v>
      </c>
      <c r="K13" s="782">
        <f t="shared" si="0"/>
        <v>284915.81</v>
      </c>
      <c r="L13" s="782">
        <f t="shared" si="0"/>
        <v>0</v>
      </c>
      <c r="M13" s="782">
        <f t="shared" si="0"/>
        <v>148349.81614468148</v>
      </c>
      <c r="N13" s="782">
        <f t="shared" si="0"/>
        <v>8902.8385512553214</v>
      </c>
      <c r="O13" s="782">
        <f t="shared" si="0"/>
        <v>8550.2229439512521</v>
      </c>
      <c r="P13" s="782">
        <f t="shared" si="0"/>
        <v>130896.75464947491</v>
      </c>
      <c r="Q13" s="782">
        <f t="shared" si="0"/>
        <v>0</v>
      </c>
      <c r="R13" s="782">
        <f t="shared" si="0"/>
        <v>21</v>
      </c>
      <c r="S13" s="783"/>
      <c r="T13" s="783"/>
      <c r="U13" s="783">
        <v>0.1265916404751489</v>
      </c>
      <c r="V13" s="780">
        <v>81.059749420629927</v>
      </c>
    </row>
    <row r="14" spans="1:22">
      <c r="A14" s="526">
        <v>7.1</v>
      </c>
      <c r="B14" s="525" t="s">
        <v>541</v>
      </c>
      <c r="C14" s="780">
        <v>2072744.76</v>
      </c>
      <c r="D14" s="780">
        <v>1506178.72</v>
      </c>
      <c r="E14" s="780">
        <v>337295.72</v>
      </c>
      <c r="F14" s="780">
        <v>229270.32</v>
      </c>
      <c r="G14" s="780">
        <v>0</v>
      </c>
      <c r="H14" s="780">
        <v>2096161.1</v>
      </c>
      <c r="I14" s="780">
        <v>1516568.47</v>
      </c>
      <c r="J14" s="780">
        <v>348662.51999999996</v>
      </c>
      <c r="K14" s="780">
        <v>230930.11000000002</v>
      </c>
      <c r="L14" s="780">
        <v>0</v>
      </c>
      <c r="M14" s="780">
        <v>90549.329189997923</v>
      </c>
      <c r="N14" s="780">
        <v>5088.0515965717577</v>
      </c>
      <c r="O14" s="780">
        <v>8550.2229439512521</v>
      </c>
      <c r="P14" s="780">
        <v>76911.054649474914</v>
      </c>
      <c r="Q14" s="780">
        <v>0</v>
      </c>
      <c r="R14" s="780">
        <v>14</v>
      </c>
      <c r="S14" s="783">
        <v>0.12829417971352655</v>
      </c>
      <c r="T14" s="783">
        <v>0.13854876581711567</v>
      </c>
      <c r="U14" s="783">
        <v>0.12764190772291911</v>
      </c>
      <c r="V14" s="780">
        <v>70.874684672060951</v>
      </c>
    </row>
    <row r="15" spans="1:22">
      <c r="A15" s="526">
        <v>7.2</v>
      </c>
      <c r="B15" s="525" t="s">
        <v>543</v>
      </c>
      <c r="C15" s="780">
        <v>789483.15</v>
      </c>
      <c r="D15" s="780">
        <v>735497.45</v>
      </c>
      <c r="E15" s="780">
        <v>0</v>
      </c>
      <c r="F15" s="780">
        <v>53985.7</v>
      </c>
      <c r="G15" s="780">
        <v>0</v>
      </c>
      <c r="H15" s="780">
        <v>792854.47</v>
      </c>
      <c r="I15" s="780">
        <v>738868.7699999999</v>
      </c>
      <c r="J15" s="780">
        <v>0</v>
      </c>
      <c r="K15" s="780">
        <v>53985.7</v>
      </c>
      <c r="L15" s="780">
        <v>0</v>
      </c>
      <c r="M15" s="780">
        <v>57800.486954683562</v>
      </c>
      <c r="N15" s="780">
        <v>3814.7869546835632</v>
      </c>
      <c r="O15" s="780">
        <v>0</v>
      </c>
      <c r="P15" s="780">
        <v>53985.7</v>
      </c>
      <c r="Q15" s="780">
        <v>0</v>
      </c>
      <c r="R15" s="780">
        <v>7</v>
      </c>
      <c r="S15" s="783">
        <v>0.13571506999999999</v>
      </c>
      <c r="T15" s="783">
        <v>0.16420000000000001</v>
      </c>
      <c r="U15" s="783">
        <v>0.12383422135301153</v>
      </c>
      <c r="V15" s="780">
        <v>107.80007894869784</v>
      </c>
    </row>
    <row r="16" spans="1:22">
      <c r="A16" s="526">
        <v>7.3</v>
      </c>
      <c r="B16" s="525" t="s">
        <v>540</v>
      </c>
      <c r="C16" s="780">
        <v>0</v>
      </c>
      <c r="D16" s="780">
        <v>0</v>
      </c>
      <c r="E16" s="780">
        <v>0</v>
      </c>
      <c r="F16" s="780">
        <v>0</v>
      </c>
      <c r="G16" s="780">
        <v>0</v>
      </c>
      <c r="H16" s="780">
        <v>0</v>
      </c>
      <c r="I16" s="780">
        <v>0</v>
      </c>
      <c r="J16" s="780">
        <v>0</v>
      </c>
      <c r="K16" s="780">
        <v>0</v>
      </c>
      <c r="L16" s="780">
        <v>0</v>
      </c>
      <c r="M16" s="780">
        <v>0</v>
      </c>
      <c r="N16" s="780">
        <v>0</v>
      </c>
      <c r="O16" s="780">
        <v>0</v>
      </c>
      <c r="P16" s="780">
        <v>0</v>
      </c>
      <c r="Q16" s="780">
        <v>0</v>
      </c>
      <c r="R16" s="780"/>
      <c r="S16" s="783"/>
      <c r="T16" s="783"/>
      <c r="U16" s="783"/>
      <c r="V16" s="780"/>
    </row>
    <row r="17" spans="1:22">
      <c r="A17" s="532">
        <v>8</v>
      </c>
      <c r="B17" s="531" t="s">
        <v>539</v>
      </c>
      <c r="C17" s="780">
        <v>0</v>
      </c>
      <c r="D17" s="780">
        <v>0</v>
      </c>
      <c r="E17" s="780">
        <v>0</v>
      </c>
      <c r="F17" s="780">
        <v>0</v>
      </c>
      <c r="G17" s="780">
        <v>0</v>
      </c>
      <c r="H17" s="780">
        <v>0</v>
      </c>
      <c r="I17" s="780">
        <v>0</v>
      </c>
      <c r="J17" s="780">
        <v>0</v>
      </c>
      <c r="K17" s="780">
        <v>0</v>
      </c>
      <c r="L17" s="780">
        <v>0</v>
      </c>
      <c r="M17" s="780">
        <v>0</v>
      </c>
      <c r="N17" s="780">
        <v>0</v>
      </c>
      <c r="O17" s="780">
        <v>0</v>
      </c>
      <c r="P17" s="780">
        <v>0</v>
      </c>
      <c r="Q17" s="780">
        <v>0</v>
      </c>
      <c r="R17" s="780"/>
      <c r="S17" s="783"/>
      <c r="T17" s="783"/>
      <c r="U17" s="783"/>
      <c r="V17" s="780"/>
    </row>
    <row r="18" spans="1:22">
      <c r="A18" s="530">
        <v>9</v>
      </c>
      <c r="B18" s="529" t="s">
        <v>531</v>
      </c>
      <c r="C18" s="781">
        <v>0</v>
      </c>
      <c r="D18" s="781">
        <v>0</v>
      </c>
      <c r="E18" s="781">
        <v>0</v>
      </c>
      <c r="F18" s="781">
        <v>0</v>
      </c>
      <c r="G18" s="781">
        <v>0</v>
      </c>
      <c r="H18" s="781">
        <v>0</v>
      </c>
      <c r="I18" s="781">
        <v>0</v>
      </c>
      <c r="J18" s="781">
        <v>0</v>
      </c>
      <c r="K18" s="781">
        <v>0</v>
      </c>
      <c r="L18" s="781">
        <v>0</v>
      </c>
      <c r="M18" s="781">
        <v>0</v>
      </c>
      <c r="N18" s="781">
        <v>0</v>
      </c>
      <c r="O18" s="781">
        <v>0</v>
      </c>
      <c r="P18" s="781">
        <v>0</v>
      </c>
      <c r="Q18" s="781">
        <v>0</v>
      </c>
      <c r="R18" s="781"/>
      <c r="S18" s="784"/>
      <c r="T18" s="784"/>
      <c r="U18" s="784"/>
      <c r="V18" s="781"/>
    </row>
    <row r="19" spans="1:22">
      <c r="A19" s="528">
        <v>10</v>
      </c>
      <c r="B19" s="527" t="s">
        <v>542</v>
      </c>
      <c r="C19" s="782">
        <f>SUM(C7:C13)</f>
        <v>7330774.2600000007</v>
      </c>
      <c r="D19" s="782">
        <f t="shared" ref="D19:R19" si="1">SUM(D7:D13)</f>
        <v>6407907.4399999995</v>
      </c>
      <c r="E19" s="782">
        <f>SUM(E7:E13)</f>
        <v>337295.72</v>
      </c>
      <c r="F19" s="782">
        <f t="shared" si="1"/>
        <v>585571.10000000009</v>
      </c>
      <c r="G19" s="782">
        <f t="shared" si="1"/>
        <v>0</v>
      </c>
      <c r="H19" s="782">
        <f t="shared" si="1"/>
        <v>7388109.0300000003</v>
      </c>
      <c r="I19" s="782">
        <f t="shared" si="1"/>
        <v>6441226.6899999995</v>
      </c>
      <c r="J19" s="782">
        <f>SUM(J7:J13)</f>
        <v>348662.51999999996</v>
      </c>
      <c r="K19" s="782">
        <f t="shared" si="1"/>
        <v>598219.82000000007</v>
      </c>
      <c r="L19" s="782">
        <f t="shared" si="1"/>
        <v>0</v>
      </c>
      <c r="M19" s="782">
        <f t="shared" si="1"/>
        <v>471856.44195220812</v>
      </c>
      <c r="N19" s="782">
        <f t="shared" si="1"/>
        <v>62758.06122320109</v>
      </c>
      <c r="O19" s="782">
        <f t="shared" si="1"/>
        <v>8550.2229439512521</v>
      </c>
      <c r="P19" s="782">
        <f t="shared" si="1"/>
        <v>400548.15778505575</v>
      </c>
      <c r="Q19" s="782">
        <f t="shared" si="1"/>
        <v>0</v>
      </c>
      <c r="R19" s="782">
        <f t="shared" si="1"/>
        <v>174</v>
      </c>
      <c r="S19" s="783">
        <v>0.12532872538189146</v>
      </c>
      <c r="T19" s="783">
        <v>0.14144920184095558</v>
      </c>
      <c r="U19" s="783">
        <v>0.12535259095694043</v>
      </c>
      <c r="V19" s="780">
        <v>53.606835276905628</v>
      </c>
    </row>
    <row r="20" spans="1:22" ht="25.5">
      <c r="A20" s="526">
        <v>10.1</v>
      </c>
      <c r="B20" s="525" t="s">
        <v>546</v>
      </c>
      <c r="C20" s="521"/>
      <c r="D20" s="521"/>
      <c r="E20" s="521"/>
      <c r="F20" s="521"/>
      <c r="G20" s="521"/>
      <c r="H20" s="521"/>
      <c r="I20" s="521"/>
      <c r="J20" s="521"/>
      <c r="K20" s="521"/>
      <c r="L20" s="521"/>
      <c r="M20" s="521"/>
      <c r="N20" s="521"/>
      <c r="O20" s="521"/>
      <c r="P20" s="521"/>
      <c r="Q20" s="521"/>
      <c r="R20" s="521"/>
      <c r="S20" s="783"/>
      <c r="T20" s="783"/>
      <c r="U20" s="783"/>
      <c r="V20" s="521"/>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69"/>
  <sheetViews>
    <sheetView showGridLines="0" zoomScaleNormal="100" workbookViewId="0">
      <selection activeCell="B4" sqref="B4:B5"/>
    </sheetView>
  </sheetViews>
  <sheetFormatPr defaultRowHeight="15"/>
  <cols>
    <col min="1" max="1" width="8.7109375" style="389"/>
    <col min="2" max="2" width="69.28515625" style="390" customWidth="1"/>
    <col min="3" max="3" width="13.5703125" customWidth="1"/>
    <col min="4" max="4" width="14.42578125" customWidth="1"/>
    <col min="5" max="8" width="13.140625" customWidth="1"/>
  </cols>
  <sheetData>
    <row r="1" spans="1:8" s="5" customFormat="1" ht="14.25">
      <c r="A1" s="2" t="s">
        <v>30</v>
      </c>
      <c r="B1" s="546" t="str">
        <f>'1. key ratios '!B1</f>
        <v>JSC Isbank Georgia</v>
      </c>
      <c r="C1" s="3"/>
      <c r="D1" s="4"/>
      <c r="E1" s="4"/>
      <c r="F1" s="4"/>
      <c r="G1" s="4"/>
    </row>
    <row r="2" spans="1:8" s="5" customFormat="1" ht="14.25">
      <c r="A2" s="2" t="s">
        <v>31</v>
      </c>
      <c r="B2" s="547">
        <f>'1. key ratios '!B2</f>
        <v>45291</v>
      </c>
      <c r="C2" s="6"/>
      <c r="D2" s="7"/>
      <c r="E2" s="7"/>
      <c r="F2" s="7"/>
      <c r="G2" s="7"/>
      <c r="H2" s="8"/>
    </row>
    <row r="3" spans="1:8" s="5" customFormat="1" thickBot="1">
      <c r="A3" s="2"/>
      <c r="B3" s="6"/>
      <c r="C3" s="6"/>
      <c r="D3" s="7"/>
      <c r="E3" s="7"/>
      <c r="F3" s="7"/>
      <c r="G3" s="7"/>
      <c r="H3" s="8"/>
    </row>
    <row r="4" spans="1:8" ht="21" customHeight="1">
      <c r="A4" s="826" t="s">
        <v>6</v>
      </c>
      <c r="B4" s="828" t="s">
        <v>553</v>
      </c>
      <c r="C4" s="830" t="s">
        <v>554</v>
      </c>
      <c r="D4" s="831"/>
      <c r="E4" s="831"/>
      <c r="F4" s="831" t="s">
        <v>555</v>
      </c>
      <c r="G4" s="831"/>
      <c r="H4" s="832"/>
    </row>
    <row r="5" spans="1:8" ht="21" customHeight="1">
      <c r="A5" s="827"/>
      <c r="B5" s="829"/>
      <c r="C5" s="617" t="s">
        <v>32</v>
      </c>
      <c r="D5" s="577" t="s">
        <v>33</v>
      </c>
      <c r="E5" s="577" t="s">
        <v>34</v>
      </c>
      <c r="F5" s="577" t="s">
        <v>32</v>
      </c>
      <c r="G5" s="577" t="s">
        <v>33</v>
      </c>
      <c r="H5" s="578" t="s">
        <v>34</v>
      </c>
    </row>
    <row r="6" spans="1:8" ht="26.45" customHeight="1">
      <c r="A6" s="827"/>
      <c r="B6" s="593" t="s">
        <v>556</v>
      </c>
      <c r="C6" s="833"/>
      <c r="D6" s="834"/>
      <c r="E6" s="834"/>
      <c r="F6" s="834"/>
      <c r="G6" s="834"/>
      <c r="H6" s="835"/>
    </row>
    <row r="7" spans="1:8" ht="23.1" customHeight="1">
      <c r="A7" s="579">
        <v>1</v>
      </c>
      <c r="B7" s="594" t="s">
        <v>557</v>
      </c>
      <c r="C7" s="619">
        <f>SUM(C8:C10)</f>
        <v>31005326.267321486</v>
      </c>
      <c r="D7" s="576">
        <f>SUM(D8:D10)</f>
        <v>82269021.023203075</v>
      </c>
      <c r="E7" s="575">
        <f>C7+D7</f>
        <v>113274347.29052456</v>
      </c>
      <c r="F7" s="573">
        <f>SUM(F8:F10)</f>
        <v>0</v>
      </c>
      <c r="G7" s="573">
        <f>SUM(G8:G10)</f>
        <v>0</v>
      </c>
      <c r="H7" s="581">
        <f>F7+G7</f>
        <v>0</v>
      </c>
    </row>
    <row r="8" spans="1:8">
      <c r="A8" s="579">
        <v>1.1000000000000001</v>
      </c>
      <c r="B8" s="595" t="s">
        <v>558</v>
      </c>
      <c r="C8" s="618">
        <v>430464.3</v>
      </c>
      <c r="D8" s="573">
        <v>1416727.0799999998</v>
      </c>
      <c r="E8" s="575">
        <f t="shared" ref="E8:E36" si="0">C8+D8</f>
        <v>1847191.38</v>
      </c>
      <c r="F8" s="573"/>
      <c r="G8" s="573"/>
      <c r="H8" s="581">
        <f t="shared" ref="H8:H36" si="1">F8+G8</f>
        <v>0</v>
      </c>
    </row>
    <row r="9" spans="1:8">
      <c r="A9" s="579">
        <v>1.2</v>
      </c>
      <c r="B9" s="595" t="s">
        <v>559</v>
      </c>
      <c r="C9" s="618">
        <v>4654026.1187735666</v>
      </c>
      <c r="D9" s="573">
        <v>35987745.741156571</v>
      </c>
      <c r="E9" s="575">
        <f t="shared" si="0"/>
        <v>40641771.859930135</v>
      </c>
      <c r="F9" s="573"/>
      <c r="G9" s="573"/>
      <c r="H9" s="581">
        <f t="shared" si="1"/>
        <v>0</v>
      </c>
    </row>
    <row r="10" spans="1:8">
      <c r="A10" s="579">
        <v>1.3</v>
      </c>
      <c r="B10" s="595" t="s">
        <v>560</v>
      </c>
      <c r="C10" s="618">
        <v>25920835.848547921</v>
      </c>
      <c r="D10" s="573">
        <v>44864548.202046514</v>
      </c>
      <c r="E10" s="575">
        <f t="shared" si="0"/>
        <v>70785384.050594434</v>
      </c>
      <c r="F10" s="573"/>
      <c r="G10" s="573"/>
      <c r="H10" s="581">
        <f t="shared" si="1"/>
        <v>0</v>
      </c>
    </row>
    <row r="11" spans="1:8">
      <c r="A11" s="579">
        <v>2</v>
      </c>
      <c r="B11" s="596" t="s">
        <v>561</v>
      </c>
      <c r="C11" s="618"/>
      <c r="D11" s="573"/>
      <c r="E11" s="575">
        <f t="shared" si="0"/>
        <v>0</v>
      </c>
      <c r="F11" s="573"/>
      <c r="G11" s="573"/>
      <c r="H11" s="581">
        <f t="shared" si="1"/>
        <v>0</v>
      </c>
    </row>
    <row r="12" spans="1:8">
      <c r="A12" s="579">
        <v>2.1</v>
      </c>
      <c r="B12" s="597" t="s">
        <v>562</v>
      </c>
      <c r="C12" s="618"/>
      <c r="D12" s="573"/>
      <c r="E12" s="575">
        <f t="shared" si="0"/>
        <v>0</v>
      </c>
      <c r="F12" s="573"/>
      <c r="G12" s="573"/>
      <c r="H12" s="581">
        <f t="shared" si="1"/>
        <v>0</v>
      </c>
    </row>
    <row r="13" spans="1:8" ht="26.45" customHeight="1">
      <c r="A13" s="579">
        <v>3</v>
      </c>
      <c r="B13" s="598" t="s">
        <v>563</v>
      </c>
      <c r="C13" s="618"/>
      <c r="D13" s="573"/>
      <c r="E13" s="575">
        <f t="shared" si="0"/>
        <v>0</v>
      </c>
      <c r="F13" s="573"/>
      <c r="G13" s="573"/>
      <c r="H13" s="581">
        <f t="shared" si="1"/>
        <v>0</v>
      </c>
    </row>
    <row r="14" spans="1:8" ht="26.45" customHeight="1">
      <c r="A14" s="579">
        <v>4</v>
      </c>
      <c r="B14" s="599" t="s">
        <v>564</v>
      </c>
      <c r="C14" s="618"/>
      <c r="D14" s="573"/>
      <c r="E14" s="575">
        <f t="shared" si="0"/>
        <v>0</v>
      </c>
      <c r="F14" s="573"/>
      <c r="G14" s="573"/>
      <c r="H14" s="581">
        <f t="shared" si="1"/>
        <v>0</v>
      </c>
    </row>
    <row r="15" spans="1:8" ht="24.6" customHeight="1">
      <c r="A15" s="579">
        <v>5</v>
      </c>
      <c r="B15" s="600" t="s">
        <v>565</v>
      </c>
      <c r="C15" s="810">
        <f>SUM(C16:C18)</f>
        <v>0</v>
      </c>
      <c r="D15" s="811">
        <f>SUM(D16:D18)</f>
        <v>0</v>
      </c>
      <c r="E15" s="583">
        <f t="shared" si="0"/>
        <v>0</v>
      </c>
      <c r="F15" s="582">
        <f>SUM(F16:F18)</f>
        <v>0</v>
      </c>
      <c r="G15" s="582">
        <f>SUM(G16:G18)</f>
        <v>0</v>
      </c>
      <c r="H15" s="584">
        <f t="shared" si="1"/>
        <v>0</v>
      </c>
    </row>
    <row r="16" spans="1:8">
      <c r="A16" s="579">
        <v>5.0999999999999996</v>
      </c>
      <c r="B16" s="601" t="s">
        <v>566</v>
      </c>
      <c r="C16" s="618"/>
      <c r="D16" s="573"/>
      <c r="E16" s="575">
        <f t="shared" si="0"/>
        <v>0</v>
      </c>
      <c r="F16" s="573"/>
      <c r="G16" s="573"/>
      <c r="H16" s="581">
        <f t="shared" si="1"/>
        <v>0</v>
      </c>
    </row>
    <row r="17" spans="1:8">
      <c r="A17" s="579">
        <v>5.2</v>
      </c>
      <c r="B17" s="601" t="s">
        <v>567</v>
      </c>
      <c r="C17" s="618"/>
      <c r="D17" s="573"/>
      <c r="E17" s="575">
        <f t="shared" si="0"/>
        <v>0</v>
      </c>
      <c r="F17" s="573"/>
      <c r="G17" s="573"/>
      <c r="H17" s="581">
        <f t="shared" si="1"/>
        <v>0</v>
      </c>
    </row>
    <row r="18" spans="1:8">
      <c r="A18" s="579">
        <v>5.3</v>
      </c>
      <c r="B18" s="602" t="s">
        <v>568</v>
      </c>
      <c r="C18" s="618"/>
      <c r="D18" s="573"/>
      <c r="E18" s="575">
        <f t="shared" si="0"/>
        <v>0</v>
      </c>
      <c r="F18" s="573"/>
      <c r="G18" s="573"/>
      <c r="H18" s="581">
        <f t="shared" si="1"/>
        <v>0</v>
      </c>
    </row>
    <row r="19" spans="1:8">
      <c r="A19" s="579">
        <v>6</v>
      </c>
      <c r="B19" s="598" t="s">
        <v>569</v>
      </c>
      <c r="C19" s="619">
        <f>SUM(C20:C21)</f>
        <v>149679004.51268658</v>
      </c>
      <c r="D19" s="576">
        <f>SUM(D20:D21)</f>
        <v>190800675.42252186</v>
      </c>
      <c r="E19" s="575">
        <f t="shared" si="0"/>
        <v>340479679.93520844</v>
      </c>
      <c r="F19" s="573">
        <f>SUM(F20:F21)</f>
        <v>0</v>
      </c>
      <c r="G19" s="573">
        <f>SUM(G20:G21)</f>
        <v>0</v>
      </c>
      <c r="H19" s="581">
        <f t="shared" si="1"/>
        <v>0</v>
      </c>
    </row>
    <row r="20" spans="1:8">
      <c r="A20" s="579">
        <v>6.1</v>
      </c>
      <c r="B20" s="601" t="s">
        <v>567</v>
      </c>
      <c r="C20" s="618">
        <v>52293655.767584018</v>
      </c>
      <c r="D20" s="573">
        <v>17574431.251907825</v>
      </c>
      <c r="E20" s="575">
        <f t="shared" si="0"/>
        <v>69868087.019491851</v>
      </c>
      <c r="F20" s="573"/>
      <c r="G20" s="573"/>
      <c r="H20" s="581">
        <f t="shared" si="1"/>
        <v>0</v>
      </c>
    </row>
    <row r="21" spans="1:8">
      <c r="A21" s="579">
        <v>6.2</v>
      </c>
      <c r="B21" s="602" t="s">
        <v>568</v>
      </c>
      <c r="C21" s="618">
        <v>97385348.745102555</v>
      </c>
      <c r="D21" s="573">
        <v>173226244.17061403</v>
      </c>
      <c r="E21" s="575">
        <f t="shared" si="0"/>
        <v>270611592.91571659</v>
      </c>
      <c r="F21" s="573"/>
      <c r="G21" s="573"/>
      <c r="H21" s="581">
        <f t="shared" si="1"/>
        <v>0</v>
      </c>
    </row>
    <row r="22" spans="1:8">
      <c r="A22" s="579">
        <v>7</v>
      </c>
      <c r="B22" s="596" t="s">
        <v>570</v>
      </c>
      <c r="C22" s="618"/>
      <c r="D22" s="573"/>
      <c r="E22" s="575">
        <f t="shared" si="0"/>
        <v>0</v>
      </c>
      <c r="F22" s="573"/>
      <c r="G22" s="573"/>
      <c r="H22" s="581">
        <f t="shared" si="1"/>
        <v>0</v>
      </c>
    </row>
    <row r="23" spans="1:8">
      <c r="A23" s="579">
        <v>8</v>
      </c>
      <c r="B23" s="603" t="s">
        <v>571</v>
      </c>
      <c r="C23" s="618"/>
      <c r="D23" s="573"/>
      <c r="E23" s="575">
        <f t="shared" si="0"/>
        <v>0</v>
      </c>
      <c r="F23" s="573"/>
      <c r="G23" s="573"/>
      <c r="H23" s="581">
        <f t="shared" si="1"/>
        <v>0</v>
      </c>
    </row>
    <row r="24" spans="1:8">
      <c r="A24" s="579">
        <v>9</v>
      </c>
      <c r="B24" s="599" t="s">
        <v>572</v>
      </c>
      <c r="C24" s="619">
        <f>SUM(C25:C26)</f>
        <v>7818769.0599999987</v>
      </c>
      <c r="D24" s="576">
        <f>SUM(D25:D26)</f>
        <v>0</v>
      </c>
      <c r="E24" s="575">
        <f t="shared" si="0"/>
        <v>7818769.0599999987</v>
      </c>
      <c r="F24" s="573">
        <f>SUM(F25:F26)</f>
        <v>0</v>
      </c>
      <c r="G24" s="573">
        <f>SUM(G25:G26)</f>
        <v>0</v>
      </c>
      <c r="H24" s="581">
        <f t="shared" si="1"/>
        <v>0</v>
      </c>
    </row>
    <row r="25" spans="1:8">
      <c r="A25" s="579">
        <v>9.1</v>
      </c>
      <c r="B25" s="601" t="s">
        <v>573</v>
      </c>
      <c r="C25" s="618">
        <v>7818769.0599999987</v>
      </c>
      <c r="D25" s="573"/>
      <c r="E25" s="575">
        <f t="shared" si="0"/>
        <v>7818769.0599999987</v>
      </c>
      <c r="F25" s="573"/>
      <c r="G25" s="573"/>
      <c r="H25" s="581">
        <f t="shared" si="1"/>
        <v>0</v>
      </c>
    </row>
    <row r="26" spans="1:8">
      <c r="A26" s="579">
        <v>9.1999999999999993</v>
      </c>
      <c r="B26" s="601" t="s">
        <v>574</v>
      </c>
      <c r="C26" s="618"/>
      <c r="D26" s="573"/>
      <c r="E26" s="575">
        <f t="shared" si="0"/>
        <v>0</v>
      </c>
      <c r="F26" s="573"/>
      <c r="G26" s="573"/>
      <c r="H26" s="581">
        <f t="shared" si="1"/>
        <v>0</v>
      </c>
    </row>
    <row r="27" spans="1:8">
      <c r="A27" s="579">
        <v>10</v>
      </c>
      <c r="B27" s="599" t="s">
        <v>575</v>
      </c>
      <c r="C27" s="619">
        <f>SUM(C28:C29)</f>
        <v>166203.18946849319</v>
      </c>
      <c r="D27" s="576">
        <f>SUM(D28:D29)</f>
        <v>0</v>
      </c>
      <c r="E27" s="575">
        <f t="shared" si="0"/>
        <v>166203.18946849319</v>
      </c>
      <c r="F27" s="573">
        <f>SUM(F28:F29)</f>
        <v>0</v>
      </c>
      <c r="G27" s="573">
        <f>SUM(G28:G29)</f>
        <v>0</v>
      </c>
      <c r="H27" s="581">
        <f t="shared" si="1"/>
        <v>0</v>
      </c>
    </row>
    <row r="28" spans="1:8">
      <c r="A28" s="579">
        <v>10.1</v>
      </c>
      <c r="B28" s="601" t="s">
        <v>576</v>
      </c>
      <c r="C28" s="618"/>
      <c r="D28" s="573"/>
      <c r="E28" s="575">
        <f t="shared" si="0"/>
        <v>0</v>
      </c>
      <c r="F28" s="573"/>
      <c r="G28" s="573"/>
      <c r="H28" s="581">
        <f t="shared" si="1"/>
        <v>0</v>
      </c>
    </row>
    <row r="29" spans="1:8">
      <c r="A29" s="579">
        <v>10.199999999999999</v>
      </c>
      <c r="B29" s="601" t="s">
        <v>577</v>
      </c>
      <c r="C29" s="618">
        <v>166203.18946849319</v>
      </c>
      <c r="D29" s="573"/>
      <c r="E29" s="575">
        <f t="shared" si="0"/>
        <v>166203.18946849319</v>
      </c>
      <c r="F29" s="573"/>
      <c r="G29" s="573"/>
      <c r="H29" s="581">
        <f t="shared" si="1"/>
        <v>0</v>
      </c>
    </row>
    <row r="30" spans="1:8">
      <c r="A30" s="579">
        <v>11</v>
      </c>
      <c r="B30" s="599" t="s">
        <v>578</v>
      </c>
      <c r="C30" s="619">
        <f>SUM(C31:C32)</f>
        <v>4919148.09</v>
      </c>
      <c r="D30" s="576">
        <f>SUM(D31:D32)</f>
        <v>0</v>
      </c>
      <c r="E30" s="575">
        <f t="shared" si="0"/>
        <v>4919148.09</v>
      </c>
      <c r="F30" s="573">
        <f>SUM(F31:F32)</f>
        <v>0</v>
      </c>
      <c r="G30" s="573">
        <f>SUM(G31:G32)</f>
        <v>0</v>
      </c>
      <c r="H30" s="581">
        <f t="shared" si="1"/>
        <v>0</v>
      </c>
    </row>
    <row r="31" spans="1:8">
      <c r="A31" s="579">
        <v>11.1</v>
      </c>
      <c r="B31" s="601" t="s">
        <v>579</v>
      </c>
      <c r="C31" s="618">
        <v>4919148.09</v>
      </c>
      <c r="D31" s="573"/>
      <c r="E31" s="575">
        <f t="shared" si="0"/>
        <v>4919148.09</v>
      </c>
      <c r="F31" s="573"/>
      <c r="G31" s="573"/>
      <c r="H31" s="581">
        <f t="shared" si="1"/>
        <v>0</v>
      </c>
    </row>
    <row r="32" spans="1:8">
      <c r="A32" s="579">
        <v>11.2</v>
      </c>
      <c r="B32" s="601" t="s">
        <v>580</v>
      </c>
      <c r="C32" s="618"/>
      <c r="D32" s="573"/>
      <c r="E32" s="575">
        <f t="shared" si="0"/>
        <v>0</v>
      </c>
      <c r="F32" s="573"/>
      <c r="G32" s="573"/>
      <c r="H32" s="581">
        <f t="shared" si="1"/>
        <v>0</v>
      </c>
    </row>
    <row r="33" spans="1:8">
      <c r="A33" s="579">
        <v>13</v>
      </c>
      <c r="B33" s="599" t="s">
        <v>581</v>
      </c>
      <c r="C33" s="619">
        <v>3029195.3600000003</v>
      </c>
      <c r="D33" s="576">
        <v>219406.21</v>
      </c>
      <c r="E33" s="575">
        <f t="shared" si="0"/>
        <v>3248601.5700000003</v>
      </c>
      <c r="F33" s="573"/>
      <c r="G33" s="573"/>
      <c r="H33" s="581">
        <f t="shared" si="1"/>
        <v>0</v>
      </c>
    </row>
    <row r="34" spans="1:8">
      <c r="A34" s="579">
        <v>13.1</v>
      </c>
      <c r="B34" s="604" t="s">
        <v>582</v>
      </c>
      <c r="C34" s="618">
        <v>1349093.18</v>
      </c>
      <c r="D34" s="573"/>
      <c r="E34" s="575">
        <f t="shared" si="0"/>
        <v>1349093.18</v>
      </c>
      <c r="F34" s="573"/>
      <c r="G34" s="573"/>
      <c r="H34" s="581">
        <f t="shared" si="1"/>
        <v>0</v>
      </c>
    </row>
    <row r="35" spans="1:8">
      <c r="A35" s="579">
        <v>13.2</v>
      </c>
      <c r="B35" s="604" t="s">
        <v>583</v>
      </c>
      <c r="C35" s="618"/>
      <c r="D35" s="573"/>
      <c r="E35" s="575">
        <f t="shared" si="0"/>
        <v>0</v>
      </c>
      <c r="F35" s="573"/>
      <c r="G35" s="573"/>
      <c r="H35" s="581">
        <f t="shared" si="1"/>
        <v>0</v>
      </c>
    </row>
    <row r="36" spans="1:8">
      <c r="A36" s="579">
        <v>14</v>
      </c>
      <c r="B36" s="605" t="s">
        <v>584</v>
      </c>
      <c r="C36" s="619">
        <f>SUM(C7,C11,C13,C14,C15,C19,C22,C23,C24,C27,C30,C33)</f>
        <v>196617646.4794766</v>
      </c>
      <c r="D36" s="576">
        <f>SUM(D7,D11,D13,D14,D15,D19,D22,D23,D24,D27,D30,D33)</f>
        <v>273289102.65572494</v>
      </c>
      <c r="E36" s="575">
        <f t="shared" si="0"/>
        <v>469906749.13520157</v>
      </c>
      <c r="F36" s="573">
        <f>SUM(F7,F11,F13,F14,F15,F19,F22,F23,F24,F27,F30,F33)</f>
        <v>0</v>
      </c>
      <c r="G36" s="573">
        <f>SUM(G7,G11,G13,G14,G15,G19,G22,G23,G24,G27,G30,G33)</f>
        <v>0</v>
      </c>
      <c r="H36" s="581">
        <f t="shared" si="1"/>
        <v>0</v>
      </c>
    </row>
    <row r="37" spans="1:8" ht="22.5" customHeight="1">
      <c r="A37" s="579"/>
      <c r="B37" s="606" t="s">
        <v>585</v>
      </c>
      <c r="C37" s="823"/>
      <c r="D37" s="824"/>
      <c r="E37" s="824"/>
      <c r="F37" s="824"/>
      <c r="G37" s="824"/>
      <c r="H37" s="825"/>
    </row>
    <row r="38" spans="1:8">
      <c r="A38" s="579">
        <v>15</v>
      </c>
      <c r="B38" s="607" t="s">
        <v>586</v>
      </c>
      <c r="C38" s="618"/>
      <c r="D38" s="573"/>
      <c r="E38" s="575">
        <f>C38+D38</f>
        <v>0</v>
      </c>
      <c r="F38" s="573"/>
      <c r="G38" s="573"/>
      <c r="H38" s="581">
        <f>F38+G38</f>
        <v>0</v>
      </c>
    </row>
    <row r="39" spans="1:8">
      <c r="A39" s="579">
        <v>15.1</v>
      </c>
      <c r="B39" s="597" t="s">
        <v>562</v>
      </c>
      <c r="C39" s="618"/>
      <c r="D39" s="573"/>
      <c r="E39" s="575">
        <f t="shared" ref="E39:E53" si="2">C39+D39</f>
        <v>0</v>
      </c>
      <c r="F39" s="573"/>
      <c r="G39" s="573"/>
      <c r="H39" s="581">
        <f t="shared" ref="H39:H53" si="3">F39+G39</f>
        <v>0</v>
      </c>
    </row>
    <row r="40" spans="1:8" ht="24" customHeight="1">
      <c r="A40" s="579">
        <v>16</v>
      </c>
      <c r="B40" s="596" t="s">
        <v>587</v>
      </c>
      <c r="C40" s="618"/>
      <c r="D40" s="573"/>
      <c r="E40" s="575">
        <f t="shared" si="2"/>
        <v>0</v>
      </c>
      <c r="F40" s="573"/>
      <c r="G40" s="573"/>
      <c r="H40" s="581">
        <f t="shared" si="3"/>
        <v>0</v>
      </c>
    </row>
    <row r="41" spans="1:8">
      <c r="A41" s="579">
        <v>17</v>
      </c>
      <c r="B41" s="596" t="s">
        <v>588</v>
      </c>
      <c r="C41" s="619">
        <f>SUM(C42:C45)</f>
        <v>52276060.459999964</v>
      </c>
      <c r="D41" s="576">
        <f>SUM(D42:D45)</f>
        <v>274993425.57999998</v>
      </c>
      <c r="E41" s="575">
        <f t="shared" si="2"/>
        <v>327269486.03999996</v>
      </c>
      <c r="F41" s="573">
        <f>SUM(F42:F45)</f>
        <v>0</v>
      </c>
      <c r="G41" s="573">
        <f>SUM(G42:G45)</f>
        <v>0</v>
      </c>
      <c r="H41" s="581">
        <f t="shared" si="3"/>
        <v>0</v>
      </c>
    </row>
    <row r="42" spans="1:8">
      <c r="A42" s="579">
        <v>17.100000000000001</v>
      </c>
      <c r="B42" s="608" t="s">
        <v>589</v>
      </c>
      <c r="C42" s="618">
        <v>52276060.459999964</v>
      </c>
      <c r="D42" s="573">
        <v>230677944.40000001</v>
      </c>
      <c r="E42" s="575">
        <f t="shared" si="2"/>
        <v>282954004.85999995</v>
      </c>
      <c r="F42" s="573"/>
      <c r="G42" s="573"/>
      <c r="H42" s="581">
        <f t="shared" si="3"/>
        <v>0</v>
      </c>
    </row>
    <row r="43" spans="1:8">
      <c r="A43" s="579">
        <v>17.2</v>
      </c>
      <c r="B43" s="595" t="s">
        <v>590</v>
      </c>
      <c r="C43" s="618">
        <v>0</v>
      </c>
      <c r="D43" s="573">
        <v>39604039.739999995</v>
      </c>
      <c r="E43" s="575">
        <f t="shared" si="2"/>
        <v>39604039.739999995</v>
      </c>
      <c r="F43" s="573"/>
      <c r="G43" s="573"/>
      <c r="H43" s="581">
        <f t="shared" si="3"/>
        <v>0</v>
      </c>
    </row>
    <row r="44" spans="1:8">
      <c r="A44" s="579">
        <v>17.3</v>
      </c>
      <c r="B44" s="608" t="s">
        <v>591</v>
      </c>
      <c r="C44" s="618"/>
      <c r="D44" s="573"/>
      <c r="E44" s="575">
        <f t="shared" si="2"/>
        <v>0</v>
      </c>
      <c r="F44" s="573"/>
      <c r="G44" s="573"/>
      <c r="H44" s="581">
        <f t="shared" si="3"/>
        <v>0</v>
      </c>
    </row>
    <row r="45" spans="1:8">
      <c r="A45" s="579">
        <v>17.399999999999999</v>
      </c>
      <c r="B45" s="608" t="s">
        <v>592</v>
      </c>
      <c r="C45" s="618">
        <v>0</v>
      </c>
      <c r="D45" s="573">
        <v>4711441.4400000004</v>
      </c>
      <c r="E45" s="575">
        <f t="shared" si="2"/>
        <v>4711441.4400000004</v>
      </c>
      <c r="F45" s="573"/>
      <c r="G45" s="573"/>
      <c r="H45" s="581">
        <f t="shared" si="3"/>
        <v>0</v>
      </c>
    </row>
    <row r="46" spans="1:8">
      <c r="A46" s="579">
        <v>18</v>
      </c>
      <c r="B46" s="609" t="s">
        <v>593</v>
      </c>
      <c r="C46" s="619">
        <v>159703.80217065196</v>
      </c>
      <c r="D46" s="576">
        <v>277848.64817373641</v>
      </c>
      <c r="E46" s="575">
        <f t="shared" si="2"/>
        <v>437552.45034438837</v>
      </c>
      <c r="F46" s="573"/>
      <c r="G46" s="573"/>
      <c r="H46" s="581">
        <f t="shared" si="3"/>
        <v>0</v>
      </c>
    </row>
    <row r="47" spans="1:8">
      <c r="A47" s="579">
        <v>19</v>
      </c>
      <c r="B47" s="609" t="s">
        <v>594</v>
      </c>
      <c r="C47" s="619">
        <f>SUM(C48:C49)</f>
        <v>4845214.21</v>
      </c>
      <c r="D47" s="576">
        <f>SUM(D48:D49)</f>
        <v>0</v>
      </c>
      <c r="E47" s="575">
        <f t="shared" si="2"/>
        <v>4845214.21</v>
      </c>
      <c r="F47" s="573">
        <f>SUM(F48:F49)</f>
        <v>0</v>
      </c>
      <c r="G47" s="573">
        <f>SUM(G48:G49)</f>
        <v>0</v>
      </c>
      <c r="H47" s="581">
        <f t="shared" si="3"/>
        <v>0</v>
      </c>
    </row>
    <row r="48" spans="1:8">
      <c r="A48" s="579">
        <v>19.100000000000001</v>
      </c>
      <c r="B48" s="610" t="s">
        <v>595</v>
      </c>
      <c r="C48" s="618">
        <v>4845214.21</v>
      </c>
      <c r="D48" s="573">
        <v>0</v>
      </c>
      <c r="E48" s="575">
        <f t="shared" si="2"/>
        <v>4845214.21</v>
      </c>
      <c r="F48" s="573"/>
      <c r="G48" s="573"/>
      <c r="H48" s="581">
        <f t="shared" si="3"/>
        <v>0</v>
      </c>
    </row>
    <row r="49" spans="1:8">
      <c r="A49" s="579">
        <v>19.2</v>
      </c>
      <c r="B49" s="611" t="s">
        <v>596</v>
      </c>
      <c r="C49" s="618"/>
      <c r="D49" s="573"/>
      <c r="E49" s="575">
        <f t="shared" si="2"/>
        <v>0</v>
      </c>
      <c r="F49" s="573"/>
      <c r="G49" s="573"/>
      <c r="H49" s="581">
        <f t="shared" si="3"/>
        <v>0</v>
      </c>
    </row>
    <row r="50" spans="1:8">
      <c r="A50" s="579">
        <v>20</v>
      </c>
      <c r="B50" s="612" t="s">
        <v>597</v>
      </c>
      <c r="C50" s="618"/>
      <c r="D50" s="573"/>
      <c r="E50" s="575">
        <f t="shared" si="2"/>
        <v>0</v>
      </c>
      <c r="F50" s="573"/>
      <c r="G50" s="573"/>
      <c r="H50" s="581">
        <f t="shared" si="3"/>
        <v>0</v>
      </c>
    </row>
    <row r="51" spans="1:8">
      <c r="A51" s="579">
        <v>21</v>
      </c>
      <c r="B51" s="603" t="s">
        <v>598</v>
      </c>
      <c r="C51" s="619">
        <v>2006384.0953555058</v>
      </c>
      <c r="D51" s="576">
        <v>1301047.44</v>
      </c>
      <c r="E51" s="575">
        <f t="shared" si="2"/>
        <v>3307431.5353555055</v>
      </c>
      <c r="F51" s="573"/>
      <c r="G51" s="573"/>
      <c r="H51" s="581">
        <f t="shared" si="3"/>
        <v>0</v>
      </c>
    </row>
    <row r="52" spans="1:8">
      <c r="A52" s="579">
        <v>21.1</v>
      </c>
      <c r="B52" s="595" t="s">
        <v>599</v>
      </c>
      <c r="C52" s="618"/>
      <c r="D52" s="573"/>
      <c r="E52" s="575">
        <f t="shared" si="2"/>
        <v>0</v>
      </c>
      <c r="F52" s="573"/>
      <c r="G52" s="573"/>
      <c r="H52" s="581">
        <f t="shared" si="3"/>
        <v>0</v>
      </c>
    </row>
    <row r="53" spans="1:8">
      <c r="A53" s="579">
        <v>22</v>
      </c>
      <c r="B53" s="613" t="s">
        <v>600</v>
      </c>
      <c r="C53" s="619">
        <f>SUM(C38,C40,C41,C46,C47,C50,C51)</f>
        <v>59287362.567526117</v>
      </c>
      <c r="D53" s="576">
        <f>SUM(D38,D40,D41,D46,D47,D50,D51)</f>
        <v>276572321.66817373</v>
      </c>
      <c r="E53" s="575">
        <f t="shared" si="2"/>
        <v>335859684.23569983</v>
      </c>
      <c r="F53" s="573">
        <f>SUM(F38,F40,F41,F46,F47,F50,F51)</f>
        <v>0</v>
      </c>
      <c r="G53" s="573">
        <f>SUM(G38,G40,G41,G46,G47,G50,G51)</f>
        <v>0</v>
      </c>
      <c r="H53" s="581">
        <f t="shared" si="3"/>
        <v>0</v>
      </c>
    </row>
    <row r="54" spans="1:8" ht="24" customHeight="1">
      <c r="A54" s="579"/>
      <c r="B54" s="606" t="s">
        <v>601</v>
      </c>
      <c r="C54" s="823"/>
      <c r="D54" s="824"/>
      <c r="E54" s="824"/>
      <c r="F54" s="824"/>
      <c r="G54" s="824"/>
      <c r="H54" s="825"/>
    </row>
    <row r="55" spans="1:8">
      <c r="A55" s="579">
        <v>23</v>
      </c>
      <c r="B55" s="612" t="s">
        <v>602</v>
      </c>
      <c r="C55" s="618">
        <v>69161600</v>
      </c>
      <c r="D55" s="573"/>
      <c r="E55" s="575">
        <f>C55+D55</f>
        <v>69161600</v>
      </c>
      <c r="F55" s="573"/>
      <c r="G55" s="573"/>
      <c r="H55" s="581">
        <f>F55+G55</f>
        <v>0</v>
      </c>
    </row>
    <row r="56" spans="1:8">
      <c r="A56" s="579">
        <v>24</v>
      </c>
      <c r="B56" s="612" t="s">
        <v>603</v>
      </c>
      <c r="C56" s="618"/>
      <c r="D56" s="573"/>
      <c r="E56" s="575">
        <f t="shared" ref="E56:E69" si="4">C56+D56</f>
        <v>0</v>
      </c>
      <c r="F56" s="573"/>
      <c r="G56" s="573"/>
      <c r="H56" s="581">
        <f t="shared" ref="H56:H69" si="5">F56+G56</f>
        <v>0</v>
      </c>
    </row>
    <row r="57" spans="1:8">
      <c r="A57" s="579">
        <v>25</v>
      </c>
      <c r="B57" s="609" t="s">
        <v>604</v>
      </c>
      <c r="C57" s="618"/>
      <c r="D57" s="573"/>
      <c r="E57" s="575">
        <f t="shared" si="4"/>
        <v>0</v>
      </c>
      <c r="F57" s="573"/>
      <c r="G57" s="573"/>
      <c r="H57" s="581">
        <f t="shared" si="5"/>
        <v>0</v>
      </c>
    </row>
    <row r="58" spans="1:8">
      <c r="A58" s="579">
        <v>26</v>
      </c>
      <c r="B58" s="609" t="s">
        <v>605</v>
      </c>
      <c r="C58" s="618"/>
      <c r="D58" s="573"/>
      <c r="E58" s="575">
        <f t="shared" si="4"/>
        <v>0</v>
      </c>
      <c r="F58" s="573"/>
      <c r="G58" s="573"/>
      <c r="H58" s="581">
        <f t="shared" si="5"/>
        <v>0</v>
      </c>
    </row>
    <row r="59" spans="1:8">
      <c r="A59" s="579">
        <v>27</v>
      </c>
      <c r="B59" s="609" t="s">
        <v>606</v>
      </c>
      <c r="C59" s="618">
        <f>SUM(C60:C61)</f>
        <v>0</v>
      </c>
      <c r="D59" s="573">
        <f>SUM(D60:D61)</f>
        <v>0</v>
      </c>
      <c r="E59" s="575">
        <f t="shared" si="4"/>
        <v>0</v>
      </c>
      <c r="F59" s="573"/>
      <c r="G59" s="573"/>
      <c r="H59" s="581">
        <f t="shared" si="5"/>
        <v>0</v>
      </c>
    </row>
    <row r="60" spans="1:8">
      <c r="A60" s="579">
        <v>27.1</v>
      </c>
      <c r="B60" s="608" t="s">
        <v>607</v>
      </c>
      <c r="C60" s="618"/>
      <c r="D60" s="573"/>
      <c r="E60" s="575">
        <f t="shared" si="4"/>
        <v>0</v>
      </c>
      <c r="F60" s="573"/>
      <c r="G60" s="573"/>
      <c r="H60" s="581">
        <f t="shared" si="5"/>
        <v>0</v>
      </c>
    </row>
    <row r="61" spans="1:8">
      <c r="A61" s="579">
        <v>27.2</v>
      </c>
      <c r="B61" s="608" t="s">
        <v>608</v>
      </c>
      <c r="C61" s="618"/>
      <c r="D61" s="573"/>
      <c r="E61" s="575">
        <f t="shared" si="4"/>
        <v>0</v>
      </c>
      <c r="F61" s="573"/>
      <c r="G61" s="573"/>
      <c r="H61" s="581">
        <f t="shared" si="5"/>
        <v>0</v>
      </c>
    </row>
    <row r="62" spans="1:8">
      <c r="A62" s="579">
        <v>28</v>
      </c>
      <c r="B62" s="614" t="s">
        <v>609</v>
      </c>
      <c r="C62" s="618"/>
      <c r="D62" s="573"/>
      <c r="E62" s="575">
        <f t="shared" si="4"/>
        <v>0</v>
      </c>
      <c r="F62" s="573"/>
      <c r="G62" s="573"/>
      <c r="H62" s="581">
        <f t="shared" si="5"/>
        <v>0</v>
      </c>
    </row>
    <row r="63" spans="1:8">
      <c r="A63" s="579">
        <v>29</v>
      </c>
      <c r="B63" s="609" t="s">
        <v>610</v>
      </c>
      <c r="C63" s="618">
        <f>SUM(C64:C66)</f>
        <v>0</v>
      </c>
      <c r="D63" s="573">
        <f>SUM(D64:D66)</f>
        <v>0</v>
      </c>
      <c r="E63" s="575">
        <f t="shared" si="4"/>
        <v>0</v>
      </c>
      <c r="F63" s="573"/>
      <c r="G63" s="573"/>
      <c r="H63" s="581">
        <f t="shared" si="5"/>
        <v>0</v>
      </c>
    </row>
    <row r="64" spans="1:8">
      <c r="A64" s="579">
        <v>29.1</v>
      </c>
      <c r="B64" s="602" t="s">
        <v>611</v>
      </c>
      <c r="C64" s="618"/>
      <c r="D64" s="573"/>
      <c r="E64" s="575">
        <f t="shared" si="4"/>
        <v>0</v>
      </c>
      <c r="F64" s="573"/>
      <c r="G64" s="573"/>
      <c r="H64" s="581">
        <f t="shared" si="5"/>
        <v>0</v>
      </c>
    </row>
    <row r="65" spans="1:8" ht="24.95" customHeight="1">
      <c r="A65" s="579">
        <v>29.2</v>
      </c>
      <c r="B65" s="615" t="s">
        <v>612</v>
      </c>
      <c r="C65" s="618"/>
      <c r="D65" s="573"/>
      <c r="E65" s="575">
        <f t="shared" si="4"/>
        <v>0</v>
      </c>
      <c r="F65" s="573"/>
      <c r="G65" s="573"/>
      <c r="H65" s="581">
        <f t="shared" si="5"/>
        <v>0</v>
      </c>
    </row>
    <row r="66" spans="1:8" ht="22.5" customHeight="1">
      <c r="A66" s="579">
        <v>29.3</v>
      </c>
      <c r="B66" s="615" t="s">
        <v>613</v>
      </c>
      <c r="C66" s="618"/>
      <c r="D66" s="573"/>
      <c r="E66" s="575">
        <f t="shared" si="4"/>
        <v>0</v>
      </c>
      <c r="F66" s="573"/>
      <c r="G66" s="573"/>
      <c r="H66" s="581">
        <f t="shared" si="5"/>
        <v>0</v>
      </c>
    </row>
    <row r="67" spans="1:8">
      <c r="A67" s="579">
        <v>30</v>
      </c>
      <c r="B67" s="599" t="s">
        <v>614</v>
      </c>
      <c r="C67" s="618">
        <v>64885464.899501532</v>
      </c>
      <c r="D67" s="573"/>
      <c r="E67" s="575">
        <f t="shared" si="4"/>
        <v>64885464.899501532</v>
      </c>
      <c r="F67" s="573"/>
      <c r="G67" s="573"/>
      <c r="H67" s="581">
        <f t="shared" si="5"/>
        <v>0</v>
      </c>
    </row>
    <row r="68" spans="1:8">
      <c r="A68" s="579">
        <v>31</v>
      </c>
      <c r="B68" s="586" t="s">
        <v>615</v>
      </c>
      <c r="C68" s="619">
        <f>SUM(C55,C56,C57,C58,C59,C62,C63,C67)</f>
        <v>134047064.89950153</v>
      </c>
      <c r="D68" s="576">
        <f>SUM(D55,D56,D57,D58,D59,D62,D63,D67)</f>
        <v>0</v>
      </c>
      <c r="E68" s="575">
        <f t="shared" si="4"/>
        <v>134047064.89950153</v>
      </c>
      <c r="F68" s="573">
        <f>SUM(F55,F56,F57,F58,F59,F62,F63,F67)</f>
        <v>0</v>
      </c>
      <c r="G68" s="573">
        <f>SUM(G55,G56,G57,G58,G59,G62,G63,G67)</f>
        <v>0</v>
      </c>
      <c r="H68" s="581">
        <f t="shared" si="5"/>
        <v>0</v>
      </c>
    </row>
    <row r="69" spans="1:8" ht="15.75" thickBot="1">
      <c r="A69" s="587">
        <v>32</v>
      </c>
      <c r="B69" s="616" t="s">
        <v>616</v>
      </c>
      <c r="C69" s="620">
        <f>SUM(C53,C68)</f>
        <v>193334427.46702766</v>
      </c>
      <c r="D69" s="589">
        <f>SUM(D53,D68)</f>
        <v>276572321.66817373</v>
      </c>
      <c r="E69" s="590">
        <f t="shared" si="4"/>
        <v>469906749.13520139</v>
      </c>
      <c r="F69" s="591">
        <f>SUM(F68)</f>
        <v>0</v>
      </c>
      <c r="G69" s="591">
        <f>SUM(G68)</f>
        <v>0</v>
      </c>
      <c r="H69" s="592">
        <f t="shared" si="5"/>
        <v>0</v>
      </c>
    </row>
  </sheetData>
  <mergeCells count="7">
    <mergeCell ref="C54:H54"/>
    <mergeCell ref="A4:A6"/>
    <mergeCell ref="B4:B5"/>
    <mergeCell ref="C4:E4"/>
    <mergeCell ref="F4:H4"/>
    <mergeCell ref="C6:H6"/>
    <mergeCell ref="C37:H3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49"/>
  <sheetViews>
    <sheetView showGridLines="0" zoomScaleNormal="100" workbookViewId="0">
      <selection activeCell="B4" sqref="B4:B5"/>
    </sheetView>
  </sheetViews>
  <sheetFormatPr defaultRowHeight="15"/>
  <cols>
    <col min="2" max="2" width="66.5703125" customWidth="1"/>
    <col min="3" max="8" width="17.85546875" customWidth="1"/>
    <col min="9" max="9" width="10.5703125" bestFit="1" customWidth="1"/>
  </cols>
  <sheetData>
    <row r="1" spans="1:8" s="5" customFormat="1" ht="14.25">
      <c r="A1" s="2" t="s">
        <v>30</v>
      </c>
      <c r="B1" s="546" t="str">
        <f>'1. key ratios '!B1</f>
        <v>JSC Isbank Georgia</v>
      </c>
      <c r="C1" s="3"/>
      <c r="D1" s="4"/>
      <c r="E1" s="4"/>
      <c r="F1" s="4"/>
      <c r="G1" s="4"/>
    </row>
    <row r="2" spans="1:8" s="5" customFormat="1" ht="14.25">
      <c r="A2" s="2" t="s">
        <v>31</v>
      </c>
      <c r="B2" s="547">
        <f>'1. key ratios '!B2</f>
        <v>45291</v>
      </c>
      <c r="C2" s="6"/>
      <c r="D2" s="7"/>
      <c r="E2" s="7"/>
      <c r="F2" s="7"/>
      <c r="G2" s="7"/>
      <c r="H2" s="8"/>
    </row>
    <row r="4" spans="1:8">
      <c r="A4" s="836" t="s">
        <v>6</v>
      </c>
      <c r="B4" s="838" t="s">
        <v>617</v>
      </c>
      <c r="C4" s="831" t="s">
        <v>554</v>
      </c>
      <c r="D4" s="831"/>
      <c r="E4" s="831"/>
      <c r="F4" s="831" t="s">
        <v>555</v>
      </c>
      <c r="G4" s="831"/>
      <c r="H4" s="832"/>
    </row>
    <row r="5" spans="1:8" ht="15.6" customHeight="1">
      <c r="A5" s="837"/>
      <c r="B5" s="839"/>
      <c r="C5" s="391" t="s">
        <v>32</v>
      </c>
      <c r="D5" s="391" t="s">
        <v>33</v>
      </c>
      <c r="E5" s="391" t="s">
        <v>34</v>
      </c>
      <c r="F5" s="391" t="s">
        <v>32</v>
      </c>
      <c r="G5" s="391" t="s">
        <v>33</v>
      </c>
      <c r="H5" s="391" t="s">
        <v>34</v>
      </c>
    </row>
    <row r="6" spans="1:8">
      <c r="A6" s="392">
        <v>1</v>
      </c>
      <c r="B6" s="393" t="s">
        <v>618</v>
      </c>
      <c r="C6" s="812">
        <f>SUM(C7:C12)</f>
        <v>21753921.719807532</v>
      </c>
      <c r="D6" s="812">
        <f>SUM(D7:D12)</f>
        <v>14826423.948656773</v>
      </c>
      <c r="E6" s="813">
        <f>C6+D6</f>
        <v>36580345.668464303</v>
      </c>
      <c r="F6" s="573">
        <f>SUM(F7:F12)</f>
        <v>0</v>
      </c>
      <c r="G6" s="573">
        <f>SUM(G7:G12)</f>
        <v>0</v>
      </c>
      <c r="H6" s="574">
        <f>F6+G6</f>
        <v>0</v>
      </c>
    </row>
    <row r="7" spans="1:8">
      <c r="A7" s="392">
        <v>1.1000000000000001</v>
      </c>
      <c r="B7" s="394" t="s">
        <v>561</v>
      </c>
      <c r="C7" s="814"/>
      <c r="D7" s="814"/>
      <c r="E7" s="813">
        <f t="shared" ref="E7:E45" si="0">C7+D7</f>
        <v>0</v>
      </c>
      <c r="F7" s="573"/>
      <c r="G7" s="573"/>
      <c r="H7" s="574">
        <f t="shared" ref="H7:H45" si="1">F7+G7</f>
        <v>0</v>
      </c>
    </row>
    <row r="8" spans="1:8">
      <c r="A8" s="392">
        <v>1.2</v>
      </c>
      <c r="B8" s="394" t="s">
        <v>563</v>
      </c>
      <c r="C8" s="814"/>
      <c r="D8" s="814"/>
      <c r="E8" s="813">
        <f t="shared" si="0"/>
        <v>0</v>
      </c>
      <c r="F8" s="573"/>
      <c r="G8" s="573"/>
      <c r="H8" s="574">
        <f t="shared" si="1"/>
        <v>0</v>
      </c>
    </row>
    <row r="9" spans="1:8" ht="21.6" customHeight="1">
      <c r="A9" s="392">
        <v>1.3</v>
      </c>
      <c r="B9" s="394" t="s">
        <v>619</v>
      </c>
      <c r="C9" s="814"/>
      <c r="D9" s="814"/>
      <c r="E9" s="813">
        <f t="shared" si="0"/>
        <v>0</v>
      </c>
      <c r="F9" s="573"/>
      <c r="G9" s="573"/>
      <c r="H9" s="574">
        <f t="shared" si="1"/>
        <v>0</v>
      </c>
    </row>
    <row r="10" spans="1:8">
      <c r="A10" s="392">
        <v>1.4</v>
      </c>
      <c r="B10" s="394" t="s">
        <v>565</v>
      </c>
      <c r="C10" s="814">
        <v>2762.8174175824179</v>
      </c>
      <c r="D10" s="814">
        <v>17594.988194444446</v>
      </c>
      <c r="E10" s="813">
        <f t="shared" si="0"/>
        <v>20357.805612026863</v>
      </c>
      <c r="F10" s="573"/>
      <c r="G10" s="573"/>
      <c r="H10" s="574">
        <f t="shared" si="1"/>
        <v>0</v>
      </c>
    </row>
    <row r="11" spans="1:8">
      <c r="A11" s="392">
        <v>1.5</v>
      </c>
      <c r="B11" s="394" t="s">
        <v>569</v>
      </c>
      <c r="C11" s="814">
        <v>21751158.902389951</v>
      </c>
      <c r="D11" s="814">
        <v>14808828.960462328</v>
      </c>
      <c r="E11" s="813">
        <f t="shared" si="0"/>
        <v>36559987.862852275</v>
      </c>
      <c r="F11" s="573"/>
      <c r="G11" s="573"/>
      <c r="H11" s="574">
        <f t="shared" si="1"/>
        <v>0</v>
      </c>
    </row>
    <row r="12" spans="1:8">
      <c r="A12" s="392">
        <v>1.6</v>
      </c>
      <c r="B12" s="395" t="s">
        <v>451</v>
      </c>
      <c r="C12" s="814"/>
      <c r="D12" s="814"/>
      <c r="E12" s="813">
        <f t="shared" si="0"/>
        <v>0</v>
      </c>
      <c r="F12" s="573"/>
      <c r="G12" s="573"/>
      <c r="H12" s="574">
        <f t="shared" si="1"/>
        <v>0</v>
      </c>
    </row>
    <row r="13" spans="1:8">
      <c r="A13" s="392">
        <v>2</v>
      </c>
      <c r="B13" s="396" t="s">
        <v>620</v>
      </c>
      <c r="C13" s="812">
        <f>SUM(C14:C17)</f>
        <v>-3419239.6755434675</v>
      </c>
      <c r="D13" s="812">
        <f>SUM(D14:D17)</f>
        <v>-8050484.3361212341</v>
      </c>
      <c r="E13" s="813">
        <f t="shared" si="0"/>
        <v>-11469724.011664702</v>
      </c>
      <c r="F13" s="573">
        <f>SUM(F14:F17)</f>
        <v>0</v>
      </c>
      <c r="G13" s="573">
        <f>SUM(G14:G17)</f>
        <v>0</v>
      </c>
      <c r="H13" s="574">
        <f t="shared" si="1"/>
        <v>0</v>
      </c>
    </row>
    <row r="14" spans="1:8">
      <c r="A14" s="392">
        <v>2.1</v>
      </c>
      <c r="B14" s="394" t="s">
        <v>621</v>
      </c>
      <c r="C14" s="814"/>
      <c r="D14" s="814"/>
      <c r="E14" s="813">
        <f t="shared" si="0"/>
        <v>0</v>
      </c>
      <c r="F14" s="573"/>
      <c r="G14" s="573"/>
      <c r="H14" s="574">
        <f t="shared" si="1"/>
        <v>0</v>
      </c>
    </row>
    <row r="15" spans="1:8" ht="24.6" customHeight="1">
      <c r="A15" s="392">
        <v>2.2000000000000002</v>
      </c>
      <c r="B15" s="394" t="s">
        <v>622</v>
      </c>
      <c r="C15" s="814"/>
      <c r="D15" s="814"/>
      <c r="E15" s="813">
        <f t="shared" si="0"/>
        <v>0</v>
      </c>
      <c r="F15" s="573"/>
      <c r="G15" s="573"/>
      <c r="H15" s="574">
        <f t="shared" si="1"/>
        <v>0</v>
      </c>
    </row>
    <row r="16" spans="1:8" ht="20.45" customHeight="1">
      <c r="A16" s="392">
        <v>2.2999999999999998</v>
      </c>
      <c r="B16" s="394" t="s">
        <v>623</v>
      </c>
      <c r="C16" s="814">
        <v>-3419239.6755434675</v>
      </c>
      <c r="D16" s="814">
        <v>-8050484.3361212341</v>
      </c>
      <c r="E16" s="813">
        <f t="shared" si="0"/>
        <v>-11469724.011664702</v>
      </c>
      <c r="F16" s="573"/>
      <c r="G16" s="573"/>
      <c r="H16" s="574">
        <f t="shared" si="1"/>
        <v>0</v>
      </c>
    </row>
    <row r="17" spans="1:9">
      <c r="A17" s="392">
        <v>2.4</v>
      </c>
      <c r="B17" s="394" t="s">
        <v>624</v>
      </c>
      <c r="C17" s="814"/>
      <c r="D17" s="814"/>
      <c r="E17" s="813">
        <f t="shared" si="0"/>
        <v>0</v>
      </c>
      <c r="F17" s="573"/>
      <c r="G17" s="573"/>
      <c r="H17" s="574">
        <f t="shared" si="1"/>
        <v>0</v>
      </c>
    </row>
    <row r="18" spans="1:9">
      <c r="A18" s="392">
        <v>3</v>
      </c>
      <c r="B18" s="396" t="s">
        <v>625</v>
      </c>
      <c r="C18" s="814"/>
      <c r="D18" s="814"/>
      <c r="E18" s="813">
        <f t="shared" si="0"/>
        <v>0</v>
      </c>
      <c r="F18" s="573"/>
      <c r="G18" s="573"/>
      <c r="H18" s="574">
        <f t="shared" si="1"/>
        <v>0</v>
      </c>
    </row>
    <row r="19" spans="1:9">
      <c r="A19" s="392">
        <v>4</v>
      </c>
      <c r="B19" s="396" t="s">
        <v>626</v>
      </c>
      <c r="C19" s="814">
        <v>1798089.9700000002</v>
      </c>
      <c r="D19" s="814">
        <v>1714753.5701380002</v>
      </c>
      <c r="E19" s="813">
        <f t="shared" si="0"/>
        <v>3512843.5401380006</v>
      </c>
      <c r="F19" s="573"/>
      <c r="G19" s="573"/>
      <c r="H19" s="574">
        <f t="shared" si="1"/>
        <v>0</v>
      </c>
    </row>
    <row r="20" spans="1:9">
      <c r="A20" s="392">
        <v>5</v>
      </c>
      <c r="B20" s="396" t="s">
        <v>627</v>
      </c>
      <c r="C20" s="814">
        <v>-405198.42000000004</v>
      </c>
      <c r="D20" s="814">
        <v>-532204.80935999996</v>
      </c>
      <c r="E20" s="813">
        <f t="shared" si="0"/>
        <v>-937403.22936</v>
      </c>
      <c r="F20" s="573"/>
      <c r="G20" s="573"/>
      <c r="H20" s="574">
        <f t="shared" si="1"/>
        <v>0</v>
      </c>
    </row>
    <row r="21" spans="1:9" ht="24" customHeight="1">
      <c r="A21" s="392">
        <v>6</v>
      </c>
      <c r="B21" s="396" t="s">
        <v>628</v>
      </c>
      <c r="C21" s="814"/>
      <c r="D21" s="814"/>
      <c r="E21" s="813">
        <f t="shared" si="0"/>
        <v>0</v>
      </c>
      <c r="F21" s="573"/>
      <c r="G21" s="573"/>
      <c r="H21" s="574">
        <f t="shared" si="1"/>
        <v>0</v>
      </c>
    </row>
    <row r="22" spans="1:9" ht="18.600000000000001" customHeight="1">
      <c r="A22" s="392">
        <v>7</v>
      </c>
      <c r="B22" s="396" t="s">
        <v>629</v>
      </c>
      <c r="C22" s="814"/>
      <c r="D22" s="814"/>
      <c r="E22" s="813">
        <f t="shared" si="0"/>
        <v>0</v>
      </c>
      <c r="F22" s="573"/>
      <c r="G22" s="573"/>
      <c r="H22" s="574">
        <f t="shared" si="1"/>
        <v>0</v>
      </c>
    </row>
    <row r="23" spans="1:9" ht="25.5" customHeight="1">
      <c r="A23" s="392">
        <v>8</v>
      </c>
      <c r="B23" s="397" t="s">
        <v>630</v>
      </c>
      <c r="C23" s="814"/>
      <c r="D23" s="814"/>
      <c r="E23" s="813">
        <f t="shared" si="0"/>
        <v>0</v>
      </c>
      <c r="F23" s="573"/>
      <c r="G23" s="573"/>
      <c r="H23" s="574">
        <f t="shared" si="1"/>
        <v>0</v>
      </c>
    </row>
    <row r="24" spans="1:9" ht="34.5" customHeight="1">
      <c r="A24" s="392">
        <v>9</v>
      </c>
      <c r="B24" s="397" t="s">
        <v>631</v>
      </c>
      <c r="C24" s="814"/>
      <c r="D24" s="814"/>
      <c r="E24" s="813">
        <f t="shared" si="0"/>
        <v>0</v>
      </c>
      <c r="F24" s="573"/>
      <c r="G24" s="573"/>
      <c r="H24" s="574">
        <f t="shared" si="1"/>
        <v>0</v>
      </c>
    </row>
    <row r="25" spans="1:9">
      <c r="A25" s="392">
        <v>10</v>
      </c>
      <c r="B25" s="396" t="s">
        <v>632</v>
      </c>
      <c r="C25" s="814">
        <v>3236661.4999999823</v>
      </c>
      <c r="D25" s="814">
        <v>0</v>
      </c>
      <c r="E25" s="813">
        <f t="shared" si="0"/>
        <v>3236661.4999999823</v>
      </c>
      <c r="F25" s="573"/>
      <c r="G25" s="573"/>
      <c r="H25" s="574">
        <f t="shared" si="1"/>
        <v>0</v>
      </c>
    </row>
    <row r="26" spans="1:9">
      <c r="A26" s="392">
        <v>11</v>
      </c>
      <c r="B26" s="398" t="s">
        <v>633</v>
      </c>
      <c r="C26" s="814"/>
      <c r="D26" s="814">
        <v>-69282.481836494102</v>
      </c>
      <c r="E26" s="813">
        <f t="shared" si="0"/>
        <v>-69282.481836494102</v>
      </c>
      <c r="F26" s="573"/>
      <c r="G26" s="573"/>
      <c r="H26" s="574">
        <f t="shared" si="1"/>
        <v>0</v>
      </c>
    </row>
    <row r="27" spans="1:9">
      <c r="A27" s="392">
        <v>12</v>
      </c>
      <c r="B27" s="396" t="s">
        <v>634</v>
      </c>
      <c r="C27" s="814"/>
      <c r="D27" s="814"/>
      <c r="E27" s="813">
        <f t="shared" si="0"/>
        <v>0</v>
      </c>
      <c r="F27" s="573"/>
      <c r="G27" s="573"/>
      <c r="H27" s="574">
        <f t="shared" si="1"/>
        <v>0</v>
      </c>
    </row>
    <row r="28" spans="1:9">
      <c r="A28" s="392">
        <v>13</v>
      </c>
      <c r="B28" s="399" t="s">
        <v>635</v>
      </c>
      <c r="C28" s="814"/>
      <c r="D28" s="814"/>
      <c r="E28" s="813">
        <f t="shared" si="0"/>
        <v>0</v>
      </c>
      <c r="F28" s="573"/>
      <c r="G28" s="573"/>
      <c r="H28" s="574">
        <f t="shared" si="1"/>
        <v>0</v>
      </c>
    </row>
    <row r="29" spans="1:9">
      <c r="A29" s="392">
        <v>14</v>
      </c>
      <c r="B29" s="400" t="s">
        <v>636</v>
      </c>
      <c r="C29" s="812">
        <f>SUM(C30:C31)</f>
        <v>-7148136.1928648986</v>
      </c>
      <c r="D29" s="812">
        <f>SUM(D30:D31)</f>
        <v>-1734779.4658543942</v>
      </c>
      <c r="E29" s="813">
        <f t="shared" si="0"/>
        <v>-8882915.6587192938</v>
      </c>
      <c r="F29" s="573">
        <f>SUM(F30:F31)</f>
        <v>0</v>
      </c>
      <c r="G29" s="573">
        <f>SUM(G30:G31)</f>
        <v>0</v>
      </c>
      <c r="H29" s="574">
        <f t="shared" si="1"/>
        <v>0</v>
      </c>
    </row>
    <row r="30" spans="1:9">
      <c r="A30" s="392">
        <v>14.1</v>
      </c>
      <c r="B30" s="376" t="s">
        <v>637</v>
      </c>
      <c r="C30" s="814">
        <v>-3999769.5328648984</v>
      </c>
      <c r="D30" s="814">
        <v>-1548360.9058543942</v>
      </c>
      <c r="E30" s="813">
        <f t="shared" si="0"/>
        <v>-5548130.4387192931</v>
      </c>
      <c r="F30" s="573"/>
      <c r="G30" s="573"/>
      <c r="H30" s="574">
        <f t="shared" si="1"/>
        <v>0</v>
      </c>
    </row>
    <row r="31" spans="1:9">
      <c r="A31" s="392">
        <v>14.2</v>
      </c>
      <c r="B31" s="376" t="s">
        <v>638</v>
      </c>
      <c r="C31" s="814">
        <v>-3148366.6599999997</v>
      </c>
      <c r="D31" s="814">
        <v>-186418.56</v>
      </c>
      <c r="E31" s="813">
        <f t="shared" si="0"/>
        <v>-3334785.2199999997</v>
      </c>
      <c r="F31" s="573"/>
      <c r="G31" s="573"/>
      <c r="H31" s="574">
        <f t="shared" si="1"/>
        <v>0</v>
      </c>
      <c r="I31" s="794"/>
    </row>
    <row r="32" spans="1:9">
      <c r="A32" s="392">
        <v>15</v>
      </c>
      <c r="B32" s="396" t="s">
        <v>639</v>
      </c>
      <c r="C32" s="814">
        <v>-1145681.1384999999</v>
      </c>
      <c r="D32" s="814">
        <v>0</v>
      </c>
      <c r="E32" s="813">
        <f t="shared" si="0"/>
        <v>-1145681.1384999999</v>
      </c>
      <c r="F32" s="573"/>
      <c r="G32" s="573"/>
      <c r="H32" s="574">
        <f t="shared" si="1"/>
        <v>0</v>
      </c>
      <c r="I32" s="794"/>
    </row>
    <row r="33" spans="1:8" ht="22.5" customHeight="1">
      <c r="A33" s="392">
        <v>16</v>
      </c>
      <c r="B33" s="374" t="s">
        <v>640</v>
      </c>
      <c r="C33" s="814"/>
      <c r="D33" s="814"/>
      <c r="E33" s="813">
        <f t="shared" si="0"/>
        <v>0</v>
      </c>
      <c r="F33" s="573"/>
      <c r="G33" s="573"/>
      <c r="H33" s="574">
        <f t="shared" si="1"/>
        <v>0</v>
      </c>
    </row>
    <row r="34" spans="1:8">
      <c r="A34" s="392">
        <v>17</v>
      </c>
      <c r="B34" s="396" t="s">
        <v>641</v>
      </c>
      <c r="C34" s="812">
        <f>SUM(C35:C36)</f>
        <v>664669.85945588059</v>
      </c>
      <c r="D34" s="812">
        <f>SUM(D35:D36)</f>
        <v>-532723.91579734522</v>
      </c>
      <c r="E34" s="813">
        <f t="shared" si="0"/>
        <v>131945.94365853537</v>
      </c>
      <c r="F34" s="573">
        <f>SUM(F35:F36)</f>
        <v>0</v>
      </c>
      <c r="G34" s="573">
        <f>SUM(G35:G36)</f>
        <v>0</v>
      </c>
      <c r="H34" s="574">
        <f t="shared" si="1"/>
        <v>0</v>
      </c>
    </row>
    <row r="35" spans="1:8">
      <c r="A35" s="392">
        <v>17.100000000000001</v>
      </c>
      <c r="B35" s="376" t="s">
        <v>642</v>
      </c>
      <c r="C35" s="814">
        <v>-18910.533861996089</v>
      </c>
      <c r="D35" s="814">
        <v>-35775.830705039029</v>
      </c>
      <c r="E35" s="813">
        <f t="shared" si="0"/>
        <v>-54686.364567035118</v>
      </c>
      <c r="F35" s="573"/>
      <c r="G35" s="573"/>
      <c r="H35" s="574">
        <f t="shared" si="1"/>
        <v>0</v>
      </c>
    </row>
    <row r="36" spans="1:8">
      <c r="A36" s="392">
        <v>17.2</v>
      </c>
      <c r="B36" s="376" t="s">
        <v>643</v>
      </c>
      <c r="C36" s="814">
        <v>683580.39331787673</v>
      </c>
      <c r="D36" s="814">
        <v>-496948.0850923062</v>
      </c>
      <c r="E36" s="813">
        <f t="shared" si="0"/>
        <v>186632.30822557054</v>
      </c>
      <c r="F36" s="573"/>
      <c r="G36" s="573"/>
      <c r="H36" s="574">
        <f t="shared" si="1"/>
        <v>0</v>
      </c>
    </row>
    <row r="37" spans="1:8" ht="41.45" customHeight="1">
      <c r="A37" s="392">
        <v>18</v>
      </c>
      <c r="B37" s="401" t="s">
        <v>644</v>
      </c>
      <c r="C37" s="812">
        <f>SUM(C38:C39)</f>
        <v>-224407.71604726338</v>
      </c>
      <c r="D37" s="812">
        <f>SUM(D38:D39)</f>
        <v>-57737.836631581849</v>
      </c>
      <c r="E37" s="813">
        <f t="shared" si="0"/>
        <v>-282145.55267884524</v>
      </c>
      <c r="F37" s="573">
        <f>SUM(F38:F39)</f>
        <v>0</v>
      </c>
      <c r="G37" s="621">
        <f>SUM(G38:G39)</f>
        <v>0</v>
      </c>
      <c r="H37" s="574">
        <f t="shared" si="1"/>
        <v>0</v>
      </c>
    </row>
    <row r="38" spans="1:8">
      <c r="A38" s="392">
        <v>18.100000000000001</v>
      </c>
      <c r="B38" s="402" t="s">
        <v>645</v>
      </c>
      <c r="C38" s="814">
        <v>0</v>
      </c>
      <c r="D38" s="814">
        <v>0</v>
      </c>
      <c r="E38" s="813">
        <f t="shared" si="0"/>
        <v>0</v>
      </c>
      <c r="F38" s="573"/>
      <c r="G38" s="573"/>
      <c r="H38" s="574">
        <f t="shared" si="1"/>
        <v>0</v>
      </c>
    </row>
    <row r="39" spans="1:8">
      <c r="A39" s="392">
        <v>18.2</v>
      </c>
      <c r="B39" s="402" t="s">
        <v>646</v>
      </c>
      <c r="C39" s="814">
        <v>-224407.71604726338</v>
      </c>
      <c r="D39" s="814">
        <v>-57737.836631581849</v>
      </c>
      <c r="E39" s="813">
        <f t="shared" si="0"/>
        <v>-282145.55267884524</v>
      </c>
      <c r="F39" s="573"/>
      <c r="G39" s="573"/>
      <c r="H39" s="574">
        <f t="shared" si="1"/>
        <v>0</v>
      </c>
    </row>
    <row r="40" spans="1:8" ht="24.6" customHeight="1">
      <c r="A40" s="392">
        <v>19</v>
      </c>
      <c r="B40" s="401" t="s">
        <v>647</v>
      </c>
      <c r="C40" s="814"/>
      <c r="D40" s="814"/>
      <c r="E40" s="813">
        <f t="shared" si="0"/>
        <v>0</v>
      </c>
      <c r="F40" s="573"/>
      <c r="G40" s="573"/>
      <c r="H40" s="574">
        <f t="shared" si="1"/>
        <v>0</v>
      </c>
    </row>
    <row r="41" spans="1:8" ht="17.45" customHeight="1">
      <c r="A41" s="392">
        <v>20</v>
      </c>
      <c r="B41" s="401" t="s">
        <v>648</v>
      </c>
      <c r="C41" s="814"/>
      <c r="D41" s="814"/>
      <c r="E41" s="813">
        <f t="shared" si="0"/>
        <v>0</v>
      </c>
      <c r="F41" s="573"/>
      <c r="G41" s="573"/>
      <c r="H41" s="574">
        <f t="shared" si="1"/>
        <v>0</v>
      </c>
    </row>
    <row r="42" spans="1:8" ht="26.45" customHeight="1">
      <c r="A42" s="392">
        <v>21</v>
      </c>
      <c r="B42" s="401" t="s">
        <v>649</v>
      </c>
      <c r="C42" s="814"/>
      <c r="D42" s="814"/>
      <c r="E42" s="813">
        <f t="shared" si="0"/>
        <v>0</v>
      </c>
      <c r="F42" s="573"/>
      <c r="G42" s="573"/>
      <c r="H42" s="574">
        <f t="shared" si="1"/>
        <v>0</v>
      </c>
    </row>
    <row r="43" spans="1:8">
      <c r="A43" s="392">
        <v>22</v>
      </c>
      <c r="B43" s="403" t="s">
        <v>650</v>
      </c>
      <c r="C43" s="812">
        <f>SUM(C6,C13,C18,C19,C20,C21,C22,C23,C24,C25,C26,C27,C28,C29,C32,C33,C34,C37,C40,C41,C42)</f>
        <v>15110679.906307761</v>
      </c>
      <c r="D43" s="812">
        <f>SUM(D6,D13,D18,D19,D20,D21,D22,D23,D24,D25,D26,D27,D28,D29,D32,D33,D34,D37,D40,D41,D42)</f>
        <v>5563964.6731937239</v>
      </c>
      <c r="E43" s="813">
        <f t="shared" si="0"/>
        <v>20674644.579501484</v>
      </c>
      <c r="F43" s="573">
        <f>SUM(F6,F13,F18,F19,F20,F21,F22,F23,F24,F25,F26,F27,F28,F29,F32,F33,F34,F37,F40,F41,F42)</f>
        <v>0</v>
      </c>
      <c r="G43" s="573">
        <f>SUM(G6,G13,G18,G19,G20,G21,G22,G23,G24,G25,G26,G27,G28,G29,G32,G33,G34,G37,G40,G41,G42)</f>
        <v>0</v>
      </c>
      <c r="H43" s="574">
        <f t="shared" si="1"/>
        <v>0</v>
      </c>
    </row>
    <row r="44" spans="1:8">
      <c r="A44" s="392">
        <v>23</v>
      </c>
      <c r="B44" s="403" t="s">
        <v>651</v>
      </c>
      <c r="C44" s="814">
        <v>3974179.82</v>
      </c>
      <c r="D44" s="814"/>
      <c r="E44" s="813">
        <f t="shared" si="0"/>
        <v>3974179.82</v>
      </c>
      <c r="F44" s="573"/>
      <c r="G44" s="573"/>
      <c r="H44" s="574">
        <f t="shared" si="1"/>
        <v>0</v>
      </c>
    </row>
    <row r="45" spans="1:8">
      <c r="A45" s="392">
        <v>24</v>
      </c>
      <c r="B45" s="404" t="s">
        <v>652</v>
      </c>
      <c r="C45" s="812">
        <f>C43-C44</f>
        <v>11136500.08630776</v>
      </c>
      <c r="D45" s="812">
        <f>D43-D44</f>
        <v>5563964.6731937239</v>
      </c>
      <c r="E45" s="813">
        <f t="shared" si="0"/>
        <v>16700464.759501483</v>
      </c>
      <c r="F45" s="573">
        <f>F43-F44</f>
        <v>0</v>
      </c>
      <c r="G45" s="573">
        <f>G43-G44</f>
        <v>0</v>
      </c>
      <c r="H45" s="574">
        <f t="shared" si="1"/>
        <v>0</v>
      </c>
    </row>
    <row r="48" spans="1:8">
      <c r="E48" s="794"/>
    </row>
    <row r="49" spans="5:5">
      <c r="E49" s="795"/>
    </row>
  </sheetData>
  <mergeCells count="4">
    <mergeCell ref="A4:A5"/>
    <mergeCell ref="B4:B5"/>
    <mergeCell ref="C4:E4"/>
    <mergeCell ref="F4:H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7"/>
  <sheetViews>
    <sheetView showGridLines="0" zoomScaleNormal="100" workbookViewId="0">
      <selection activeCell="B4" sqref="B4:B5"/>
    </sheetView>
  </sheetViews>
  <sheetFormatPr defaultRowHeight="15"/>
  <cols>
    <col min="1" max="1" width="8.7109375" style="389"/>
    <col min="2" max="2" width="83.85546875" bestFit="1" customWidth="1"/>
    <col min="3" max="8" width="15.42578125" customWidth="1"/>
  </cols>
  <sheetData>
    <row r="1" spans="1:8" s="5" customFormat="1" ht="14.25">
      <c r="A1" s="2" t="s">
        <v>30</v>
      </c>
      <c r="B1" s="546" t="str">
        <f>'1. key ratios '!B1</f>
        <v>JSC Isbank Georgia</v>
      </c>
      <c r="C1" s="3"/>
      <c r="D1" s="4"/>
      <c r="E1" s="4"/>
      <c r="F1" s="4"/>
      <c r="G1" s="4"/>
    </row>
    <row r="2" spans="1:8" s="5" customFormat="1" ht="14.25">
      <c r="A2" s="2" t="s">
        <v>31</v>
      </c>
      <c r="B2" s="547">
        <f>'1. key ratios '!B2</f>
        <v>45291</v>
      </c>
      <c r="C2" s="6"/>
      <c r="D2" s="7"/>
      <c r="E2" s="7"/>
      <c r="F2" s="7"/>
      <c r="G2" s="7"/>
      <c r="H2" s="8"/>
    </row>
    <row r="3" spans="1:8" ht="15.75" thickBot="1">
      <c r="A3"/>
    </row>
    <row r="4" spans="1:8">
      <c r="A4" s="840" t="s">
        <v>6</v>
      </c>
      <c r="B4" s="842" t="s">
        <v>94</v>
      </c>
      <c r="C4" s="830" t="s">
        <v>554</v>
      </c>
      <c r="D4" s="831"/>
      <c r="E4" s="831"/>
      <c r="F4" s="831" t="s">
        <v>555</v>
      </c>
      <c r="G4" s="831"/>
      <c r="H4" s="832"/>
    </row>
    <row r="5" spans="1:8">
      <c r="A5" s="841"/>
      <c r="B5" s="843"/>
      <c r="C5" s="632" t="s">
        <v>32</v>
      </c>
      <c r="D5" s="391" t="s">
        <v>33</v>
      </c>
      <c r="E5" s="391" t="s">
        <v>34</v>
      </c>
      <c r="F5" s="391" t="s">
        <v>32</v>
      </c>
      <c r="G5" s="391" t="s">
        <v>33</v>
      </c>
      <c r="H5" s="633" t="s">
        <v>34</v>
      </c>
    </row>
    <row r="6" spans="1:8" ht="15.75">
      <c r="A6" s="579">
        <v>1</v>
      </c>
      <c r="B6" s="622" t="s">
        <v>653</v>
      </c>
      <c r="C6" s="634"/>
      <c r="D6" s="635"/>
      <c r="E6" s="640">
        <f t="shared" ref="E6:E43" si="0">C6+D6</f>
        <v>0</v>
      </c>
      <c r="F6" s="635"/>
      <c r="G6" s="635"/>
      <c r="H6" s="636">
        <f t="shared" ref="H6:H43" si="1">F6+G6</f>
        <v>0</v>
      </c>
    </row>
    <row r="7" spans="1:8" ht="15.75">
      <c r="A7" s="579">
        <v>2</v>
      </c>
      <c r="B7" s="622" t="s">
        <v>196</v>
      </c>
      <c r="C7" s="634"/>
      <c r="D7" s="635"/>
      <c r="E7" s="640">
        <f t="shared" si="0"/>
        <v>0</v>
      </c>
      <c r="F7" s="635"/>
      <c r="G7" s="635"/>
      <c r="H7" s="636">
        <f t="shared" si="1"/>
        <v>0</v>
      </c>
    </row>
    <row r="8" spans="1:8" ht="15.75">
      <c r="A8" s="579">
        <v>3</v>
      </c>
      <c r="B8" s="622" t="s">
        <v>206</v>
      </c>
      <c r="C8" s="796">
        <f>C9+C10</f>
        <v>122087773.04911514</v>
      </c>
      <c r="D8" s="797">
        <f>D9+D10</f>
        <v>143757090.08999997</v>
      </c>
      <c r="E8" s="640">
        <f t="shared" si="0"/>
        <v>265844863.1391151</v>
      </c>
      <c r="F8" s="635">
        <f>F9+F10</f>
        <v>0</v>
      </c>
      <c r="G8" s="635">
        <f>G9+G10</f>
        <v>0</v>
      </c>
      <c r="H8" s="636">
        <f t="shared" si="1"/>
        <v>0</v>
      </c>
    </row>
    <row r="9" spans="1:8" ht="15.75">
      <c r="A9" s="579">
        <v>3.1</v>
      </c>
      <c r="B9" s="623" t="s">
        <v>197</v>
      </c>
      <c r="C9" s="634">
        <v>77938074.13911514</v>
      </c>
      <c r="D9" s="635">
        <v>98833412.399999991</v>
      </c>
      <c r="E9" s="640">
        <f t="shared" si="0"/>
        <v>176771486.53911513</v>
      </c>
      <c r="F9" s="635"/>
      <c r="G9" s="635"/>
      <c r="H9" s="636">
        <f t="shared" si="1"/>
        <v>0</v>
      </c>
    </row>
    <row r="10" spans="1:8" ht="15.75">
      <c r="A10" s="579">
        <v>3.2</v>
      </c>
      <c r="B10" s="623" t="s">
        <v>193</v>
      </c>
      <c r="C10" s="634">
        <v>44149698.909999996</v>
      </c>
      <c r="D10" s="635">
        <v>44923677.689999998</v>
      </c>
      <c r="E10" s="640">
        <f t="shared" si="0"/>
        <v>89073376.599999994</v>
      </c>
      <c r="F10" s="635"/>
      <c r="G10" s="635"/>
      <c r="H10" s="636">
        <f t="shared" si="1"/>
        <v>0</v>
      </c>
    </row>
    <row r="11" spans="1:8" ht="15.75">
      <c r="A11" s="579">
        <v>4</v>
      </c>
      <c r="B11" s="624" t="s">
        <v>195</v>
      </c>
      <c r="C11" s="634">
        <f>C12+C13</f>
        <v>0</v>
      </c>
      <c r="D11" s="635">
        <f>D12+D13</f>
        <v>0</v>
      </c>
      <c r="E11" s="640">
        <f t="shared" si="0"/>
        <v>0</v>
      </c>
      <c r="F11" s="635">
        <f>F12+F13</f>
        <v>0</v>
      </c>
      <c r="G11" s="635">
        <f>G12+G13</f>
        <v>0</v>
      </c>
      <c r="H11" s="636">
        <f t="shared" si="1"/>
        <v>0</v>
      </c>
    </row>
    <row r="12" spans="1:8" ht="15.75">
      <c r="A12" s="579">
        <v>4.0999999999999996</v>
      </c>
      <c r="B12" s="623" t="s">
        <v>179</v>
      </c>
      <c r="C12" s="634"/>
      <c r="D12" s="635"/>
      <c r="E12" s="640">
        <f t="shared" si="0"/>
        <v>0</v>
      </c>
      <c r="F12" s="635"/>
      <c r="G12" s="635"/>
      <c r="H12" s="636">
        <f t="shared" si="1"/>
        <v>0</v>
      </c>
    </row>
    <row r="13" spans="1:8" ht="15.75">
      <c r="A13" s="579">
        <v>4.2</v>
      </c>
      <c r="B13" s="623" t="s">
        <v>180</v>
      </c>
      <c r="C13" s="634"/>
      <c r="D13" s="635"/>
      <c r="E13" s="640">
        <f t="shared" si="0"/>
        <v>0</v>
      </c>
      <c r="F13" s="635"/>
      <c r="G13" s="635"/>
      <c r="H13" s="636">
        <f t="shared" si="1"/>
        <v>0</v>
      </c>
    </row>
    <row r="14" spans="1:8" ht="15.75">
      <c r="A14" s="579">
        <v>5</v>
      </c>
      <c r="B14" s="624" t="s">
        <v>205</v>
      </c>
      <c r="C14" s="796">
        <f>C15+C16+C17+C23+C24+C25+C26</f>
        <v>9529762.9166499991</v>
      </c>
      <c r="D14" s="797">
        <f>D15+D16+D17+D23+D24+D25+D26</f>
        <v>253373673.93460473</v>
      </c>
      <c r="E14" s="640">
        <f t="shared" si="0"/>
        <v>262903436.85125473</v>
      </c>
      <c r="F14" s="635">
        <f>F15+F16+F17+F23+F24+F25+F26</f>
        <v>0</v>
      </c>
      <c r="G14" s="635">
        <f>G15+G16+G17+G23+G24+G25+G26</f>
        <v>0</v>
      </c>
      <c r="H14" s="636">
        <f t="shared" si="1"/>
        <v>0</v>
      </c>
    </row>
    <row r="15" spans="1:8" ht="15.75">
      <c r="A15" s="579">
        <v>5.0999999999999996</v>
      </c>
      <c r="B15" s="625" t="s">
        <v>183</v>
      </c>
      <c r="C15" s="634">
        <v>9529762.9166499991</v>
      </c>
      <c r="D15" s="635">
        <v>7980115.0444438551</v>
      </c>
      <c r="E15" s="640">
        <f t="shared" si="0"/>
        <v>17509877.961093854</v>
      </c>
      <c r="F15" s="635"/>
      <c r="G15" s="635"/>
      <c r="H15" s="636">
        <f t="shared" si="1"/>
        <v>0</v>
      </c>
    </row>
    <row r="16" spans="1:8" ht="15.75">
      <c r="A16" s="579">
        <v>5.2</v>
      </c>
      <c r="B16" s="625" t="s">
        <v>182</v>
      </c>
      <c r="C16" s="634"/>
      <c r="D16" s="635"/>
      <c r="E16" s="640">
        <f t="shared" si="0"/>
        <v>0</v>
      </c>
      <c r="F16" s="635"/>
      <c r="G16" s="635"/>
      <c r="H16" s="636">
        <f t="shared" si="1"/>
        <v>0</v>
      </c>
    </row>
    <row r="17" spans="1:8" ht="15.75">
      <c r="A17" s="579">
        <v>5.3</v>
      </c>
      <c r="B17" s="625" t="s">
        <v>181</v>
      </c>
      <c r="C17" s="796">
        <f>C18+C19+C20+C21+C22</f>
        <v>0</v>
      </c>
      <c r="D17" s="797">
        <f>D18+D19+D20+D21+D22</f>
        <v>223944503.69187421</v>
      </c>
      <c r="E17" s="640">
        <f t="shared" si="0"/>
        <v>223944503.69187421</v>
      </c>
      <c r="F17" s="635"/>
      <c r="G17" s="635"/>
      <c r="H17" s="636">
        <f t="shared" si="1"/>
        <v>0</v>
      </c>
    </row>
    <row r="18" spans="1:8" ht="15.75">
      <c r="A18" s="579" t="s">
        <v>15</v>
      </c>
      <c r="B18" s="626" t="s">
        <v>36</v>
      </c>
      <c r="C18" s="634"/>
      <c r="D18" s="635">
        <v>32686834.482160974</v>
      </c>
      <c r="E18" s="640">
        <f t="shared" si="0"/>
        <v>32686834.482160974</v>
      </c>
      <c r="F18" s="635"/>
      <c r="G18" s="635"/>
      <c r="H18" s="636">
        <f t="shared" si="1"/>
        <v>0</v>
      </c>
    </row>
    <row r="19" spans="1:8" ht="15.75">
      <c r="A19" s="579" t="s">
        <v>16</v>
      </c>
      <c r="B19" s="626" t="s">
        <v>37</v>
      </c>
      <c r="C19" s="634"/>
      <c r="D19" s="635">
        <v>161617069.01070905</v>
      </c>
      <c r="E19" s="640">
        <f t="shared" si="0"/>
        <v>161617069.01070905</v>
      </c>
      <c r="F19" s="635"/>
      <c r="G19" s="635"/>
      <c r="H19" s="636">
        <f t="shared" si="1"/>
        <v>0</v>
      </c>
    </row>
    <row r="20" spans="1:8" ht="15.75">
      <c r="A20" s="579" t="s">
        <v>17</v>
      </c>
      <c r="B20" s="626" t="s">
        <v>38</v>
      </c>
      <c r="C20" s="634"/>
      <c r="D20" s="635">
        <v>161299.23086038901</v>
      </c>
      <c r="E20" s="640">
        <f t="shared" si="0"/>
        <v>161299.23086038901</v>
      </c>
      <c r="F20" s="635"/>
      <c r="G20" s="635"/>
      <c r="H20" s="636">
        <f t="shared" si="1"/>
        <v>0</v>
      </c>
    </row>
    <row r="21" spans="1:8" ht="15.75">
      <c r="A21" s="579" t="s">
        <v>18</v>
      </c>
      <c r="B21" s="626" t="s">
        <v>39</v>
      </c>
      <c r="C21" s="634"/>
      <c r="D21" s="635">
        <v>29479300.968143806</v>
      </c>
      <c r="E21" s="640">
        <f t="shared" si="0"/>
        <v>29479300.968143806</v>
      </c>
      <c r="F21" s="635"/>
      <c r="G21" s="635"/>
      <c r="H21" s="636">
        <f t="shared" si="1"/>
        <v>0</v>
      </c>
    </row>
    <row r="22" spans="1:8" ht="15.75">
      <c r="A22" s="579" t="s">
        <v>19</v>
      </c>
      <c r="B22" s="626" t="s">
        <v>40</v>
      </c>
      <c r="C22" s="634"/>
      <c r="D22" s="635">
        <v>0</v>
      </c>
      <c r="E22" s="640">
        <f t="shared" si="0"/>
        <v>0</v>
      </c>
      <c r="F22" s="635"/>
      <c r="G22" s="635"/>
      <c r="H22" s="636">
        <f t="shared" si="1"/>
        <v>0</v>
      </c>
    </row>
    <row r="23" spans="1:8" ht="15.75">
      <c r="A23" s="579">
        <v>5.4</v>
      </c>
      <c r="B23" s="625" t="s">
        <v>184</v>
      </c>
      <c r="C23" s="634"/>
      <c r="D23" s="635">
        <v>15999321.059883785</v>
      </c>
      <c r="E23" s="640">
        <f t="shared" si="0"/>
        <v>15999321.059883785</v>
      </c>
      <c r="F23" s="635"/>
      <c r="G23" s="635"/>
      <c r="H23" s="636">
        <f t="shared" si="1"/>
        <v>0</v>
      </c>
    </row>
    <row r="24" spans="1:8" ht="15.75">
      <c r="A24" s="579">
        <v>5.5</v>
      </c>
      <c r="B24" s="625" t="s">
        <v>185</v>
      </c>
      <c r="C24" s="634"/>
      <c r="D24" s="635">
        <v>0</v>
      </c>
      <c r="E24" s="640">
        <f t="shared" si="0"/>
        <v>0</v>
      </c>
      <c r="F24" s="635"/>
      <c r="G24" s="635"/>
      <c r="H24" s="636">
        <f t="shared" si="1"/>
        <v>0</v>
      </c>
    </row>
    <row r="25" spans="1:8" ht="15.75">
      <c r="A25" s="579">
        <v>5.6</v>
      </c>
      <c r="B25" s="625" t="s">
        <v>186</v>
      </c>
      <c r="C25" s="634"/>
      <c r="D25" s="635">
        <v>0</v>
      </c>
      <c r="E25" s="640">
        <f t="shared" si="0"/>
        <v>0</v>
      </c>
      <c r="F25" s="635"/>
      <c r="G25" s="635"/>
      <c r="H25" s="636">
        <f t="shared" si="1"/>
        <v>0</v>
      </c>
    </row>
    <row r="26" spans="1:8" ht="15.75">
      <c r="A26" s="579">
        <v>5.7</v>
      </c>
      <c r="B26" s="625" t="s">
        <v>40</v>
      </c>
      <c r="C26" s="634"/>
      <c r="D26" s="635">
        <v>5449734.1384029165</v>
      </c>
      <c r="E26" s="640">
        <f t="shared" si="0"/>
        <v>5449734.1384029165</v>
      </c>
      <c r="F26" s="635"/>
      <c r="G26" s="635"/>
      <c r="H26" s="636">
        <f t="shared" si="1"/>
        <v>0</v>
      </c>
    </row>
    <row r="27" spans="1:8" ht="15.75">
      <c r="A27" s="579">
        <v>6</v>
      </c>
      <c r="B27" s="627" t="s">
        <v>654</v>
      </c>
      <c r="C27" s="634">
        <v>48352.639999999999</v>
      </c>
      <c r="D27" s="635">
        <v>0</v>
      </c>
      <c r="E27" s="640">
        <f t="shared" si="0"/>
        <v>48352.639999999999</v>
      </c>
      <c r="F27" s="635"/>
      <c r="G27" s="635"/>
      <c r="H27" s="636">
        <f t="shared" si="1"/>
        <v>0</v>
      </c>
    </row>
    <row r="28" spans="1:8" ht="15.75">
      <c r="A28" s="579">
        <v>7</v>
      </c>
      <c r="B28" s="627" t="s">
        <v>655</v>
      </c>
      <c r="C28" s="634">
        <v>48500097.590000004</v>
      </c>
      <c r="D28" s="635">
        <v>72645790.189999998</v>
      </c>
      <c r="E28" s="640">
        <f t="shared" si="0"/>
        <v>121145887.78</v>
      </c>
      <c r="F28" s="635"/>
      <c r="G28" s="635"/>
      <c r="H28" s="636">
        <f t="shared" si="1"/>
        <v>0</v>
      </c>
    </row>
    <row r="29" spans="1:8" ht="15.75">
      <c r="A29" s="579">
        <v>8</v>
      </c>
      <c r="B29" s="627" t="s">
        <v>194</v>
      </c>
      <c r="C29" s="634"/>
      <c r="D29" s="635"/>
      <c r="E29" s="640">
        <f t="shared" si="0"/>
        <v>0</v>
      </c>
      <c r="F29" s="635"/>
      <c r="G29" s="635"/>
      <c r="H29" s="636">
        <f t="shared" si="1"/>
        <v>0</v>
      </c>
    </row>
    <row r="30" spans="1:8" ht="15.75">
      <c r="A30" s="579">
        <v>9</v>
      </c>
      <c r="B30" s="628" t="s">
        <v>211</v>
      </c>
      <c r="C30" s="634">
        <f>C31+C32+C33+C34+C35+C36+C37</f>
        <v>0</v>
      </c>
      <c r="D30" s="635">
        <f>D31+D32+D33+D34+D35+D36+D37</f>
        <v>0</v>
      </c>
      <c r="E30" s="640">
        <f t="shared" si="0"/>
        <v>0</v>
      </c>
      <c r="F30" s="635">
        <f>F31+F32+F33+F34+F35+F36+F37</f>
        <v>0</v>
      </c>
      <c r="G30" s="635">
        <f>G31+G32+G33+G34+G35+G36+G37</f>
        <v>0</v>
      </c>
      <c r="H30" s="636">
        <f t="shared" si="1"/>
        <v>0</v>
      </c>
    </row>
    <row r="31" spans="1:8" ht="15.75">
      <c r="A31" s="579">
        <v>9.1</v>
      </c>
      <c r="B31" s="629" t="s">
        <v>201</v>
      </c>
      <c r="C31" s="634"/>
      <c r="D31" s="635"/>
      <c r="E31" s="640">
        <f t="shared" si="0"/>
        <v>0</v>
      </c>
      <c r="F31" s="635"/>
      <c r="G31" s="635"/>
      <c r="H31" s="636">
        <f t="shared" si="1"/>
        <v>0</v>
      </c>
    </row>
    <row r="32" spans="1:8" ht="15.75">
      <c r="A32" s="579">
        <v>9.1999999999999993</v>
      </c>
      <c r="B32" s="629" t="s">
        <v>202</v>
      </c>
      <c r="C32" s="634"/>
      <c r="D32" s="635"/>
      <c r="E32" s="640">
        <f t="shared" si="0"/>
        <v>0</v>
      </c>
      <c r="F32" s="635"/>
      <c r="G32" s="635"/>
      <c r="H32" s="636">
        <f t="shared" si="1"/>
        <v>0</v>
      </c>
    </row>
    <row r="33" spans="1:8" ht="15.75">
      <c r="A33" s="579">
        <v>9.3000000000000007</v>
      </c>
      <c r="B33" s="629" t="s">
        <v>198</v>
      </c>
      <c r="C33" s="634"/>
      <c r="D33" s="635"/>
      <c r="E33" s="640">
        <f t="shared" si="0"/>
        <v>0</v>
      </c>
      <c r="F33" s="635"/>
      <c r="G33" s="635"/>
      <c r="H33" s="636">
        <f t="shared" si="1"/>
        <v>0</v>
      </c>
    </row>
    <row r="34" spans="1:8" ht="15.75">
      <c r="A34" s="579">
        <v>9.4</v>
      </c>
      <c r="B34" s="629" t="s">
        <v>199</v>
      </c>
      <c r="C34" s="634"/>
      <c r="D34" s="635"/>
      <c r="E34" s="640">
        <f t="shared" si="0"/>
        <v>0</v>
      </c>
      <c r="F34" s="635"/>
      <c r="G34" s="635"/>
      <c r="H34" s="636">
        <f t="shared" si="1"/>
        <v>0</v>
      </c>
    </row>
    <row r="35" spans="1:8" ht="15.75">
      <c r="A35" s="579">
        <v>9.5</v>
      </c>
      <c r="B35" s="629" t="s">
        <v>200</v>
      </c>
      <c r="C35" s="634"/>
      <c r="D35" s="635"/>
      <c r="E35" s="640">
        <f t="shared" si="0"/>
        <v>0</v>
      </c>
      <c r="F35" s="635"/>
      <c r="G35" s="635"/>
      <c r="H35" s="636">
        <f t="shared" si="1"/>
        <v>0</v>
      </c>
    </row>
    <row r="36" spans="1:8" ht="15.75">
      <c r="A36" s="579">
        <v>9.6</v>
      </c>
      <c r="B36" s="629" t="s">
        <v>203</v>
      </c>
      <c r="C36" s="634"/>
      <c r="D36" s="635"/>
      <c r="E36" s="640">
        <f t="shared" si="0"/>
        <v>0</v>
      </c>
      <c r="F36" s="635"/>
      <c r="G36" s="635"/>
      <c r="H36" s="636">
        <f t="shared" si="1"/>
        <v>0</v>
      </c>
    </row>
    <row r="37" spans="1:8" ht="15.75">
      <c r="A37" s="579">
        <v>9.6999999999999993</v>
      </c>
      <c r="B37" s="629" t="s">
        <v>204</v>
      </c>
      <c r="C37" s="634"/>
      <c r="D37" s="635"/>
      <c r="E37" s="640">
        <f t="shared" si="0"/>
        <v>0</v>
      </c>
      <c r="F37" s="635"/>
      <c r="G37" s="635"/>
      <c r="H37" s="636">
        <f t="shared" si="1"/>
        <v>0</v>
      </c>
    </row>
    <row r="38" spans="1:8" ht="15.75">
      <c r="A38" s="579">
        <v>10</v>
      </c>
      <c r="B38" s="624" t="s">
        <v>207</v>
      </c>
      <c r="C38" s="634">
        <f>C39+C40+C41+C42</f>
        <v>0</v>
      </c>
      <c r="D38" s="635">
        <f>D39+D40+D41+D42</f>
        <v>0</v>
      </c>
      <c r="E38" s="640">
        <f t="shared" si="0"/>
        <v>0</v>
      </c>
      <c r="F38" s="635">
        <f>F39+F40+F41+F42</f>
        <v>0</v>
      </c>
      <c r="G38" s="635">
        <f>G39+G40+G41+G42</f>
        <v>0</v>
      </c>
      <c r="H38" s="636">
        <f t="shared" si="1"/>
        <v>0</v>
      </c>
    </row>
    <row r="39" spans="1:8" ht="15.75">
      <c r="A39" s="579">
        <v>10.1</v>
      </c>
      <c r="B39" s="630" t="s">
        <v>208</v>
      </c>
      <c r="C39" s="634"/>
      <c r="D39" s="635"/>
      <c r="E39" s="640">
        <f t="shared" si="0"/>
        <v>0</v>
      </c>
      <c r="F39" s="635"/>
      <c r="G39" s="635"/>
      <c r="H39" s="636">
        <f t="shared" si="1"/>
        <v>0</v>
      </c>
    </row>
    <row r="40" spans="1:8" ht="25.5">
      <c r="A40" s="579">
        <v>10.199999999999999</v>
      </c>
      <c r="B40" s="630" t="s">
        <v>209</v>
      </c>
      <c r="C40" s="634"/>
      <c r="D40" s="635"/>
      <c r="E40" s="640">
        <f t="shared" si="0"/>
        <v>0</v>
      </c>
      <c r="F40" s="635"/>
      <c r="G40" s="635"/>
      <c r="H40" s="636">
        <f t="shared" si="1"/>
        <v>0</v>
      </c>
    </row>
    <row r="41" spans="1:8" ht="15.75">
      <c r="A41" s="579">
        <v>10.3</v>
      </c>
      <c r="B41" s="630" t="s">
        <v>212</v>
      </c>
      <c r="C41" s="634"/>
      <c r="D41" s="635"/>
      <c r="E41" s="640">
        <f t="shared" si="0"/>
        <v>0</v>
      </c>
      <c r="F41" s="635"/>
      <c r="G41" s="635"/>
      <c r="H41" s="636">
        <f t="shared" si="1"/>
        <v>0</v>
      </c>
    </row>
    <row r="42" spans="1:8" ht="25.5">
      <c r="A42" s="579">
        <v>10.4</v>
      </c>
      <c r="B42" s="630" t="s">
        <v>213</v>
      </c>
      <c r="C42" s="634"/>
      <c r="D42" s="635"/>
      <c r="E42" s="640">
        <f t="shared" si="0"/>
        <v>0</v>
      </c>
      <c r="F42" s="635"/>
      <c r="G42" s="635"/>
      <c r="H42" s="636">
        <f t="shared" si="1"/>
        <v>0</v>
      </c>
    </row>
    <row r="43" spans="1:8" ht="16.5" thickBot="1">
      <c r="A43" s="587">
        <v>11</v>
      </c>
      <c r="B43" s="631" t="s">
        <v>210</v>
      </c>
      <c r="C43" s="637"/>
      <c r="D43" s="638"/>
      <c r="E43" s="641">
        <f t="shared" si="0"/>
        <v>0</v>
      </c>
      <c r="F43" s="638"/>
      <c r="G43" s="638"/>
      <c r="H43" s="639">
        <f t="shared" si="1"/>
        <v>0</v>
      </c>
    </row>
    <row r="44" spans="1:8" ht="15.75">
      <c r="C44" s="405"/>
      <c r="D44" s="405"/>
      <c r="E44" s="405"/>
      <c r="F44" s="405"/>
      <c r="G44" s="405"/>
      <c r="H44" s="405"/>
    </row>
    <row r="45" spans="1:8" ht="15.75">
      <c r="C45" s="405"/>
      <c r="D45" s="405"/>
      <c r="E45" s="405"/>
      <c r="F45" s="405"/>
      <c r="G45" s="405"/>
      <c r="H45" s="405"/>
    </row>
    <row r="46" spans="1:8" ht="15.75">
      <c r="C46" s="405"/>
      <c r="D46" s="405"/>
      <c r="E46" s="405"/>
      <c r="F46" s="405"/>
      <c r="G46" s="405"/>
      <c r="H46" s="405"/>
    </row>
    <row r="47" spans="1:8" ht="15.75">
      <c r="C47" s="405"/>
      <c r="D47" s="405"/>
      <c r="E47" s="405"/>
      <c r="F47" s="405"/>
      <c r="G47" s="405"/>
      <c r="H47" s="405"/>
    </row>
  </sheetData>
  <mergeCells count="4">
    <mergeCell ref="A4:A5"/>
    <mergeCell ref="B4:B5"/>
    <mergeCell ref="C4:E4"/>
    <mergeCell ref="F4:H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showGridLines="0" zoomScaleNormal="100" workbookViewId="0">
      <pane xSplit="1" ySplit="4" topLeftCell="B5" activePane="bottomRight" state="frozen"/>
      <selection activeCell="B9" sqref="B9"/>
      <selection pane="topRight" activeCell="B9" sqref="B9"/>
      <selection pane="bottomLeft" activeCell="B9" sqref="B9"/>
      <selection pane="bottomRight" activeCell="B4" sqref="B4"/>
    </sheetView>
  </sheetViews>
  <sheetFormatPr defaultColWidth="9.140625" defaultRowHeight="12.75"/>
  <cols>
    <col min="1" max="1" width="9.5703125" style="4" bestFit="1" customWidth="1"/>
    <col min="2" max="2" width="93.5703125" style="4" customWidth="1"/>
    <col min="3" max="4" width="11.7109375" style="4" bestFit="1" customWidth="1"/>
    <col min="5" max="6" width="11.7109375" style="17" bestFit="1" customWidth="1"/>
    <col min="7" max="11" width="9.7109375" style="17" customWidth="1"/>
    <col min="12" max="16384" width="9.140625" style="17"/>
  </cols>
  <sheetData>
    <row r="1" spans="1:8">
      <c r="A1" s="2" t="s">
        <v>30</v>
      </c>
      <c r="B1" s="546" t="str">
        <f>'1. key ratios '!B1</f>
        <v>JSC Isbank Georgia</v>
      </c>
      <c r="C1" s="3"/>
    </row>
    <row r="2" spans="1:8">
      <c r="A2" s="2" t="s">
        <v>31</v>
      </c>
      <c r="B2" s="547">
        <f>'1. key ratios '!B2</f>
        <v>45291</v>
      </c>
      <c r="C2" s="6"/>
      <c r="D2" s="7"/>
      <c r="E2" s="19"/>
      <c r="F2" s="19"/>
      <c r="G2" s="19"/>
      <c r="H2" s="19"/>
    </row>
    <row r="3" spans="1:8">
      <c r="A3" s="2"/>
      <c r="B3" s="3"/>
      <c r="C3" s="6"/>
      <c r="D3" s="7"/>
      <c r="E3" s="19"/>
      <c r="F3" s="19"/>
      <c r="G3" s="19"/>
      <c r="H3" s="19"/>
    </row>
    <row r="4" spans="1:8" ht="15" customHeight="1" thickBot="1">
      <c r="A4" s="7" t="s">
        <v>96</v>
      </c>
      <c r="B4" s="93" t="s">
        <v>187</v>
      </c>
      <c r="C4" s="20" t="s">
        <v>35</v>
      </c>
    </row>
    <row r="5" spans="1:8" ht="15" customHeight="1">
      <c r="A5" s="165" t="s">
        <v>6</v>
      </c>
      <c r="B5" s="642"/>
      <c r="C5" s="652" t="str">
        <f>INT((MONTH($B$2))/3)&amp;"Q"&amp;"-"&amp;YEAR($B$2)</f>
        <v>4Q-2023</v>
      </c>
      <c r="D5" s="653" t="str">
        <f>IF(INT(MONTH($B$2))=3, "4"&amp;"Q"&amp;"-"&amp;YEAR($B$2)-1, IF(INT(MONTH($B$2))=6, "1"&amp;"Q"&amp;"-"&amp;YEAR($B$2), IF(INT(MONTH($B$2))=9, "2"&amp;"Q"&amp;"-"&amp;YEAR($B$2),IF(INT(MONTH($B$2))=12, "3"&amp;"Q"&amp;"-"&amp;YEAR($B$2), 0))))</f>
        <v>3Q-2023</v>
      </c>
      <c r="E5" s="653" t="str">
        <f>IF(INT(MONTH($B$2))=3, "3"&amp;"Q"&amp;"-"&amp;YEAR($B$2)-1, IF(INT(MONTH($B$2))=6, "4"&amp;"Q"&amp;"-"&amp;YEAR($B$2)-1, IF(INT(MONTH($B$2))=9, "1"&amp;"Q"&amp;"-"&amp;YEAR($B$2),IF(INT(MONTH($B$2))=12, "2"&amp;"Q"&amp;"-"&amp;YEAR($B$2), 0))))</f>
        <v>2Q-2023</v>
      </c>
      <c r="F5" s="653" t="str">
        <f>IF(INT(MONTH($B$2))=3, "2"&amp;"Q"&amp;"-"&amp;YEAR($B$2)-1, IF(INT(MONTH($B$2))=6, "3"&amp;"Q"&amp;"-"&amp;YEAR($B$2)-1, IF(INT(MONTH($B$2))=9, "4"&amp;"Q"&amp;"-"&amp;YEAR($B$2)-1,IF(INT(MONTH($B$2))=12, "1"&amp;"Q"&amp;"-"&amp;YEAR($B$2), 0))))</f>
        <v>1Q-2023</v>
      </c>
      <c r="G5" s="654" t="str">
        <f>IF(INT(MONTH($B$2))=3, "1"&amp;"Q"&amp;"-"&amp;YEAR($B$2)-1, IF(INT(MONTH($B$2))=6, "2"&amp;"Q"&amp;"-"&amp;YEAR($B$2)-1, IF(INT(MONTH($B$2))=9, "3"&amp;"Q"&amp;"-"&amp;YEAR($B$2)-1,IF(INT(MONTH($B$2))=12, "4"&amp;"Q"&amp;"-"&amp;YEAR($B$2)-1, 0))))</f>
        <v>4Q-2022</v>
      </c>
    </row>
    <row r="6" spans="1:8" ht="15" customHeight="1">
      <c r="A6" s="21">
        <v>1</v>
      </c>
      <c r="B6" s="643" t="s">
        <v>191</v>
      </c>
      <c r="C6" s="655">
        <f>C7+C9+C10</f>
        <v>456390072.67758626</v>
      </c>
      <c r="D6" s="656">
        <f>D7+D9+D10</f>
        <v>430805894.93980312</v>
      </c>
      <c r="E6" s="656">
        <f t="shared" ref="E6:G6" si="0">E7+E9+E10</f>
        <v>389461201.18810642</v>
      </c>
      <c r="F6" s="656">
        <f t="shared" si="0"/>
        <v>419845683.75233501</v>
      </c>
      <c r="G6" s="657">
        <f t="shared" si="0"/>
        <v>0</v>
      </c>
    </row>
    <row r="7" spans="1:8" ht="15" customHeight="1">
      <c r="A7" s="21">
        <v>1.1000000000000001</v>
      </c>
      <c r="B7" s="643" t="s">
        <v>355</v>
      </c>
      <c r="C7" s="646">
        <v>395899523.99194574</v>
      </c>
      <c r="D7" s="647">
        <v>378922849.31612635</v>
      </c>
      <c r="E7" s="647">
        <v>340212779.61659187</v>
      </c>
      <c r="F7" s="647">
        <v>368466415.49733502</v>
      </c>
      <c r="G7" s="648"/>
    </row>
    <row r="8" spans="1:8">
      <c r="A8" s="21" t="s">
        <v>14</v>
      </c>
      <c r="B8" s="643" t="s">
        <v>95</v>
      </c>
      <c r="C8" s="646"/>
      <c r="D8" s="647"/>
      <c r="E8" s="647"/>
      <c r="F8" s="647"/>
      <c r="G8" s="648"/>
    </row>
    <row r="9" spans="1:8" ht="15" customHeight="1">
      <c r="A9" s="21">
        <v>1.2</v>
      </c>
      <c r="B9" s="644" t="s">
        <v>94</v>
      </c>
      <c r="C9" s="646">
        <v>60490548.685640536</v>
      </c>
      <c r="D9" s="647">
        <v>51883045.623676777</v>
      </c>
      <c r="E9" s="647">
        <v>49248421.571514562</v>
      </c>
      <c r="F9" s="647">
        <v>51379268.254999988</v>
      </c>
      <c r="G9" s="648"/>
    </row>
    <row r="10" spans="1:8" ht="15" customHeight="1">
      <c r="A10" s="21">
        <v>1.3</v>
      </c>
      <c r="B10" s="643" t="s">
        <v>28</v>
      </c>
      <c r="C10" s="649"/>
      <c r="D10" s="647"/>
      <c r="E10" s="650"/>
      <c r="F10" s="647"/>
      <c r="G10" s="651"/>
    </row>
    <row r="11" spans="1:8" ht="15" customHeight="1">
      <c r="A11" s="21">
        <v>2</v>
      </c>
      <c r="B11" s="643" t="s">
        <v>188</v>
      </c>
      <c r="C11" s="646">
        <v>1630160.4093773637</v>
      </c>
      <c r="D11" s="647">
        <v>1428117.273186754</v>
      </c>
      <c r="E11" s="647">
        <v>3081632.0329861687</v>
      </c>
      <c r="F11" s="647">
        <v>2782348.8581453227</v>
      </c>
      <c r="G11" s="648"/>
    </row>
    <row r="12" spans="1:8" ht="15" customHeight="1">
      <c r="A12" s="21">
        <v>3</v>
      </c>
      <c r="B12" s="643" t="s">
        <v>189</v>
      </c>
      <c r="C12" s="649">
        <v>50929556.451571435</v>
      </c>
      <c r="D12" s="647">
        <v>43275000</v>
      </c>
      <c r="E12" s="650">
        <v>43275000</v>
      </c>
      <c r="F12" s="647">
        <v>43275000</v>
      </c>
      <c r="G12" s="651"/>
    </row>
    <row r="13" spans="1:8" ht="15" customHeight="1" thickBot="1">
      <c r="A13" s="23">
        <v>4</v>
      </c>
      <c r="B13" s="645" t="s">
        <v>190</v>
      </c>
      <c r="C13" s="658">
        <f>C6+C11+C12</f>
        <v>508949789.538535</v>
      </c>
      <c r="D13" s="659">
        <f>D6+D11+D12</f>
        <v>475509012.21298987</v>
      </c>
      <c r="E13" s="659">
        <f t="shared" ref="E13:G13" si="1">E6+E11+E12</f>
        <v>435817833.22109258</v>
      </c>
      <c r="F13" s="659">
        <f t="shared" si="1"/>
        <v>465903032.61048031</v>
      </c>
      <c r="G13" s="660">
        <f t="shared" si="1"/>
        <v>0</v>
      </c>
    </row>
    <row r="14" spans="1:8">
      <c r="B14" s="26"/>
    </row>
    <row r="15" spans="1:8">
      <c r="B15" s="27"/>
    </row>
    <row r="16" spans="1:8">
      <c r="B16" s="27"/>
    </row>
    <row r="17" spans="1:4" ht="11.25">
      <c r="A17" s="17"/>
      <c r="B17" s="17"/>
      <c r="C17" s="17"/>
      <c r="D17" s="17"/>
    </row>
    <row r="18" spans="1:4" ht="11.25">
      <c r="A18" s="17"/>
      <c r="B18" s="17"/>
      <c r="C18" s="17"/>
      <c r="D18" s="17"/>
    </row>
    <row r="19" spans="1:4" ht="11.25">
      <c r="A19" s="17"/>
      <c r="B19" s="17"/>
      <c r="C19" s="17"/>
      <c r="D19" s="17"/>
    </row>
    <row r="20" spans="1:4" ht="11.25">
      <c r="A20" s="17"/>
      <c r="B20" s="17"/>
      <c r="C20" s="17"/>
      <c r="D20" s="17"/>
    </row>
    <row r="21" spans="1:4" ht="11.25">
      <c r="A21" s="17"/>
      <c r="B21" s="17"/>
      <c r="C21" s="17"/>
      <c r="D21" s="17"/>
    </row>
    <row r="22" spans="1:4" ht="11.25">
      <c r="A22" s="17"/>
      <c r="B22" s="17"/>
      <c r="C22" s="17"/>
      <c r="D22" s="17"/>
    </row>
    <row r="23" spans="1:4" ht="11.25">
      <c r="A23" s="17"/>
      <c r="B23" s="17"/>
      <c r="C23" s="17"/>
      <c r="D23" s="17"/>
    </row>
    <row r="24" spans="1:4" ht="11.25">
      <c r="A24" s="17"/>
      <c r="B24" s="17"/>
      <c r="C24" s="17"/>
      <c r="D24" s="17"/>
    </row>
    <row r="25" spans="1:4" ht="11.25">
      <c r="A25" s="17"/>
      <c r="B25" s="17"/>
      <c r="C25" s="17"/>
      <c r="D25" s="17"/>
    </row>
    <row r="26" spans="1:4" ht="11.25">
      <c r="A26" s="17"/>
      <c r="B26" s="17"/>
      <c r="C26" s="17"/>
      <c r="D26" s="17"/>
    </row>
    <row r="27" spans="1:4" ht="11.25">
      <c r="A27" s="17"/>
      <c r="B27" s="17"/>
      <c r="C27" s="17"/>
      <c r="D27" s="17"/>
    </row>
    <row r="28" spans="1:4" ht="11.25">
      <c r="A28" s="17"/>
      <c r="B28" s="17"/>
      <c r="C28" s="17"/>
      <c r="D28" s="17"/>
    </row>
    <row r="29" spans="1:4" ht="11.25">
      <c r="A29" s="17"/>
      <c r="B29" s="17"/>
      <c r="C29" s="17"/>
      <c r="D29" s="17"/>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zoomScaleNormal="100" workbookViewId="0">
      <pane xSplit="1" ySplit="4" topLeftCell="B5" activePane="bottomRight" state="frozen"/>
      <selection activeCell="B9" sqref="B9"/>
      <selection pane="topRight" activeCell="B9" sqref="B9"/>
      <selection pane="bottomLeft" activeCell="B9" sqref="B9"/>
      <selection pane="bottomRight" activeCell="B4" sqref="B4"/>
    </sheetView>
  </sheetViews>
  <sheetFormatPr defaultColWidth="9.140625" defaultRowHeight="14.25"/>
  <cols>
    <col min="1" max="1" width="9.5703125" style="4" bestFit="1" customWidth="1"/>
    <col min="2" max="2" width="65.5703125" style="4" customWidth="1"/>
    <col min="3" max="3" width="27.5703125" style="4" customWidth="1"/>
    <col min="4" max="16384" width="9.140625" style="5"/>
  </cols>
  <sheetData>
    <row r="1" spans="1:8">
      <c r="A1" s="683" t="s">
        <v>30</v>
      </c>
      <c r="B1" s="546" t="str">
        <f>'1. key ratios '!B1</f>
        <v>JSC Isbank Georgia</v>
      </c>
    </row>
    <row r="2" spans="1:8">
      <c r="A2" s="683" t="s">
        <v>31</v>
      </c>
      <c r="B2" s="547">
        <f>'1. key ratios '!B2</f>
        <v>45291</v>
      </c>
    </row>
    <row r="4" spans="1:8" ht="27.95" customHeight="1" thickBot="1">
      <c r="A4" s="28" t="s">
        <v>41</v>
      </c>
      <c r="B4" s="29" t="s">
        <v>163</v>
      </c>
      <c r="C4" s="30"/>
    </row>
    <row r="5" spans="1:8">
      <c r="A5" s="31"/>
      <c r="B5" s="310" t="s">
        <v>42</v>
      </c>
      <c r="C5" s="311" t="s">
        <v>367</v>
      </c>
    </row>
    <row r="6" spans="1:8">
      <c r="A6" s="32">
        <v>1</v>
      </c>
      <c r="B6" s="661" t="s">
        <v>710</v>
      </c>
      <c r="C6" s="662" t="s">
        <v>713</v>
      </c>
    </row>
    <row r="7" spans="1:8">
      <c r="A7" s="32">
        <v>2</v>
      </c>
      <c r="B7" s="661" t="s">
        <v>714</v>
      </c>
      <c r="C7" s="662" t="s">
        <v>715</v>
      </c>
    </row>
    <row r="8" spans="1:8">
      <c r="A8" s="32">
        <v>3</v>
      </c>
      <c r="B8" s="661" t="s">
        <v>716</v>
      </c>
      <c r="C8" s="662" t="s">
        <v>715</v>
      </c>
    </row>
    <row r="9" spans="1:8">
      <c r="A9" s="32">
        <v>4</v>
      </c>
      <c r="B9" s="661" t="s">
        <v>732</v>
      </c>
      <c r="C9" s="662" t="s">
        <v>715</v>
      </c>
    </row>
    <row r="10" spans="1:8">
      <c r="A10" s="32">
        <v>5</v>
      </c>
      <c r="B10" s="661" t="s">
        <v>717</v>
      </c>
      <c r="C10" s="662" t="s">
        <v>718</v>
      </c>
    </row>
    <row r="11" spans="1:8">
      <c r="A11" s="32">
        <v>6</v>
      </c>
      <c r="B11" s="661" t="s">
        <v>719</v>
      </c>
      <c r="C11" s="662" t="s">
        <v>718</v>
      </c>
    </row>
    <row r="12" spans="1:8">
      <c r="A12" s="32">
        <v>7</v>
      </c>
      <c r="B12" s="33"/>
      <c r="C12" s="34"/>
      <c r="H12" s="35"/>
    </row>
    <row r="13" spans="1:8">
      <c r="A13" s="32">
        <v>8</v>
      </c>
      <c r="B13" s="33"/>
      <c r="C13" s="34"/>
    </row>
    <row r="14" spans="1:8">
      <c r="A14" s="32">
        <v>9</v>
      </c>
      <c r="B14" s="33"/>
      <c r="C14" s="34"/>
    </row>
    <row r="15" spans="1:8">
      <c r="A15" s="32">
        <v>10</v>
      </c>
      <c r="B15" s="33"/>
      <c r="C15" s="34"/>
    </row>
    <row r="16" spans="1:8">
      <c r="A16" s="32"/>
      <c r="B16" s="312"/>
      <c r="C16" s="313"/>
    </row>
    <row r="17" spans="1:3" ht="25.5">
      <c r="A17" s="32"/>
      <c r="B17" s="314" t="s">
        <v>43</v>
      </c>
      <c r="C17" s="315" t="s">
        <v>368</v>
      </c>
    </row>
    <row r="18" spans="1:3">
      <c r="A18" s="32">
        <v>1</v>
      </c>
      <c r="B18" s="661" t="s">
        <v>711</v>
      </c>
      <c r="C18" s="663" t="s">
        <v>720</v>
      </c>
    </row>
    <row r="19" spans="1:3">
      <c r="A19" s="32">
        <v>2</v>
      </c>
      <c r="B19" s="661" t="s">
        <v>721</v>
      </c>
      <c r="C19" s="663" t="s">
        <v>722</v>
      </c>
    </row>
    <row r="20" spans="1:3">
      <c r="A20" s="32">
        <v>3</v>
      </c>
      <c r="B20" s="661" t="s">
        <v>733</v>
      </c>
      <c r="C20" s="663" t="s">
        <v>722</v>
      </c>
    </row>
    <row r="21" spans="1:3">
      <c r="A21" s="32">
        <v>4</v>
      </c>
      <c r="B21" s="661" t="s">
        <v>723</v>
      </c>
      <c r="C21" s="663" t="s">
        <v>724</v>
      </c>
    </row>
    <row r="22" spans="1:3">
      <c r="A22" s="32">
        <v>5</v>
      </c>
      <c r="B22" s="661" t="s">
        <v>725</v>
      </c>
      <c r="C22" s="663" t="s">
        <v>726</v>
      </c>
    </row>
    <row r="23" spans="1:3">
      <c r="A23" s="32">
        <v>6</v>
      </c>
      <c r="B23" s="33"/>
      <c r="C23" s="36"/>
    </row>
    <row r="24" spans="1:3">
      <c r="A24" s="32">
        <v>7</v>
      </c>
      <c r="B24" s="33"/>
      <c r="C24" s="36"/>
    </row>
    <row r="25" spans="1:3">
      <c r="A25" s="32">
        <v>8</v>
      </c>
      <c r="B25" s="33"/>
      <c r="C25" s="36"/>
    </row>
    <row r="26" spans="1:3">
      <c r="A26" s="32">
        <v>9</v>
      </c>
      <c r="B26" s="33"/>
      <c r="C26" s="36"/>
    </row>
    <row r="27" spans="1:3" ht="15.75" customHeight="1">
      <c r="A27" s="32">
        <v>10</v>
      </c>
      <c r="B27" s="33"/>
      <c r="C27" s="37"/>
    </row>
    <row r="28" spans="1:3" ht="15.75" customHeight="1">
      <c r="A28" s="32"/>
      <c r="B28" s="33"/>
      <c r="C28" s="37"/>
    </row>
    <row r="29" spans="1:3" ht="30" customHeight="1">
      <c r="A29" s="32"/>
      <c r="B29" s="844" t="s">
        <v>44</v>
      </c>
      <c r="C29" s="845"/>
    </row>
    <row r="30" spans="1:3">
      <c r="A30" s="32">
        <v>1</v>
      </c>
      <c r="B30" s="661" t="s">
        <v>727</v>
      </c>
      <c r="C30" s="664">
        <v>1</v>
      </c>
    </row>
    <row r="31" spans="1:3" ht="15.75" customHeight="1">
      <c r="A31" s="32"/>
      <c r="B31" s="33"/>
      <c r="C31" s="34"/>
    </row>
    <row r="32" spans="1:3" ht="29.25" customHeight="1">
      <c r="A32" s="32"/>
      <c r="B32" s="844" t="s">
        <v>45</v>
      </c>
      <c r="C32" s="845"/>
    </row>
    <row r="33" spans="1:3">
      <c r="A33" s="32">
        <v>1</v>
      </c>
      <c r="B33" s="661" t="s">
        <v>728</v>
      </c>
      <c r="C33" s="665">
        <v>0.38200000000000001</v>
      </c>
    </row>
    <row r="34" spans="1:3" ht="15" thickBot="1">
      <c r="A34" s="38">
        <v>2</v>
      </c>
      <c r="B34" s="39" t="s">
        <v>729</v>
      </c>
      <c r="C34" s="666">
        <v>0.28089999999999998</v>
      </c>
    </row>
  </sheetData>
  <mergeCells count="2">
    <mergeCell ref="B32:C32"/>
    <mergeCell ref="B29:C29"/>
  </mergeCells>
  <dataValidations disablePrompts="1" count="1">
    <dataValidation type="list" allowBlank="1" showInputMessage="1" showErrorMessage="1" sqref="C6:C15">
      <formula1>"Independent chair, Non-independent chair, Independent member, Non-independent member"</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53"/>
  <sheetViews>
    <sheetView showGridLines="0" zoomScaleNormal="100" workbookViewId="0">
      <pane xSplit="1" ySplit="5" topLeftCell="B6" activePane="bottomRight" state="frozen"/>
      <selection activeCell="B61" sqref="B61"/>
      <selection pane="topRight" activeCell="B61" sqref="B61"/>
      <selection pane="bottomLeft" activeCell="B61" sqref="B61"/>
      <selection pane="bottomRight" activeCell="B4" sqref="B4:E4"/>
    </sheetView>
  </sheetViews>
  <sheetFormatPr defaultColWidth="9.140625" defaultRowHeight="14.25"/>
  <cols>
    <col min="1" max="1" width="9.5703125" style="4" bestFit="1" customWidth="1"/>
    <col min="2" max="2" width="54.28515625" style="4" customWidth="1"/>
    <col min="3" max="3" width="28" style="4" customWidth="1"/>
    <col min="4" max="4" width="22.42578125" style="4" customWidth="1"/>
    <col min="5" max="5" width="22.28515625" style="4" customWidth="1"/>
    <col min="6" max="6" width="12" style="5" bestFit="1" customWidth="1"/>
    <col min="7" max="7" width="12.5703125" style="5" bestFit="1" customWidth="1"/>
    <col min="8" max="16384" width="9.140625" style="5"/>
  </cols>
  <sheetData>
    <row r="1" spans="1:7">
      <c r="A1" s="201" t="s">
        <v>30</v>
      </c>
      <c r="B1" s="546" t="str">
        <f>'1. key ratios '!B1</f>
        <v>JSC Isbank Georgia</v>
      </c>
      <c r="C1" s="50"/>
      <c r="D1" s="50"/>
      <c r="E1" s="50"/>
      <c r="F1" s="15"/>
    </row>
    <row r="2" spans="1:7" s="40" customFormat="1" ht="15.75" customHeight="1">
      <c r="A2" s="201" t="s">
        <v>31</v>
      </c>
      <c r="B2" s="547">
        <f>'1. key ratios '!B2</f>
        <v>45291</v>
      </c>
    </row>
    <row r="3" spans="1:7" s="40" customFormat="1" ht="15.75" customHeight="1">
      <c r="A3" s="201"/>
    </row>
    <row r="4" spans="1:7" s="40" customFormat="1" ht="15.75" customHeight="1" thickBot="1">
      <c r="A4" s="202" t="s">
        <v>99</v>
      </c>
      <c r="B4" s="850" t="s">
        <v>225</v>
      </c>
      <c r="C4" s="851"/>
      <c r="D4" s="851"/>
      <c r="E4" s="851"/>
    </row>
    <row r="5" spans="1:7" s="44" customFormat="1" ht="17.45" customHeight="1">
      <c r="A5" s="151"/>
      <c r="B5" s="152"/>
      <c r="C5" s="42" t="s">
        <v>0</v>
      </c>
      <c r="D5" s="42" t="s">
        <v>1</v>
      </c>
      <c r="E5" s="43" t="s">
        <v>2</v>
      </c>
    </row>
    <row r="6" spans="1:7" s="15" customFormat="1" ht="14.45" customHeight="1">
      <c r="A6" s="203"/>
      <c r="B6" s="846" t="s">
        <v>232</v>
      </c>
      <c r="C6" s="846" t="s">
        <v>656</v>
      </c>
      <c r="D6" s="848" t="s">
        <v>98</v>
      </c>
      <c r="E6" s="849"/>
      <c r="G6" s="5"/>
    </row>
    <row r="7" spans="1:7" s="15" customFormat="1" ht="99.6" customHeight="1">
      <c r="A7" s="203"/>
      <c r="B7" s="847"/>
      <c r="C7" s="846"/>
      <c r="D7" s="667" t="s">
        <v>97</v>
      </c>
      <c r="E7" s="237" t="s">
        <v>233</v>
      </c>
      <c r="G7" s="5"/>
    </row>
    <row r="8" spans="1:7" ht="21">
      <c r="A8" s="380">
        <v>1</v>
      </c>
      <c r="B8" s="580" t="s">
        <v>557</v>
      </c>
      <c r="C8" s="670">
        <f>SUM(C9:C11)</f>
        <v>113274347.29052457</v>
      </c>
      <c r="D8" s="406">
        <f>SUM(D9:D11)</f>
        <v>0</v>
      </c>
      <c r="E8" s="671">
        <f>SUM(E9:E11)</f>
        <v>113274347.29052457</v>
      </c>
      <c r="F8" s="15"/>
    </row>
    <row r="9" spans="1:7" ht="15">
      <c r="A9" s="380">
        <v>1.1000000000000001</v>
      </c>
      <c r="B9" s="383" t="s">
        <v>558</v>
      </c>
      <c r="C9" s="406">
        <f>'2. SOFP'!E8</f>
        <v>1847191.38</v>
      </c>
      <c r="D9" s="406"/>
      <c r="E9" s="668">
        <f t="shared" ref="E9:E15" si="0">C9-D9</f>
        <v>1847191.38</v>
      </c>
      <c r="F9" s="15"/>
    </row>
    <row r="10" spans="1:7" ht="15">
      <c r="A10" s="380">
        <v>1.2</v>
      </c>
      <c r="B10" s="383" t="s">
        <v>559</v>
      </c>
      <c r="C10" s="406">
        <f>'2. SOFP'!E9</f>
        <v>40641771.859930135</v>
      </c>
      <c r="D10" s="406"/>
      <c r="E10" s="668">
        <f t="shared" si="0"/>
        <v>40641771.859930135</v>
      </c>
      <c r="F10" s="15"/>
    </row>
    <row r="11" spans="1:7" ht="15">
      <c r="A11" s="380">
        <v>1.3</v>
      </c>
      <c r="B11" s="383" t="s">
        <v>560</v>
      </c>
      <c r="C11" s="406">
        <f>'2. SOFP'!E10</f>
        <v>70785384.050594434</v>
      </c>
      <c r="D11" s="406"/>
      <c r="E11" s="668">
        <f t="shared" si="0"/>
        <v>70785384.050594434</v>
      </c>
      <c r="F11" s="15"/>
    </row>
    <row r="12" spans="1:7" ht="15">
      <c r="A12" s="380">
        <v>2</v>
      </c>
      <c r="B12" s="372" t="s">
        <v>561</v>
      </c>
      <c r="C12" s="670">
        <f>'2. SOFP'!E11</f>
        <v>0</v>
      </c>
      <c r="D12" s="406"/>
      <c r="E12" s="668">
        <f t="shared" si="0"/>
        <v>0</v>
      </c>
      <c r="F12" s="15"/>
    </row>
    <row r="13" spans="1:7" ht="15">
      <c r="A13" s="380">
        <v>2.1</v>
      </c>
      <c r="B13" s="381" t="s">
        <v>562</v>
      </c>
      <c r="C13" s="406">
        <f>'2. SOFP'!E12</f>
        <v>0</v>
      </c>
      <c r="D13" s="406"/>
      <c r="E13" s="668">
        <f t="shared" si="0"/>
        <v>0</v>
      </c>
      <c r="F13" s="15"/>
    </row>
    <row r="14" spans="1:7" ht="21">
      <c r="A14" s="380">
        <v>3</v>
      </c>
      <c r="B14" s="373" t="s">
        <v>563</v>
      </c>
      <c r="C14" s="670">
        <f>'2. SOFP'!E13</f>
        <v>0</v>
      </c>
      <c r="D14" s="406"/>
      <c r="E14" s="668">
        <f t="shared" si="0"/>
        <v>0</v>
      </c>
      <c r="F14" s="15"/>
    </row>
    <row r="15" spans="1:7" ht="21">
      <c r="A15" s="380">
        <v>4</v>
      </c>
      <c r="B15" s="374" t="s">
        <v>564</v>
      </c>
      <c r="C15" s="670">
        <f>'2. SOFP'!E14</f>
        <v>0</v>
      </c>
      <c r="D15" s="406"/>
      <c r="E15" s="668">
        <f t="shared" si="0"/>
        <v>0</v>
      </c>
      <c r="F15" s="15"/>
    </row>
    <row r="16" spans="1:7" ht="21">
      <c r="A16" s="380">
        <v>5</v>
      </c>
      <c r="B16" s="375" t="s">
        <v>565</v>
      </c>
      <c r="C16" s="670">
        <f>SUM(C17:C19)</f>
        <v>0</v>
      </c>
      <c r="D16" s="406">
        <f>SUM(D17:D19)</f>
        <v>0</v>
      </c>
      <c r="E16" s="671">
        <f>SUM(E17:E19)</f>
        <v>0</v>
      </c>
      <c r="F16" s="15"/>
    </row>
    <row r="17" spans="1:6" ht="15">
      <c r="A17" s="380">
        <v>5.0999999999999996</v>
      </c>
      <c r="B17" s="376" t="s">
        <v>566</v>
      </c>
      <c r="C17" s="406">
        <f>'2. SOFP'!E16</f>
        <v>0</v>
      </c>
      <c r="D17" s="406"/>
      <c r="E17" s="668">
        <f>C17-D17</f>
        <v>0</v>
      </c>
      <c r="F17" s="15"/>
    </row>
    <row r="18" spans="1:6" ht="15">
      <c r="A18" s="380">
        <v>5.2</v>
      </c>
      <c r="B18" s="376" t="s">
        <v>567</v>
      </c>
      <c r="C18" s="406">
        <f>'2. SOFP'!E17</f>
        <v>0</v>
      </c>
      <c r="D18" s="406"/>
      <c r="E18" s="668">
        <f>C18-D18</f>
        <v>0</v>
      </c>
      <c r="F18" s="15"/>
    </row>
    <row r="19" spans="1:6" ht="15">
      <c r="A19" s="380">
        <v>5.3</v>
      </c>
      <c r="B19" s="377" t="s">
        <v>568</v>
      </c>
      <c r="C19" s="406">
        <f>'2. SOFP'!E18</f>
        <v>0</v>
      </c>
      <c r="D19" s="406"/>
      <c r="E19" s="668">
        <f>C19-D19</f>
        <v>0</v>
      </c>
      <c r="F19" s="15"/>
    </row>
    <row r="20" spans="1:6" ht="15">
      <c r="A20" s="380">
        <v>6</v>
      </c>
      <c r="B20" s="373" t="s">
        <v>569</v>
      </c>
      <c r="C20" s="670">
        <f>SUM(C21:C22)</f>
        <v>340479679.93520844</v>
      </c>
      <c r="D20" s="406">
        <f>SUM(D21:D22)</f>
        <v>0</v>
      </c>
      <c r="E20" s="671">
        <f>SUM(E21:E22)</f>
        <v>340479679.93520844</v>
      </c>
      <c r="F20" s="15"/>
    </row>
    <row r="21" spans="1:6" ht="15">
      <c r="A21" s="380">
        <v>6.1</v>
      </c>
      <c r="B21" s="376" t="s">
        <v>567</v>
      </c>
      <c r="C21" s="406">
        <f>'2. SOFP'!E20</f>
        <v>69868087.019491851</v>
      </c>
      <c r="D21" s="406"/>
      <c r="E21" s="668">
        <f>C21-D21</f>
        <v>69868087.019491851</v>
      </c>
      <c r="F21" s="15"/>
    </row>
    <row r="22" spans="1:6" ht="15">
      <c r="A22" s="380">
        <v>6.2</v>
      </c>
      <c r="B22" s="377" t="s">
        <v>568</v>
      </c>
      <c r="C22" s="406">
        <f>'2. SOFP'!E21</f>
        <v>270611592.91571659</v>
      </c>
      <c r="D22" s="406"/>
      <c r="E22" s="668">
        <f>C22-D22</f>
        <v>270611592.91571659</v>
      </c>
      <c r="F22" s="15"/>
    </row>
    <row r="23" spans="1:6" ht="21">
      <c r="A23" s="380">
        <v>7</v>
      </c>
      <c r="B23" s="372" t="s">
        <v>570</v>
      </c>
      <c r="C23" s="670">
        <f>'2. SOFP'!E22</f>
        <v>0</v>
      </c>
      <c r="D23" s="406"/>
      <c r="E23" s="668">
        <f>C23-D23</f>
        <v>0</v>
      </c>
      <c r="F23" s="15"/>
    </row>
    <row r="24" spans="1:6" ht="21">
      <c r="A24" s="380">
        <v>8</v>
      </c>
      <c r="B24" s="378" t="s">
        <v>571</v>
      </c>
      <c r="C24" s="670">
        <f>'2. SOFP'!E23</f>
        <v>0</v>
      </c>
      <c r="D24" s="406"/>
      <c r="E24" s="668">
        <f>C24-D24</f>
        <v>0</v>
      </c>
      <c r="F24" s="15"/>
    </row>
    <row r="25" spans="1:6" ht="15">
      <c r="A25" s="380">
        <v>9</v>
      </c>
      <c r="B25" s="374" t="s">
        <v>572</v>
      </c>
      <c r="C25" s="670">
        <f>SUM(C26:C27)</f>
        <v>7818769.0599999987</v>
      </c>
      <c r="D25" s="406">
        <f>SUM(D26:D27)</f>
        <v>0</v>
      </c>
      <c r="E25" s="671">
        <f>SUM(E26:E27)</f>
        <v>7818769.0599999987</v>
      </c>
      <c r="F25" s="15"/>
    </row>
    <row r="26" spans="1:6" ht="15">
      <c r="A26" s="380">
        <v>9.1</v>
      </c>
      <c r="B26" s="376" t="s">
        <v>573</v>
      </c>
      <c r="C26" s="406">
        <f>'2. SOFP'!E25</f>
        <v>7818769.0599999987</v>
      </c>
      <c r="D26" s="406"/>
      <c r="E26" s="668">
        <f>C26-D26</f>
        <v>7818769.0599999987</v>
      </c>
      <c r="F26" s="15"/>
    </row>
    <row r="27" spans="1:6" ht="15">
      <c r="A27" s="380">
        <v>9.1999999999999993</v>
      </c>
      <c r="B27" s="376" t="s">
        <v>574</v>
      </c>
      <c r="C27" s="406">
        <f>'2. SOFP'!E26</f>
        <v>0</v>
      </c>
      <c r="D27" s="406"/>
      <c r="E27" s="668">
        <f>C27-D27</f>
        <v>0</v>
      </c>
      <c r="F27" s="15"/>
    </row>
    <row r="28" spans="1:6" ht="15">
      <c r="A28" s="380">
        <v>10</v>
      </c>
      <c r="B28" s="374" t="s">
        <v>575</v>
      </c>
      <c r="C28" s="670">
        <f>SUM(C29:C30)</f>
        <v>166203.18946849319</v>
      </c>
      <c r="D28" s="670">
        <f>SUM(D29:D30)</f>
        <v>166203.18946849319</v>
      </c>
      <c r="E28" s="671">
        <f>SUM(E29:E30)</f>
        <v>0</v>
      </c>
      <c r="F28" s="15"/>
    </row>
    <row r="29" spans="1:6" ht="15">
      <c r="A29" s="380">
        <v>10.1</v>
      </c>
      <c r="B29" s="376" t="s">
        <v>576</v>
      </c>
      <c r="C29" s="406">
        <f>'2. SOFP'!E28</f>
        <v>0</v>
      </c>
      <c r="D29" s="406">
        <f>C29</f>
        <v>0</v>
      </c>
      <c r="E29" s="668">
        <f>C29-D29</f>
        <v>0</v>
      </c>
      <c r="F29" s="15"/>
    </row>
    <row r="30" spans="1:6" ht="15">
      <c r="A30" s="380">
        <v>10.199999999999999</v>
      </c>
      <c r="B30" s="376" t="s">
        <v>577</v>
      </c>
      <c r="C30" s="406">
        <f>'2. SOFP'!E29</f>
        <v>166203.18946849319</v>
      </c>
      <c r="D30" s="406">
        <f>C30</f>
        <v>166203.18946849319</v>
      </c>
      <c r="E30" s="668">
        <f>C30-D30</f>
        <v>0</v>
      </c>
      <c r="F30" s="15"/>
    </row>
    <row r="31" spans="1:6" ht="15">
      <c r="A31" s="380">
        <v>11</v>
      </c>
      <c r="B31" s="374" t="s">
        <v>578</v>
      </c>
      <c r="C31" s="670">
        <f>SUM(C32:C33)</f>
        <v>4919148.09</v>
      </c>
      <c r="D31" s="406">
        <f>SUM(D32:D33)</f>
        <v>0</v>
      </c>
      <c r="E31" s="671">
        <f>SUM(E32:E33)</f>
        <v>4919148.09</v>
      </c>
      <c r="F31" s="15"/>
    </row>
    <row r="32" spans="1:6" ht="15">
      <c r="A32" s="380">
        <v>11.1</v>
      </c>
      <c r="B32" s="376" t="s">
        <v>579</v>
      </c>
      <c r="C32" s="406">
        <f>'2. SOFP'!E31</f>
        <v>4919148.09</v>
      </c>
      <c r="D32" s="406"/>
      <c r="E32" s="668">
        <f>C32-D32</f>
        <v>4919148.09</v>
      </c>
      <c r="F32" s="15"/>
    </row>
    <row r="33" spans="1:7" ht="15">
      <c r="A33" s="380">
        <v>11.2</v>
      </c>
      <c r="B33" s="376" t="s">
        <v>580</v>
      </c>
      <c r="C33" s="406">
        <f>'2. SOFP'!E32</f>
        <v>0</v>
      </c>
      <c r="D33" s="406"/>
      <c r="E33" s="668">
        <f>C33-D33</f>
        <v>0</v>
      </c>
      <c r="F33" s="15"/>
    </row>
    <row r="34" spans="1:7" ht="15">
      <c r="A34" s="380">
        <v>13</v>
      </c>
      <c r="B34" s="374" t="s">
        <v>581</v>
      </c>
      <c r="C34" s="406">
        <f>'2. SOFP'!E33</f>
        <v>3248601.5700000003</v>
      </c>
      <c r="D34" s="406"/>
      <c r="E34" s="668">
        <f>C34-D34</f>
        <v>3248601.5700000003</v>
      </c>
      <c r="F34" s="15"/>
    </row>
    <row r="35" spans="1:7" ht="15">
      <c r="A35" s="380">
        <v>13.1</v>
      </c>
      <c r="B35" s="585" t="s">
        <v>582</v>
      </c>
      <c r="C35" s="406">
        <f>'2. SOFP'!E34</f>
        <v>1349093.18</v>
      </c>
      <c r="D35" s="406"/>
      <c r="E35" s="668">
        <f>C35-D35</f>
        <v>1349093.18</v>
      </c>
      <c r="F35" s="15"/>
    </row>
    <row r="36" spans="1:7" ht="15">
      <c r="A36" s="380">
        <v>13.2</v>
      </c>
      <c r="B36" s="585" t="s">
        <v>583</v>
      </c>
      <c r="C36" s="406">
        <f>'2. SOFP'!E35</f>
        <v>0</v>
      </c>
      <c r="D36" s="406"/>
      <c r="E36" s="668">
        <f>C36-D36</f>
        <v>0</v>
      </c>
      <c r="F36" s="15"/>
    </row>
    <row r="37" spans="1:7" ht="26.25" thickBot="1">
      <c r="A37" s="110"/>
      <c r="B37" s="204" t="s">
        <v>234</v>
      </c>
      <c r="C37" s="153">
        <f>SUM(C8,C12,C14,C15,C16,C20,C23,C24,C25,C28,C31,C34)</f>
        <v>469906749.13520151</v>
      </c>
      <c r="D37" s="153">
        <f>SUM(D8,D12,D14,D15,D16,D20,D23,D24,D25,D28,D31,D34)</f>
        <v>166203.18946849319</v>
      </c>
      <c r="E37" s="669">
        <f>SUM(E8,E12,E14,E15,E16,E20,E23,E24,E25,E28,E31,E34)</f>
        <v>469740545.94573301</v>
      </c>
    </row>
    <row r="38" spans="1:7">
      <c r="A38" s="5"/>
      <c r="B38" s="5"/>
      <c r="C38" s="5"/>
      <c r="D38" s="5"/>
      <c r="E38" s="5"/>
    </row>
    <row r="39" spans="1:7">
      <c r="A39" s="5"/>
      <c r="B39" s="5"/>
      <c r="C39" s="5"/>
      <c r="D39" s="5"/>
      <c r="E39" s="5"/>
    </row>
    <row r="41" spans="1:7" s="4" customFormat="1">
      <c r="B41" s="45"/>
      <c r="F41" s="5"/>
      <c r="G41" s="5"/>
    </row>
    <row r="42" spans="1:7" s="4" customFormat="1">
      <c r="B42" s="45"/>
      <c r="F42" s="5"/>
      <c r="G42" s="5"/>
    </row>
    <row r="43" spans="1:7" s="4" customFormat="1">
      <c r="B43" s="45"/>
      <c r="F43" s="5"/>
      <c r="G43" s="5"/>
    </row>
    <row r="44" spans="1:7" s="4" customFormat="1">
      <c r="B44" s="45"/>
      <c r="F44" s="5"/>
      <c r="G44" s="5"/>
    </row>
    <row r="45" spans="1:7" s="4" customFormat="1">
      <c r="B45" s="45"/>
      <c r="F45" s="5"/>
      <c r="G45" s="5"/>
    </row>
    <row r="46" spans="1:7" s="4" customFormat="1">
      <c r="B46" s="45"/>
      <c r="F46" s="5"/>
      <c r="G46" s="5"/>
    </row>
    <row r="47" spans="1:7" s="4" customFormat="1">
      <c r="B47" s="45"/>
      <c r="F47" s="5"/>
      <c r="G47" s="5"/>
    </row>
    <row r="48" spans="1:7" s="4" customFormat="1">
      <c r="B48" s="45"/>
      <c r="F48" s="5"/>
      <c r="G48" s="5"/>
    </row>
    <row r="49" spans="2:7" s="4" customFormat="1">
      <c r="B49" s="45"/>
      <c r="F49" s="5"/>
      <c r="G49" s="5"/>
    </row>
    <row r="50" spans="2:7" s="4" customFormat="1">
      <c r="B50" s="45"/>
      <c r="F50" s="5"/>
      <c r="G50" s="5"/>
    </row>
    <row r="51" spans="2:7" s="4" customFormat="1">
      <c r="B51" s="45"/>
      <c r="F51" s="5"/>
      <c r="G51" s="5"/>
    </row>
    <row r="52" spans="2:7" s="4" customFormat="1">
      <c r="B52" s="45"/>
      <c r="F52" s="5"/>
      <c r="G52" s="5"/>
    </row>
    <row r="53" spans="2:7" s="4" customFormat="1">
      <c r="B53" s="45"/>
      <c r="F53" s="5"/>
      <c r="G53" s="5"/>
    </row>
  </sheetData>
  <mergeCells count="4">
    <mergeCell ref="B6:B7"/>
    <mergeCell ref="C6:C7"/>
    <mergeCell ref="D6:E6"/>
    <mergeCell ref="B4:E4"/>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showGridLines="0" zoomScaleNormal="100" workbookViewId="0">
      <pane xSplit="1" ySplit="4" topLeftCell="B5" activePane="bottomRight" state="frozen"/>
      <selection activeCell="B15" sqref="B15"/>
      <selection pane="topRight" activeCell="B15" sqref="B15"/>
      <selection pane="bottomLeft" activeCell="B15" sqref="B15"/>
      <selection pane="bottomRight" activeCell="B4" sqref="B4"/>
    </sheetView>
  </sheetViews>
  <sheetFormatPr defaultColWidth="9.140625" defaultRowHeight="12.75" outlineLevelRow="1"/>
  <cols>
    <col min="1" max="1" width="9.5703125" style="4" bestFit="1" customWidth="1"/>
    <col min="2" max="2" width="114.28515625" style="4" customWidth="1"/>
    <col min="3" max="3" width="18.85546875" style="4" customWidth="1"/>
    <col min="4" max="4" width="25.42578125" style="4" customWidth="1"/>
    <col min="5" max="5" width="24.28515625" style="4" customWidth="1"/>
    <col min="6" max="6" width="24" style="4" customWidth="1"/>
    <col min="7" max="7" width="10" style="4" bestFit="1" customWidth="1"/>
    <col min="8" max="8" width="12" style="4" bestFit="1" customWidth="1"/>
    <col min="9" max="9" width="12.5703125" style="4" bestFit="1" customWidth="1"/>
    <col min="10" max="16384" width="9.140625" style="4"/>
  </cols>
  <sheetData>
    <row r="1" spans="1:6">
      <c r="A1" s="2" t="s">
        <v>30</v>
      </c>
      <c r="B1" s="546" t="str">
        <f>'1. key ratios '!B1</f>
        <v>JSC Isbank Georgia</v>
      </c>
    </row>
    <row r="2" spans="1:6" s="40" customFormat="1" ht="15.75" customHeight="1">
      <c r="A2" s="2" t="s">
        <v>31</v>
      </c>
      <c r="B2" s="547">
        <f>'1. key ratios '!B2</f>
        <v>45291</v>
      </c>
      <c r="C2" s="4"/>
      <c r="D2" s="4"/>
      <c r="E2" s="4"/>
      <c r="F2" s="4"/>
    </row>
    <row r="3" spans="1:6" s="40" customFormat="1" ht="15.75" customHeight="1">
      <c r="C3" s="4"/>
      <c r="D3" s="4"/>
      <c r="E3" s="4"/>
      <c r="F3" s="4"/>
    </row>
    <row r="4" spans="1:6" s="40" customFormat="1" ht="13.5" thickBot="1">
      <c r="A4" s="40" t="s">
        <v>46</v>
      </c>
      <c r="B4" s="205" t="s">
        <v>550</v>
      </c>
      <c r="C4" s="41" t="s">
        <v>35</v>
      </c>
      <c r="D4" s="4"/>
      <c r="E4" s="4"/>
      <c r="F4" s="4"/>
    </row>
    <row r="5" spans="1:6">
      <c r="A5" s="158">
        <v>1</v>
      </c>
      <c r="B5" s="206" t="s">
        <v>552</v>
      </c>
      <c r="C5" s="672">
        <f>'7. LI1 '!E37</f>
        <v>469740545.94573301</v>
      </c>
    </row>
    <row r="6" spans="1:6" s="159" customFormat="1">
      <c r="A6" s="46">
        <v>2.1</v>
      </c>
      <c r="B6" s="155" t="s">
        <v>214</v>
      </c>
      <c r="C6" s="102">
        <f>'4. Off-balance'!E27+'4. Off-balance'!E28+'4. Off-balance'!E29-'2. SOFP'!E46</f>
        <v>120756687.96965562</v>
      </c>
    </row>
    <row r="7" spans="1:6" s="26" customFormat="1" outlineLevel="1">
      <c r="A7" s="21">
        <v>2.2000000000000002</v>
      </c>
      <c r="B7" s="22" t="s">
        <v>215</v>
      </c>
      <c r="C7" s="160"/>
    </row>
    <row r="8" spans="1:6" s="26" customFormat="1">
      <c r="A8" s="21">
        <v>3</v>
      </c>
      <c r="B8" s="156" t="s">
        <v>551</v>
      </c>
      <c r="C8" s="673">
        <f>SUM(C5:C7)</f>
        <v>590497233.91538858</v>
      </c>
    </row>
    <row r="9" spans="1:6" s="159" customFormat="1">
      <c r="A9" s="46">
        <v>4</v>
      </c>
      <c r="B9" s="48" t="s">
        <v>48</v>
      </c>
      <c r="C9" s="102"/>
    </row>
    <row r="10" spans="1:6" s="26" customFormat="1" outlineLevel="1">
      <c r="A10" s="21">
        <v>5.0999999999999996</v>
      </c>
      <c r="B10" s="22" t="s">
        <v>216</v>
      </c>
      <c r="C10" s="160">
        <v>-52024600.628835037</v>
      </c>
    </row>
    <row r="11" spans="1:6" s="26" customFormat="1" outlineLevel="1">
      <c r="A11" s="21">
        <v>5.2</v>
      </c>
      <c r="B11" s="22" t="s">
        <v>217</v>
      </c>
      <c r="C11" s="160"/>
    </row>
    <row r="12" spans="1:6" s="26" customFormat="1">
      <c r="A12" s="21">
        <v>6</v>
      </c>
      <c r="B12" s="154" t="s">
        <v>356</v>
      </c>
      <c r="C12" s="160"/>
    </row>
    <row r="13" spans="1:6" s="26" customFormat="1" ht="13.5" thickBot="1">
      <c r="A13" s="23">
        <v>7</v>
      </c>
      <c r="B13" s="157" t="s">
        <v>177</v>
      </c>
      <c r="C13" s="674">
        <f>SUM(C8:C12)</f>
        <v>538472633.2865535</v>
      </c>
    </row>
    <row r="15" spans="1:6">
      <c r="A15" s="171"/>
      <c r="B15" s="27"/>
    </row>
    <row r="16" spans="1:6">
      <c r="A16" s="171"/>
      <c r="B16" s="171"/>
    </row>
    <row r="17" spans="1:5" ht="15">
      <c r="A17" s="166"/>
      <c r="B17" s="167"/>
      <c r="C17" s="171"/>
      <c r="D17" s="171"/>
      <c r="E17" s="171"/>
    </row>
    <row r="18" spans="1:5" ht="15">
      <c r="A18" s="172"/>
      <c r="B18" s="173"/>
      <c r="C18" s="171"/>
      <c r="D18" s="171"/>
      <c r="E18" s="171"/>
    </row>
    <row r="19" spans="1:5">
      <c r="A19" s="174"/>
      <c r="B19" s="168"/>
      <c r="C19" s="171"/>
      <c r="D19" s="171"/>
      <c r="E19" s="171"/>
    </row>
    <row r="20" spans="1:5">
      <c r="A20" s="175"/>
      <c r="B20" s="169"/>
      <c r="C20" s="171"/>
      <c r="D20" s="171"/>
      <c r="E20" s="171"/>
    </row>
    <row r="21" spans="1:5">
      <c r="A21" s="175"/>
      <c r="B21" s="173"/>
      <c r="C21" s="171"/>
      <c r="D21" s="171"/>
      <c r="E21" s="171"/>
    </row>
    <row r="22" spans="1:5">
      <c r="A22" s="174"/>
      <c r="B22" s="170"/>
      <c r="C22" s="171"/>
      <c r="D22" s="171"/>
      <c r="E22" s="171"/>
    </row>
    <row r="23" spans="1:5">
      <c r="A23" s="175"/>
      <c r="B23" s="169"/>
      <c r="C23" s="171"/>
      <c r="D23" s="171"/>
      <c r="E23" s="171"/>
    </row>
    <row r="24" spans="1:5">
      <c r="A24" s="175"/>
      <c r="B24" s="169"/>
      <c r="C24" s="171"/>
      <c r="D24" s="171"/>
      <c r="E24" s="171"/>
    </row>
    <row r="25" spans="1:5">
      <c r="A25" s="175"/>
      <c r="B25" s="176"/>
      <c r="C25" s="171"/>
      <c r="D25" s="171"/>
      <c r="E25" s="171"/>
    </row>
    <row r="26" spans="1:5">
      <c r="A26" s="175"/>
      <c r="B26" s="173"/>
      <c r="C26" s="171"/>
      <c r="D26" s="171"/>
      <c r="E26" s="171"/>
    </row>
    <row r="27" spans="1:5">
      <c r="A27" s="171"/>
      <c r="B27" s="177"/>
      <c r="C27" s="171"/>
      <c r="D27" s="171"/>
      <c r="E27" s="171"/>
    </row>
    <row r="28" spans="1:5">
      <c r="A28" s="171"/>
      <c r="B28" s="177"/>
      <c r="C28" s="171"/>
      <c r="D28" s="171"/>
      <c r="E28" s="171"/>
    </row>
    <row r="29" spans="1:5">
      <c r="A29" s="171"/>
      <c r="B29" s="177"/>
      <c r="C29" s="171"/>
      <c r="D29" s="171"/>
      <c r="E29" s="171"/>
    </row>
    <row r="30" spans="1:5">
      <c r="A30" s="171"/>
      <c r="B30" s="177"/>
      <c r="C30" s="171"/>
      <c r="D30" s="171"/>
      <c r="E30" s="171"/>
    </row>
    <row r="31" spans="1:5">
      <c r="A31" s="171"/>
      <c r="B31" s="177"/>
      <c r="C31" s="171"/>
      <c r="D31" s="171"/>
      <c r="E31" s="171"/>
    </row>
    <row r="32" spans="1:5">
      <c r="A32" s="171"/>
      <c r="B32" s="177"/>
      <c r="C32" s="171"/>
      <c r="D32" s="171"/>
      <c r="E32" s="171"/>
    </row>
    <row r="33" spans="1:5">
      <c r="A33" s="171"/>
      <c r="B33" s="177"/>
      <c r="C33" s="171"/>
      <c r="D33" s="171"/>
      <c r="E33" s="171"/>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rSiN+nYlQKM1+T0mex5fcf7v/RzKCvEkgWCO8VpnZqg=</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Veh7Aslk0tCiM+hUjPUfczUFYiXm5J1MWCckVWdL/nU=</DigestValue>
    </Reference>
  </SignedInfo>
  <SignatureValue>SuwICOJMdTxo605Ra+mTE1xpZJHOm7GvKAirSlRs/Rr3O3jnO+s0i26IowwJZhKog9dG2/AG/nXQ
Qhq3TfcB79VDphauxvye4ygRepGfL2YFWUd9zYcvhSLATpMsVgY4fTi4/BxY0p2gjITFUGQb4CZs
1oyX+lI0unru2qnpfDntZDCUsw1VfbEFwkDQzyVwftveEZXLH+Etai31Y+aCAnVfvxYjIcl94NHO
2E+IAsh89DnOuwuXKWojA9Ftv7Z5XiGhVMk08oIe2LOw8gF6pbvX8jHcQuZajTOi8PNgLXcynXwy
XJTNSia4a5knVtRnvrPJUZU2WDKjh+9a9YVo+A==</SignatureValue>
  <KeyInfo>
    <X509Data>
      <X509Certificate>MIIGOzCCBSOgAwIBAgIKJm4EswADAAJFXTANBgkqhkiG9w0BAQsFADBKMRIwEAYKCZImiZPyLGQBGRYCZ2UxEzARBgoJkiaJk/IsZAEZFgNuYmcxHzAdBgNVBAMTFk5CRyBDbGFzcyAyIElOVCBTdWIgQ0EwHhcNMjMxMjA2MDk0NTU3WhcNMjUxMTI0MjI0OTMzWjA5MRswGQYDVQQKExJKU0MgSXNiYW5rIEdlb3JnaWExGjAYBgNVBAMTEUJJUyAtIEhha2FuIEt1cmFsMIIBIjANBgkqhkiG9w0BAQEFAAOCAQ8AMIIBCgKCAQEA5iezKWvytLL1vOySN9JDwEfw/24uKNYVv5XZMtpUT14bOpUxrmsTWhoo99o4YsBPZ01AOvo1LSXqt9wwptBtTpSiKfSm1WYZwXFSNVcu4cEBEL7fdOsKbT1Z022DABXPDTTyT7Qrn91IOBAah+if+KQ96zj7IeosVohHIhGFkfM1cc1S+XYRmipcZQ2aAb4iCx7QYJ4TYYtddtuaOEpKYC8/YUS6wbxLbdwjN7wYu7fortV/1DpVjmXZhBAYeRFZera+Zv1QDwWIgefzGoSTrBKjRnp3rf93P2TUYpLXHbkV7ysvQpPtVBwTrVV9cbJN8hJ3Jwyf4vLFB0IAgSxMTwIDAQABo4IDMjCCAy4wPAYJKwYBBAGCNxUHBC8wLQYlKwYBBAGCNxUI5rJgg431RIaBmQmDuKFKg76EcQSDxJEzhIOIXQIBZAIBIzAdBgNVHSUEFjAUBggrBgEFBQcDAgYIKwYBBQUHAwQwCwYDVR0PBAQDAgeAMCcGCSsGAQQBgjcVCgQaMBgwCgYIKwYBBQUHAwIwCgYIKwYBBQUHAwQwHQYDVR0OBBYEFNXKZgHvllVMxniALVcIpYHO3b16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MykuY3J0MA0GCSqGSIb3DQEBCwUAA4IBAQCLE+zRrqst+h+UXe8rOizyDIUn2X28kyN5kVHbf0wSXPprUkWrNz3+gDGcye/3D1LWIGJSGFDIs4/lCPM3yZw6l8VRgXrv06ExkSqWBKF+7/kRL8GvAturOX9N4xbErFumNx+z6r0UeBxhLPIkfmgk2T6cHyuVAZ8ZWzkKJqkgMsmH+cvLNpYqkt8wPr4kFNzyRfGS6/6ww63Whs2QQyqo/acu2DDCjUXK7MZG7J2bCppMLVWG8JsxUK5uVCpBmkQe6f0/goGE3WS14+gkKSwiskBLKAifcfxV+KHLN9VCmA3uByospH7NNOG1SfFhiSRESrwjYxpEHt00lthie8LE</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Transform>
          <Transform Algorithm="http://www.w3.org/TR/2001/REC-xml-c14n-20010315"/>
        </Transforms>
        <DigestMethod Algorithm="http://www.w3.org/2001/04/xmlenc#sha256"/>
        <DigestValue>QcZ3faH3LOOxTRgzTMAuudSqI15jYrO7KoNlNVufxus=</DigestValue>
      </Reference>
      <Reference URI="/xl/calcChain.xml?ContentType=application/vnd.openxmlformats-officedocument.spreadsheetml.calcChain+xml">
        <DigestMethod Algorithm="http://www.w3.org/2001/04/xmlenc#sha256"/>
        <DigestValue>Tnj5TsWC+3ixGJCu4iI1PPqsk0Wmz0z1M/4KQyM//Ww=</DigestValue>
      </Reference>
      <Reference URI="/xl/drawings/drawing1.xml?ContentType=application/vnd.openxmlformats-officedocument.drawing+xml">
        <DigestMethod Algorithm="http://www.w3.org/2001/04/xmlenc#sha256"/>
        <DigestValue>LqGMDknbqiebd6VtOnExSqdTsBjBc7V0fhqFjWNF8Hc=</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externalLink1.xml?ContentType=application/vnd.openxmlformats-officedocument.spreadsheetml.externalLink+xml">
        <DigestMethod Algorithm="http://www.w3.org/2001/04/xmlenc#sha256"/>
        <DigestValue>M7B/mn9Gl/E0SPoxI8mHI2g20P25qjLRnB+I7onGin4=</DigestValue>
      </Reference>
      <Reference URI="/xl/externalLinks/externalLink2.xml?ContentType=application/vnd.openxmlformats-officedocument.spreadsheetml.externalLink+xml">
        <DigestMethod Algorithm="http://www.w3.org/2001/04/xmlenc#sha256"/>
        <DigestValue>Mq2R9bXMf7FVm6lzKLZjJe5z3YZ6t28x1Cvk7jCF4yc=</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16nRtTkTNfAdSTF0Lg1CT4t8t5VLf2B9wJs/PWFk54A=</DigestValue>
      </Reference>
      <Reference URI="/xl/printerSettings/printerSettings10.bin?ContentType=application/vnd.openxmlformats-officedocument.spreadsheetml.printerSettings">
        <DigestMethod Algorithm="http://www.w3.org/2001/04/xmlenc#sha256"/>
        <DigestValue>16nRtTkTNfAdSTF0Lg1CT4t8t5VLf2B9wJs/PWFk54A=</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BfOqFYncvTrOA0w5jBPLJpo6svE1gFZliFydlsU/uz4=</DigestValue>
      </Reference>
      <Reference URI="/xl/printerSettings/printerSettings14.bin?ContentType=application/vnd.openxmlformats-officedocument.spreadsheetml.printerSettings">
        <DigestMethod Algorithm="http://www.w3.org/2001/04/xmlenc#sha256"/>
        <DigestValue>zxLIGjiJ19gUsPtQr72salfkFKrVFBCr1X8320JEcsQ=</DigestValue>
      </Reference>
      <Reference URI="/xl/printerSettings/printerSettings15.bin?ContentType=application/vnd.openxmlformats-officedocument.spreadsheetml.printerSettings">
        <DigestMethod Algorithm="http://www.w3.org/2001/04/xmlenc#sha256"/>
        <DigestValue>iE26OokMEnQMYiWgMfFhVXzSbn0Dmk333xx6Y+G1iUw=</DigestValue>
      </Reference>
      <Reference URI="/xl/printerSettings/printerSettings16.bin?ContentType=application/vnd.openxmlformats-officedocument.spreadsheetml.printerSettings">
        <DigestMethod Algorithm="http://www.w3.org/2001/04/xmlenc#sha256"/>
        <DigestValue>nkR1lu9OLM1UMxWiPa7wm3YcnQOlFOICy95qYiodDz0=</DigestValue>
      </Reference>
      <Reference URI="/xl/printerSettings/printerSettings17.bin?ContentType=application/vnd.openxmlformats-officedocument.spreadsheetml.printerSettings">
        <DigestMethod Algorithm="http://www.w3.org/2001/04/xmlenc#sha256"/>
        <DigestValue>2bvX94YA3UVSaKlpfCjo157kRTaGD9ZFW7t96/Nk1uk=</DigestValue>
      </Reference>
      <Reference URI="/xl/printerSettings/printerSettings18.bin?ContentType=application/vnd.openxmlformats-officedocument.spreadsheetml.printerSettings">
        <DigestMethod Algorithm="http://www.w3.org/2001/04/xmlenc#sha256"/>
        <DigestValue>SWiohiWSuPjjcblZxueyphOzVidWJvXmdfCiNQW6SiY=</DigestValue>
      </Reference>
      <Reference URI="/xl/printerSettings/printerSettings19.bin?ContentType=application/vnd.openxmlformats-officedocument.spreadsheetml.printerSettings">
        <DigestMethod Algorithm="http://www.w3.org/2001/04/xmlenc#sha256"/>
        <DigestValue>iE26OokMEnQMYiWgMfFhVXzSbn0Dmk333xx6Y+G1iUw=</DigestValue>
      </Reference>
      <Reference URI="/xl/printerSettings/printerSettings2.bin?ContentType=application/vnd.openxmlformats-officedocument.spreadsheetml.printerSettings">
        <DigestMethod Algorithm="http://www.w3.org/2001/04/xmlenc#sha256"/>
        <DigestValue>yMi8stU5bqFShuh1MUNAff1/atoh6+i0/ROVy9FQsKk=</DigestValue>
      </Reference>
      <Reference URI="/xl/printerSettings/printerSettings20.bin?ContentType=application/vnd.openxmlformats-officedocument.spreadsheetml.printerSettings">
        <DigestMethod Algorithm="http://www.w3.org/2001/04/xmlenc#sha256"/>
        <DigestValue>qqKz7UtelGHdfiWdqNc1EvL8LqlQ7O4MTpeoyQcgyv0=</DigestValue>
      </Reference>
      <Reference URI="/xl/printerSettings/printerSettings21.bin?ContentType=application/vnd.openxmlformats-officedocument.spreadsheetml.printerSettings">
        <DigestMethod Algorithm="http://www.w3.org/2001/04/xmlenc#sha256"/>
        <DigestValue>qqKz7UtelGHdfiWdqNc1EvL8LqlQ7O4MTpeoyQcgyv0=</DigestValue>
      </Reference>
      <Reference URI="/xl/printerSettings/printerSettings22.bin?ContentType=application/vnd.openxmlformats-officedocument.spreadsheetml.printerSettings">
        <DigestMethod Algorithm="http://www.w3.org/2001/04/xmlenc#sha256"/>
        <DigestValue>ze+MZOtihPj9dKeV/Dz5QESpeY6Fdwmnkxhrh69STxA=</DigestValue>
      </Reference>
      <Reference URI="/xl/printerSettings/printerSettings3.bin?ContentType=application/vnd.openxmlformats-officedocument.spreadsheetml.printerSettings">
        <DigestMethod Algorithm="http://www.w3.org/2001/04/xmlenc#sha256"/>
        <DigestValue>86+sc8Rko5cNZ5BGa++/4xNznWSElckK3iS1B5pTwDQ=</DigestValue>
      </Reference>
      <Reference URI="/xl/printerSettings/printerSettings4.bin?ContentType=application/vnd.openxmlformats-officedocument.spreadsheetml.printerSettings">
        <DigestMethod Algorithm="http://www.w3.org/2001/04/xmlenc#sha256"/>
        <DigestValue>86+sc8Rko5cNZ5BGa++/4xNznWSElckK3iS1B5pTwDQ=</DigestValue>
      </Reference>
      <Reference URI="/xl/printerSettings/printerSettings5.bin?ContentType=application/vnd.openxmlformats-officedocument.spreadsheetml.printerSettings">
        <DigestMethod Algorithm="http://www.w3.org/2001/04/xmlenc#sha256"/>
        <DigestValue>16nRtTkTNfAdSTF0Lg1CT4t8t5VLf2B9wJs/PWFk54A=</DigestValue>
      </Reference>
      <Reference URI="/xl/printerSettings/printerSettings6.bin?ContentType=application/vnd.openxmlformats-officedocument.spreadsheetml.printerSettings">
        <DigestMethod Algorithm="http://www.w3.org/2001/04/xmlenc#sha256"/>
        <DigestValue>p15fOjzmBTLGI8Klf+TI4woTVTHX8Q0l14vNf+jwiuE=</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2m6CW85rBYKpJKifjkFVt0n58BwBksWMXfva2VqaA+I=</DigestValue>
      </Reference>
      <Reference URI="/xl/printerSettings/printerSettings9.bin?ContentType=application/vnd.openxmlformats-officedocument.spreadsheetml.printerSettings">
        <DigestMethod Algorithm="http://www.w3.org/2001/04/xmlenc#sha256"/>
        <DigestValue>86+sc8Rko5cNZ5BGa++/4xNznWSElckK3iS1B5pTwDQ=</DigestValue>
      </Reference>
      <Reference URI="/xl/sharedStrings.xml?ContentType=application/vnd.openxmlformats-officedocument.spreadsheetml.sharedStrings+xml">
        <DigestMethod Algorithm="http://www.w3.org/2001/04/xmlenc#sha256"/>
        <DigestValue>VgnQN2oDdDzY43tO+nXE7pqhT2BAcMJMjGOe6N0iFwc=</DigestValue>
      </Reference>
      <Reference URI="/xl/styles.xml?ContentType=application/vnd.openxmlformats-officedocument.spreadsheetml.styles+xml">
        <DigestMethod Algorithm="http://www.w3.org/2001/04/xmlenc#sha256"/>
        <DigestValue>4XPrYx1ZnG3VwIDEa7+cK4EYnF9jCyCDPXAfnxCc+A8=</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Ve3yat+Ls4vIOiVw3sMRQ9cmMKhGfKDW9fsWUtxPZPc=</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6wjT5EaVK5onESuy5rSpu9FVkDWubEybsZ8c3CVsk3Y=</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Qlz+TYF3IS7uydyv/hsUnNVAX98JB7SJ6/qjCx4fw0o=</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Z1IVM9uuKcSdNTAqZgq4XuEOsTi8thl/hqA2++7NdaI=</DigestValue>
      </Reference>
      <Reference URI="/xl/worksheets/sheet10.xml?ContentType=application/vnd.openxmlformats-officedocument.spreadsheetml.worksheet+xml">
        <DigestMethod Algorithm="http://www.w3.org/2001/04/xmlenc#sha256"/>
        <DigestValue>KwCYBbSTqESSTmVQfA+Eno8AF9DMbVLPthalCus+TRc=</DigestValue>
      </Reference>
      <Reference URI="/xl/worksheets/sheet11.xml?ContentType=application/vnd.openxmlformats-officedocument.spreadsheetml.worksheet+xml">
        <DigestMethod Algorithm="http://www.w3.org/2001/04/xmlenc#sha256"/>
        <DigestValue>MtSDcSif0K54YGm+4fEN+RYK+J/1BqgW9O4TjpePFt8=</DigestValue>
      </Reference>
      <Reference URI="/xl/worksheets/sheet12.xml?ContentType=application/vnd.openxmlformats-officedocument.spreadsheetml.worksheet+xml">
        <DigestMethod Algorithm="http://www.w3.org/2001/04/xmlenc#sha256"/>
        <DigestValue>PrZg36JvrByEuFIlT6uozjsPkf0crBQRA9sxKbVUq2s=</DigestValue>
      </Reference>
      <Reference URI="/xl/worksheets/sheet13.xml?ContentType=application/vnd.openxmlformats-officedocument.spreadsheetml.worksheet+xml">
        <DigestMethod Algorithm="http://www.w3.org/2001/04/xmlenc#sha256"/>
        <DigestValue>TaoPa1fTEhVNIFm3VOyoR4ct8eWumlYao7nmbjEqUc0=</DigestValue>
      </Reference>
      <Reference URI="/xl/worksheets/sheet14.xml?ContentType=application/vnd.openxmlformats-officedocument.spreadsheetml.worksheet+xml">
        <DigestMethod Algorithm="http://www.w3.org/2001/04/xmlenc#sha256"/>
        <DigestValue>3etBcH+5UNS5fQFgmpSFFPXxqzYkAV9zO8fctnok/ZQ=</DigestValue>
      </Reference>
      <Reference URI="/xl/worksheets/sheet15.xml?ContentType=application/vnd.openxmlformats-officedocument.spreadsheetml.worksheet+xml">
        <DigestMethod Algorithm="http://www.w3.org/2001/04/xmlenc#sha256"/>
        <DigestValue>0xO0Xt3XpJB4EMIi3sampwtZASv/O1TOZsidsOFaL1k=</DigestValue>
      </Reference>
      <Reference URI="/xl/worksheets/sheet16.xml?ContentType=application/vnd.openxmlformats-officedocument.spreadsheetml.worksheet+xml">
        <DigestMethod Algorithm="http://www.w3.org/2001/04/xmlenc#sha256"/>
        <DigestValue>QTtiNOdzjjda2KQtNT34V6hfdaxPzDRa6ZPpqfn1VP4=</DigestValue>
      </Reference>
      <Reference URI="/xl/worksheets/sheet17.xml?ContentType=application/vnd.openxmlformats-officedocument.spreadsheetml.worksheet+xml">
        <DigestMethod Algorithm="http://www.w3.org/2001/04/xmlenc#sha256"/>
        <DigestValue>TLkQpdOCY+67LzeD/fMnKBoV/76572FBXnA0c+iY7aE=</DigestValue>
      </Reference>
      <Reference URI="/xl/worksheets/sheet18.xml?ContentType=application/vnd.openxmlformats-officedocument.spreadsheetml.worksheet+xml">
        <DigestMethod Algorithm="http://www.w3.org/2001/04/xmlenc#sha256"/>
        <DigestValue>nmAULzFGpxVhtOoPl4wGAfXcfAUOutkDNcO7leB0OVk=</DigestValue>
      </Reference>
      <Reference URI="/xl/worksheets/sheet19.xml?ContentType=application/vnd.openxmlformats-officedocument.spreadsheetml.worksheet+xml">
        <DigestMethod Algorithm="http://www.w3.org/2001/04/xmlenc#sha256"/>
        <DigestValue>EA3Sa2qGvA20+ClpTHkdJsnsS37qGKGDad6WSg1ZbY8=</DigestValue>
      </Reference>
      <Reference URI="/xl/worksheets/sheet2.xml?ContentType=application/vnd.openxmlformats-officedocument.spreadsheetml.worksheet+xml">
        <DigestMethod Algorithm="http://www.w3.org/2001/04/xmlenc#sha256"/>
        <DigestValue>dw5plJMoP61O3DqY81NVWt1YoGHeVuOq9slpPlq5KTU=</DigestValue>
      </Reference>
      <Reference URI="/xl/worksheets/sheet20.xml?ContentType=application/vnd.openxmlformats-officedocument.spreadsheetml.worksheet+xml">
        <DigestMethod Algorithm="http://www.w3.org/2001/04/xmlenc#sha256"/>
        <DigestValue>jqaxw6lCAW0H881OqUjLM7/OFisCPxQmZlW4K9TXIzg=</DigestValue>
      </Reference>
      <Reference URI="/xl/worksheets/sheet21.xml?ContentType=application/vnd.openxmlformats-officedocument.spreadsheetml.worksheet+xml">
        <DigestMethod Algorithm="http://www.w3.org/2001/04/xmlenc#sha256"/>
        <DigestValue>clUTX+6dvWN1nLiEbPlteyn1c5tL1cIVv0JLEIWjf9M=</DigestValue>
      </Reference>
      <Reference URI="/xl/worksheets/sheet22.xml?ContentType=application/vnd.openxmlformats-officedocument.spreadsheetml.worksheet+xml">
        <DigestMethod Algorithm="http://www.w3.org/2001/04/xmlenc#sha256"/>
        <DigestValue>/gHNGY30S/bto7F4EQdX1TPdr0b8emHRN7C02DbPVG0=</DigestValue>
      </Reference>
      <Reference URI="/xl/worksheets/sheet23.xml?ContentType=application/vnd.openxmlformats-officedocument.spreadsheetml.worksheet+xml">
        <DigestMethod Algorithm="http://www.w3.org/2001/04/xmlenc#sha256"/>
        <DigestValue>qdnEscj+VtTVEizCs4vWj1ClQ10a/Niey44ZJKyduuQ=</DigestValue>
      </Reference>
      <Reference URI="/xl/worksheets/sheet24.xml?ContentType=application/vnd.openxmlformats-officedocument.spreadsheetml.worksheet+xml">
        <DigestMethod Algorithm="http://www.w3.org/2001/04/xmlenc#sha256"/>
        <DigestValue>Xl7TzOiTu3lYf9T/Tk9bSE9VbEUoMTK5CLXMpZzrH5k=</DigestValue>
      </Reference>
      <Reference URI="/xl/worksheets/sheet25.xml?ContentType=application/vnd.openxmlformats-officedocument.spreadsheetml.worksheet+xml">
        <DigestMethod Algorithm="http://www.w3.org/2001/04/xmlenc#sha256"/>
        <DigestValue>gwSMp8sqKMau49rxG+uCYMDXsfT0APZuEixvH9730n4=</DigestValue>
      </Reference>
      <Reference URI="/xl/worksheets/sheet26.xml?ContentType=application/vnd.openxmlformats-officedocument.spreadsheetml.worksheet+xml">
        <DigestMethod Algorithm="http://www.w3.org/2001/04/xmlenc#sha256"/>
        <DigestValue>fXPviB4EwO2ASB4OZpyllTypbs8rpDY/ymmN62yGC3k=</DigestValue>
      </Reference>
      <Reference URI="/xl/worksheets/sheet27.xml?ContentType=application/vnd.openxmlformats-officedocument.spreadsheetml.worksheet+xml">
        <DigestMethod Algorithm="http://www.w3.org/2001/04/xmlenc#sha256"/>
        <DigestValue>Z7V8h8O6qjCxqE32zHbCvQSgAVXc46AZmoZpjsQwZec=</DigestValue>
      </Reference>
      <Reference URI="/xl/worksheets/sheet28.xml?ContentType=application/vnd.openxmlformats-officedocument.spreadsheetml.worksheet+xml">
        <DigestMethod Algorithm="http://www.w3.org/2001/04/xmlenc#sha256"/>
        <DigestValue>v0rez6KIIA5fLeC87gDeC/W+7qV6yvgllltB/EeXWhA=</DigestValue>
      </Reference>
      <Reference URI="/xl/worksheets/sheet29.xml?ContentType=application/vnd.openxmlformats-officedocument.spreadsheetml.worksheet+xml">
        <DigestMethod Algorithm="http://www.w3.org/2001/04/xmlenc#sha256"/>
        <DigestValue>hS+VoTAOGuoj0kb1vJW3vdJTkaFPxuSlovf8YSqjvx8=</DigestValue>
      </Reference>
      <Reference URI="/xl/worksheets/sheet3.xml?ContentType=application/vnd.openxmlformats-officedocument.spreadsheetml.worksheet+xml">
        <DigestMethod Algorithm="http://www.w3.org/2001/04/xmlenc#sha256"/>
        <DigestValue>BI3T3cnQFCW8hWUzPjf7V8/RESo/dJVte1CyMy5af/M=</DigestValue>
      </Reference>
      <Reference URI="/xl/worksheets/sheet4.xml?ContentType=application/vnd.openxmlformats-officedocument.spreadsheetml.worksheet+xml">
        <DigestMethod Algorithm="http://www.w3.org/2001/04/xmlenc#sha256"/>
        <DigestValue>8XRPjV0+vbG0gLqq1xjatq8vEOx46B2ZqEzbwZmQVSI=</DigestValue>
      </Reference>
      <Reference URI="/xl/worksheets/sheet5.xml?ContentType=application/vnd.openxmlformats-officedocument.spreadsheetml.worksheet+xml">
        <DigestMethod Algorithm="http://www.w3.org/2001/04/xmlenc#sha256"/>
        <DigestValue>QJJXcfOBwJolgMR1AHlid0nb8hua3FTMP6oKN1Klecs=</DigestValue>
      </Reference>
      <Reference URI="/xl/worksheets/sheet6.xml?ContentType=application/vnd.openxmlformats-officedocument.spreadsheetml.worksheet+xml">
        <DigestMethod Algorithm="http://www.w3.org/2001/04/xmlenc#sha256"/>
        <DigestValue>1iHSxfHQI41UJaUSerKYH/1A/9i6Pss4QAxCicOqkqs=</DigestValue>
      </Reference>
      <Reference URI="/xl/worksheets/sheet7.xml?ContentType=application/vnd.openxmlformats-officedocument.spreadsheetml.worksheet+xml">
        <DigestMethod Algorithm="http://www.w3.org/2001/04/xmlenc#sha256"/>
        <DigestValue>fndoHJLxE2sai6T6rpOEwZCdX/fZkJsC1AyXcsN1lRU=</DigestValue>
      </Reference>
      <Reference URI="/xl/worksheets/sheet8.xml?ContentType=application/vnd.openxmlformats-officedocument.spreadsheetml.worksheet+xml">
        <DigestMethod Algorithm="http://www.w3.org/2001/04/xmlenc#sha256"/>
        <DigestValue>8ftfxzJOcyEJXaihd8uOJrdWgn/2YeDeTdFSoGFH6+A=</DigestValue>
      </Reference>
      <Reference URI="/xl/worksheets/sheet9.xml?ContentType=application/vnd.openxmlformats-officedocument.spreadsheetml.worksheet+xml">
        <DigestMethod Algorithm="http://www.w3.org/2001/04/xmlenc#sha256"/>
        <DigestValue>vGSu9gJznGIbbC0ghLhoQ51ex/pj2xWChZa1dCCIVdg=</DigestValue>
      </Reference>
    </Manifest>
    <SignatureProperties>
      <SignatureProperty Id="idSignatureTime" Target="#idPackageSignature">
        <mdssi:SignatureTime xmlns:mdssi="http://schemas.openxmlformats.org/package/2006/digital-signature">
          <mdssi:Format>YYYY-MM-DDThh:mm:ssTZD</mdssi:Format>
          <mdssi:Value>2024-01-30T19:19:26Z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2024-01-30T19:19:26Z</xd:SigningTime>
          <xd:SigningCertificate>
            <xd:Cert>
              <xd:CertDigest>
                <DigestMethod Algorithm="http://www.w3.org/2001/04/xmlenc#sha256"/>
                <DigestValue>Lof8p3MnY5q8bluV9nf0BoNfF8jV5oFPhV7ZeAlq/ms=</DigestValue>
              </xd:CertDigest>
              <xd:IssuerSerial>
                <X509IssuerName>CN=NBG Class 2 INT Sub CA, DC=nbg, DC=ge</X509IssuerName>
                <X509SerialNumber>181479406811564436768093</X509SerialNumber>
              </xd:IssuerSerial>
            </xd:Cert>
          </xd:SigningCertificate>
          <xd:SignaturePolicyIdentifier>
            <xd:SignaturePolicyImplied/>
          </xd:SignaturePolicyIdentifier>
        </xd:SignedSignatureProperties>
      </xd: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0iAhZOzeDYkezXkdroMCfRA7jP/BRSalvBMUrWrTrgw=</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vLC1Oc9ivgUtsul9JRPwEX/HIoWt5Hj+j+UZSBIOYRc=</DigestValue>
    </Reference>
  </SignedInfo>
  <SignatureValue>ukEN0CaXh5T1AWi58MkRXu7QS1zlq2vbu9gfi3ECOWGIXBiOKtnz2iI6kh1Y+pVjAnCAEWOKfXSd
EWPgWPEd6lyA7QBXPyLZ34xlA6SB6u07IMRcY8WiPBu81RtXPmq5xChbhmk1Txpc+b88rPRcV6DZ
Nt3w+mSHPKeT+4wttU2FW4TwCiXktvNFSRlN5rsvaPr+5miaDeCkaTKxhBjA0UIr/HTjokWajKeB
uq8dn8de1/8DCRjctcaiqRkqJQ6mqWzo5UzDQsT69+grKcxVrBm3a5fR/oRBW0+4LZ83QoqPmoZA
KETs00n44AoVjHvZOsZjYAee/4abrTHAa5G1JA==</SignatureValue>
  <KeyInfo>
    <X509Data>
      <X509Certificate>MIIGPjCCBSagAwIBAgIKJnXA4AADAAJFXjANBgkqhkiG9w0BAQsFADBKMRIwEAYKCZImiZPyLGQBGRYCZ2UxEzARBgoJkiaJk/IsZAEZFgNuYmcxHzAdBgNVBAMTFk5CRyBDbGFzcyAyIElOVCBTdWIgQ0EwHhcNMjMxMjA2MDk1NDI0WhcNMjUxMTI0MjI0OTMzWjA8MRswGQYDVQQKExJKU0MgSXNiYW5rIEdlb3JnaWExHTAbBgNVBAMTFEJJUyAtIFVjaGEgU2FyYWxpZHplMIIBIjANBgkqhkiG9w0BAQEFAAOCAQ8AMIIBCgKCAQEA48cGTTNDJarHmvTGwoP95WHKvB5TNP342q76SZakyRI+0CbJmHs3hvvZcIUvYXlY/ZBIzrBRw6Vq8JxgnrGStm6lHvJxTxjtfL0UPzQHD0V4kZuEK/tKL2uVaJr8g1guesSh1qXhgxEhmQz8RUmI521hL2j6fKmNvjyIYykLX81HojNhPSZHiOK7Ji3ThhPMnUS1Ik9xSGTwvhQg/Sj/auhHhypAOrddTvnCgU/1kxfWrph7XbHbr0qIwN1exu8CUJMG1nDiUuIppUPIRv7qX4Z7+fk56TJGfvMxA1IbtOfsDGjirIVNXZL0DrjDI65Ka6JaSCWYOqWlp2JGqOWd2QIDAQABo4IDMjCCAy4wPAYJKwYBBAGCNxUHBC8wLQYlKwYBBAGCNxUI5rJgg431RIaBmQmDuKFKg76EcQSDxJEzhIOIXQIBZAIBIzAdBgNVHSUEFjAUBggrBgEFBQcDAgYIKwYBBQUHAwQwCwYDVR0PBAQDAgeAMCcGCSsGAQQBgjcVCgQaMBgwCgYIKwYBBQUHAwIwCgYIKwYBBQUHAwQwHQYDVR0OBBYEFFEsIDEzYZMx8VikSLtD9411k9cH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MykuY3J0MA0GCSqGSIb3DQEBCwUAA4IBAQAosP7LLjgZWay2UUnvH0Pt04RhOcCtt/LT1NPH/YGVV9p2PKRg3zs91NDreQpAAY/sJ34LPrj1dhzReRNAdRQYq7YMWZNL0zEpUhAkBchmx8DeDRp+PiNOh7DX+6XHclzO8X0KlbTEN13HibS4r9VDKi3N/dUM1kZxPCL1+dHw8n6pVQk1Q9fAtsY+3YETXCKPgitxAGmciufrxj9GomTRUETbJp8aawDyIUCwDhGJKXyNBKwKklre9HSjzRmSAqEx0kEVQfwIDaw5t/h9eE7nFHDEZrwCMnQKlkwWGTf1Mohe6PXT3NYnVjpAp6jzcl0taSl//mxq3gswUX/dQoTs</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Transform>
          <Transform Algorithm="http://www.w3.org/TR/2001/REC-xml-c14n-20010315"/>
        </Transforms>
        <DigestMethod Algorithm="http://www.w3.org/2001/04/xmlenc#sha256"/>
        <DigestValue>QcZ3faH3LOOxTRgzTMAuudSqI15jYrO7KoNlNVufxus=</DigestValue>
      </Reference>
      <Reference URI="/xl/calcChain.xml?ContentType=application/vnd.openxmlformats-officedocument.spreadsheetml.calcChain+xml">
        <DigestMethod Algorithm="http://www.w3.org/2001/04/xmlenc#sha256"/>
        <DigestValue>Tnj5TsWC+3ixGJCu4iI1PPqsk0Wmz0z1M/4KQyM//Ww=</DigestValue>
      </Reference>
      <Reference URI="/xl/drawings/drawing1.xml?ContentType=application/vnd.openxmlformats-officedocument.drawing+xml">
        <DigestMethod Algorithm="http://www.w3.org/2001/04/xmlenc#sha256"/>
        <DigestValue>LqGMDknbqiebd6VtOnExSqdTsBjBc7V0fhqFjWNF8Hc=</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externalLink1.xml?ContentType=application/vnd.openxmlformats-officedocument.spreadsheetml.externalLink+xml">
        <DigestMethod Algorithm="http://www.w3.org/2001/04/xmlenc#sha256"/>
        <DigestValue>M7B/mn9Gl/E0SPoxI8mHI2g20P25qjLRnB+I7onGin4=</DigestValue>
      </Reference>
      <Reference URI="/xl/externalLinks/externalLink2.xml?ContentType=application/vnd.openxmlformats-officedocument.spreadsheetml.externalLink+xml">
        <DigestMethod Algorithm="http://www.w3.org/2001/04/xmlenc#sha256"/>
        <DigestValue>Mq2R9bXMf7FVm6lzKLZjJe5z3YZ6t28x1Cvk7jCF4yc=</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16nRtTkTNfAdSTF0Lg1CT4t8t5VLf2B9wJs/PWFk54A=</DigestValue>
      </Reference>
      <Reference URI="/xl/printerSettings/printerSettings10.bin?ContentType=application/vnd.openxmlformats-officedocument.spreadsheetml.printerSettings">
        <DigestMethod Algorithm="http://www.w3.org/2001/04/xmlenc#sha256"/>
        <DigestValue>16nRtTkTNfAdSTF0Lg1CT4t8t5VLf2B9wJs/PWFk54A=</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BfOqFYncvTrOA0w5jBPLJpo6svE1gFZliFydlsU/uz4=</DigestValue>
      </Reference>
      <Reference URI="/xl/printerSettings/printerSettings14.bin?ContentType=application/vnd.openxmlformats-officedocument.spreadsheetml.printerSettings">
        <DigestMethod Algorithm="http://www.w3.org/2001/04/xmlenc#sha256"/>
        <DigestValue>zxLIGjiJ19gUsPtQr72salfkFKrVFBCr1X8320JEcsQ=</DigestValue>
      </Reference>
      <Reference URI="/xl/printerSettings/printerSettings15.bin?ContentType=application/vnd.openxmlformats-officedocument.spreadsheetml.printerSettings">
        <DigestMethod Algorithm="http://www.w3.org/2001/04/xmlenc#sha256"/>
        <DigestValue>iE26OokMEnQMYiWgMfFhVXzSbn0Dmk333xx6Y+G1iUw=</DigestValue>
      </Reference>
      <Reference URI="/xl/printerSettings/printerSettings16.bin?ContentType=application/vnd.openxmlformats-officedocument.spreadsheetml.printerSettings">
        <DigestMethod Algorithm="http://www.w3.org/2001/04/xmlenc#sha256"/>
        <DigestValue>nkR1lu9OLM1UMxWiPa7wm3YcnQOlFOICy95qYiodDz0=</DigestValue>
      </Reference>
      <Reference URI="/xl/printerSettings/printerSettings17.bin?ContentType=application/vnd.openxmlformats-officedocument.spreadsheetml.printerSettings">
        <DigestMethod Algorithm="http://www.w3.org/2001/04/xmlenc#sha256"/>
        <DigestValue>2bvX94YA3UVSaKlpfCjo157kRTaGD9ZFW7t96/Nk1uk=</DigestValue>
      </Reference>
      <Reference URI="/xl/printerSettings/printerSettings18.bin?ContentType=application/vnd.openxmlformats-officedocument.spreadsheetml.printerSettings">
        <DigestMethod Algorithm="http://www.w3.org/2001/04/xmlenc#sha256"/>
        <DigestValue>SWiohiWSuPjjcblZxueyphOzVidWJvXmdfCiNQW6SiY=</DigestValue>
      </Reference>
      <Reference URI="/xl/printerSettings/printerSettings19.bin?ContentType=application/vnd.openxmlformats-officedocument.spreadsheetml.printerSettings">
        <DigestMethod Algorithm="http://www.w3.org/2001/04/xmlenc#sha256"/>
        <DigestValue>iE26OokMEnQMYiWgMfFhVXzSbn0Dmk333xx6Y+G1iUw=</DigestValue>
      </Reference>
      <Reference URI="/xl/printerSettings/printerSettings2.bin?ContentType=application/vnd.openxmlformats-officedocument.spreadsheetml.printerSettings">
        <DigestMethod Algorithm="http://www.w3.org/2001/04/xmlenc#sha256"/>
        <DigestValue>yMi8stU5bqFShuh1MUNAff1/atoh6+i0/ROVy9FQsKk=</DigestValue>
      </Reference>
      <Reference URI="/xl/printerSettings/printerSettings20.bin?ContentType=application/vnd.openxmlformats-officedocument.spreadsheetml.printerSettings">
        <DigestMethod Algorithm="http://www.w3.org/2001/04/xmlenc#sha256"/>
        <DigestValue>qqKz7UtelGHdfiWdqNc1EvL8LqlQ7O4MTpeoyQcgyv0=</DigestValue>
      </Reference>
      <Reference URI="/xl/printerSettings/printerSettings21.bin?ContentType=application/vnd.openxmlformats-officedocument.spreadsheetml.printerSettings">
        <DigestMethod Algorithm="http://www.w3.org/2001/04/xmlenc#sha256"/>
        <DigestValue>qqKz7UtelGHdfiWdqNc1EvL8LqlQ7O4MTpeoyQcgyv0=</DigestValue>
      </Reference>
      <Reference URI="/xl/printerSettings/printerSettings22.bin?ContentType=application/vnd.openxmlformats-officedocument.spreadsheetml.printerSettings">
        <DigestMethod Algorithm="http://www.w3.org/2001/04/xmlenc#sha256"/>
        <DigestValue>ze+MZOtihPj9dKeV/Dz5QESpeY6Fdwmnkxhrh69STxA=</DigestValue>
      </Reference>
      <Reference URI="/xl/printerSettings/printerSettings3.bin?ContentType=application/vnd.openxmlformats-officedocument.spreadsheetml.printerSettings">
        <DigestMethod Algorithm="http://www.w3.org/2001/04/xmlenc#sha256"/>
        <DigestValue>86+sc8Rko5cNZ5BGa++/4xNznWSElckK3iS1B5pTwDQ=</DigestValue>
      </Reference>
      <Reference URI="/xl/printerSettings/printerSettings4.bin?ContentType=application/vnd.openxmlformats-officedocument.spreadsheetml.printerSettings">
        <DigestMethod Algorithm="http://www.w3.org/2001/04/xmlenc#sha256"/>
        <DigestValue>86+sc8Rko5cNZ5BGa++/4xNznWSElckK3iS1B5pTwDQ=</DigestValue>
      </Reference>
      <Reference URI="/xl/printerSettings/printerSettings5.bin?ContentType=application/vnd.openxmlformats-officedocument.spreadsheetml.printerSettings">
        <DigestMethod Algorithm="http://www.w3.org/2001/04/xmlenc#sha256"/>
        <DigestValue>16nRtTkTNfAdSTF0Lg1CT4t8t5VLf2B9wJs/PWFk54A=</DigestValue>
      </Reference>
      <Reference URI="/xl/printerSettings/printerSettings6.bin?ContentType=application/vnd.openxmlformats-officedocument.spreadsheetml.printerSettings">
        <DigestMethod Algorithm="http://www.w3.org/2001/04/xmlenc#sha256"/>
        <DigestValue>p15fOjzmBTLGI8Klf+TI4woTVTHX8Q0l14vNf+jwiuE=</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2m6CW85rBYKpJKifjkFVt0n58BwBksWMXfva2VqaA+I=</DigestValue>
      </Reference>
      <Reference URI="/xl/printerSettings/printerSettings9.bin?ContentType=application/vnd.openxmlformats-officedocument.spreadsheetml.printerSettings">
        <DigestMethod Algorithm="http://www.w3.org/2001/04/xmlenc#sha256"/>
        <DigestValue>86+sc8Rko5cNZ5BGa++/4xNznWSElckK3iS1B5pTwDQ=</DigestValue>
      </Reference>
      <Reference URI="/xl/sharedStrings.xml?ContentType=application/vnd.openxmlformats-officedocument.spreadsheetml.sharedStrings+xml">
        <DigestMethod Algorithm="http://www.w3.org/2001/04/xmlenc#sha256"/>
        <DigestValue>VgnQN2oDdDzY43tO+nXE7pqhT2BAcMJMjGOe6N0iFwc=</DigestValue>
      </Reference>
      <Reference URI="/xl/styles.xml?ContentType=application/vnd.openxmlformats-officedocument.spreadsheetml.styles+xml">
        <DigestMethod Algorithm="http://www.w3.org/2001/04/xmlenc#sha256"/>
        <DigestValue>4XPrYx1ZnG3VwIDEa7+cK4EYnF9jCyCDPXAfnxCc+A8=</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Ve3yat+Ls4vIOiVw3sMRQ9cmMKhGfKDW9fsWUtxPZPc=</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6wjT5EaVK5onESuy5rSpu9FVkDWubEybsZ8c3CVsk3Y=</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Qlz+TYF3IS7uydyv/hsUnNVAX98JB7SJ6/qjCx4fw0o=</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Z1IVM9uuKcSdNTAqZgq4XuEOsTi8thl/hqA2++7NdaI=</DigestValue>
      </Reference>
      <Reference URI="/xl/worksheets/sheet10.xml?ContentType=application/vnd.openxmlformats-officedocument.spreadsheetml.worksheet+xml">
        <DigestMethod Algorithm="http://www.w3.org/2001/04/xmlenc#sha256"/>
        <DigestValue>KwCYBbSTqESSTmVQfA+Eno8AF9DMbVLPthalCus+TRc=</DigestValue>
      </Reference>
      <Reference URI="/xl/worksheets/sheet11.xml?ContentType=application/vnd.openxmlformats-officedocument.spreadsheetml.worksheet+xml">
        <DigestMethod Algorithm="http://www.w3.org/2001/04/xmlenc#sha256"/>
        <DigestValue>MtSDcSif0K54YGm+4fEN+RYK+J/1BqgW9O4TjpePFt8=</DigestValue>
      </Reference>
      <Reference URI="/xl/worksheets/sheet12.xml?ContentType=application/vnd.openxmlformats-officedocument.spreadsheetml.worksheet+xml">
        <DigestMethod Algorithm="http://www.w3.org/2001/04/xmlenc#sha256"/>
        <DigestValue>PrZg36JvrByEuFIlT6uozjsPkf0crBQRA9sxKbVUq2s=</DigestValue>
      </Reference>
      <Reference URI="/xl/worksheets/sheet13.xml?ContentType=application/vnd.openxmlformats-officedocument.spreadsheetml.worksheet+xml">
        <DigestMethod Algorithm="http://www.w3.org/2001/04/xmlenc#sha256"/>
        <DigestValue>TaoPa1fTEhVNIFm3VOyoR4ct8eWumlYao7nmbjEqUc0=</DigestValue>
      </Reference>
      <Reference URI="/xl/worksheets/sheet14.xml?ContentType=application/vnd.openxmlformats-officedocument.spreadsheetml.worksheet+xml">
        <DigestMethod Algorithm="http://www.w3.org/2001/04/xmlenc#sha256"/>
        <DigestValue>3etBcH+5UNS5fQFgmpSFFPXxqzYkAV9zO8fctnok/ZQ=</DigestValue>
      </Reference>
      <Reference URI="/xl/worksheets/sheet15.xml?ContentType=application/vnd.openxmlformats-officedocument.spreadsheetml.worksheet+xml">
        <DigestMethod Algorithm="http://www.w3.org/2001/04/xmlenc#sha256"/>
        <DigestValue>0xO0Xt3XpJB4EMIi3sampwtZASv/O1TOZsidsOFaL1k=</DigestValue>
      </Reference>
      <Reference URI="/xl/worksheets/sheet16.xml?ContentType=application/vnd.openxmlformats-officedocument.spreadsheetml.worksheet+xml">
        <DigestMethod Algorithm="http://www.w3.org/2001/04/xmlenc#sha256"/>
        <DigestValue>QTtiNOdzjjda2KQtNT34V6hfdaxPzDRa6ZPpqfn1VP4=</DigestValue>
      </Reference>
      <Reference URI="/xl/worksheets/sheet17.xml?ContentType=application/vnd.openxmlformats-officedocument.spreadsheetml.worksheet+xml">
        <DigestMethod Algorithm="http://www.w3.org/2001/04/xmlenc#sha256"/>
        <DigestValue>TLkQpdOCY+67LzeD/fMnKBoV/76572FBXnA0c+iY7aE=</DigestValue>
      </Reference>
      <Reference URI="/xl/worksheets/sheet18.xml?ContentType=application/vnd.openxmlformats-officedocument.spreadsheetml.worksheet+xml">
        <DigestMethod Algorithm="http://www.w3.org/2001/04/xmlenc#sha256"/>
        <DigestValue>nmAULzFGpxVhtOoPl4wGAfXcfAUOutkDNcO7leB0OVk=</DigestValue>
      </Reference>
      <Reference URI="/xl/worksheets/sheet19.xml?ContentType=application/vnd.openxmlformats-officedocument.spreadsheetml.worksheet+xml">
        <DigestMethod Algorithm="http://www.w3.org/2001/04/xmlenc#sha256"/>
        <DigestValue>EA3Sa2qGvA20+ClpTHkdJsnsS37qGKGDad6WSg1ZbY8=</DigestValue>
      </Reference>
      <Reference URI="/xl/worksheets/sheet2.xml?ContentType=application/vnd.openxmlformats-officedocument.spreadsheetml.worksheet+xml">
        <DigestMethod Algorithm="http://www.w3.org/2001/04/xmlenc#sha256"/>
        <DigestValue>dw5plJMoP61O3DqY81NVWt1YoGHeVuOq9slpPlq5KTU=</DigestValue>
      </Reference>
      <Reference URI="/xl/worksheets/sheet20.xml?ContentType=application/vnd.openxmlformats-officedocument.spreadsheetml.worksheet+xml">
        <DigestMethod Algorithm="http://www.w3.org/2001/04/xmlenc#sha256"/>
        <DigestValue>jqaxw6lCAW0H881OqUjLM7/OFisCPxQmZlW4K9TXIzg=</DigestValue>
      </Reference>
      <Reference URI="/xl/worksheets/sheet21.xml?ContentType=application/vnd.openxmlformats-officedocument.spreadsheetml.worksheet+xml">
        <DigestMethod Algorithm="http://www.w3.org/2001/04/xmlenc#sha256"/>
        <DigestValue>clUTX+6dvWN1nLiEbPlteyn1c5tL1cIVv0JLEIWjf9M=</DigestValue>
      </Reference>
      <Reference URI="/xl/worksheets/sheet22.xml?ContentType=application/vnd.openxmlformats-officedocument.spreadsheetml.worksheet+xml">
        <DigestMethod Algorithm="http://www.w3.org/2001/04/xmlenc#sha256"/>
        <DigestValue>/gHNGY30S/bto7F4EQdX1TPdr0b8emHRN7C02DbPVG0=</DigestValue>
      </Reference>
      <Reference URI="/xl/worksheets/sheet23.xml?ContentType=application/vnd.openxmlformats-officedocument.spreadsheetml.worksheet+xml">
        <DigestMethod Algorithm="http://www.w3.org/2001/04/xmlenc#sha256"/>
        <DigestValue>qdnEscj+VtTVEizCs4vWj1ClQ10a/Niey44ZJKyduuQ=</DigestValue>
      </Reference>
      <Reference URI="/xl/worksheets/sheet24.xml?ContentType=application/vnd.openxmlformats-officedocument.spreadsheetml.worksheet+xml">
        <DigestMethod Algorithm="http://www.w3.org/2001/04/xmlenc#sha256"/>
        <DigestValue>Xl7TzOiTu3lYf9T/Tk9bSE9VbEUoMTK5CLXMpZzrH5k=</DigestValue>
      </Reference>
      <Reference URI="/xl/worksheets/sheet25.xml?ContentType=application/vnd.openxmlformats-officedocument.spreadsheetml.worksheet+xml">
        <DigestMethod Algorithm="http://www.w3.org/2001/04/xmlenc#sha256"/>
        <DigestValue>gwSMp8sqKMau49rxG+uCYMDXsfT0APZuEixvH9730n4=</DigestValue>
      </Reference>
      <Reference URI="/xl/worksheets/sheet26.xml?ContentType=application/vnd.openxmlformats-officedocument.spreadsheetml.worksheet+xml">
        <DigestMethod Algorithm="http://www.w3.org/2001/04/xmlenc#sha256"/>
        <DigestValue>fXPviB4EwO2ASB4OZpyllTypbs8rpDY/ymmN62yGC3k=</DigestValue>
      </Reference>
      <Reference URI="/xl/worksheets/sheet27.xml?ContentType=application/vnd.openxmlformats-officedocument.spreadsheetml.worksheet+xml">
        <DigestMethod Algorithm="http://www.w3.org/2001/04/xmlenc#sha256"/>
        <DigestValue>Z7V8h8O6qjCxqE32zHbCvQSgAVXc46AZmoZpjsQwZec=</DigestValue>
      </Reference>
      <Reference URI="/xl/worksheets/sheet28.xml?ContentType=application/vnd.openxmlformats-officedocument.spreadsheetml.worksheet+xml">
        <DigestMethod Algorithm="http://www.w3.org/2001/04/xmlenc#sha256"/>
        <DigestValue>v0rez6KIIA5fLeC87gDeC/W+7qV6yvgllltB/EeXWhA=</DigestValue>
      </Reference>
      <Reference URI="/xl/worksheets/sheet29.xml?ContentType=application/vnd.openxmlformats-officedocument.spreadsheetml.worksheet+xml">
        <DigestMethod Algorithm="http://www.w3.org/2001/04/xmlenc#sha256"/>
        <DigestValue>hS+VoTAOGuoj0kb1vJW3vdJTkaFPxuSlovf8YSqjvx8=</DigestValue>
      </Reference>
      <Reference URI="/xl/worksheets/sheet3.xml?ContentType=application/vnd.openxmlformats-officedocument.spreadsheetml.worksheet+xml">
        <DigestMethod Algorithm="http://www.w3.org/2001/04/xmlenc#sha256"/>
        <DigestValue>BI3T3cnQFCW8hWUzPjf7V8/RESo/dJVte1CyMy5af/M=</DigestValue>
      </Reference>
      <Reference URI="/xl/worksheets/sheet4.xml?ContentType=application/vnd.openxmlformats-officedocument.spreadsheetml.worksheet+xml">
        <DigestMethod Algorithm="http://www.w3.org/2001/04/xmlenc#sha256"/>
        <DigestValue>8XRPjV0+vbG0gLqq1xjatq8vEOx46B2ZqEzbwZmQVSI=</DigestValue>
      </Reference>
      <Reference URI="/xl/worksheets/sheet5.xml?ContentType=application/vnd.openxmlformats-officedocument.spreadsheetml.worksheet+xml">
        <DigestMethod Algorithm="http://www.w3.org/2001/04/xmlenc#sha256"/>
        <DigestValue>QJJXcfOBwJolgMR1AHlid0nb8hua3FTMP6oKN1Klecs=</DigestValue>
      </Reference>
      <Reference URI="/xl/worksheets/sheet6.xml?ContentType=application/vnd.openxmlformats-officedocument.spreadsheetml.worksheet+xml">
        <DigestMethod Algorithm="http://www.w3.org/2001/04/xmlenc#sha256"/>
        <DigestValue>1iHSxfHQI41UJaUSerKYH/1A/9i6Pss4QAxCicOqkqs=</DigestValue>
      </Reference>
      <Reference URI="/xl/worksheets/sheet7.xml?ContentType=application/vnd.openxmlformats-officedocument.spreadsheetml.worksheet+xml">
        <DigestMethod Algorithm="http://www.w3.org/2001/04/xmlenc#sha256"/>
        <DigestValue>fndoHJLxE2sai6T6rpOEwZCdX/fZkJsC1AyXcsN1lRU=</DigestValue>
      </Reference>
      <Reference URI="/xl/worksheets/sheet8.xml?ContentType=application/vnd.openxmlformats-officedocument.spreadsheetml.worksheet+xml">
        <DigestMethod Algorithm="http://www.w3.org/2001/04/xmlenc#sha256"/>
        <DigestValue>8ftfxzJOcyEJXaihd8uOJrdWgn/2YeDeTdFSoGFH6+A=</DigestValue>
      </Reference>
      <Reference URI="/xl/worksheets/sheet9.xml?ContentType=application/vnd.openxmlformats-officedocument.spreadsheetml.worksheet+xml">
        <DigestMethod Algorithm="http://www.w3.org/2001/04/xmlenc#sha256"/>
        <DigestValue>vGSu9gJznGIbbC0ghLhoQ51ex/pj2xWChZa1dCCIVdg=</DigestValue>
      </Reference>
    </Manifest>
    <SignatureProperties>
      <SignatureProperty Id="idSignatureTime" Target="#idPackageSignature">
        <mdssi:SignatureTime xmlns:mdssi="http://schemas.openxmlformats.org/package/2006/digital-signature">
          <mdssi:Format>YYYY-MM-DDThh:mm:ssTZD</mdssi:Format>
          <mdssi:Value>2024-01-30T19:20:14Z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2024-01-30T19:20:14Z</xd:SigningTime>
          <xd:SigningCertificate>
            <xd:Cert>
              <xd:CertDigest>
                <DigestMethod Algorithm="http://www.w3.org/2001/04/xmlenc#sha256"/>
                <DigestValue>zi6kpH5IEoePVvRvvBdKke7qj5q9fGeSnwGeiScMW00=</DigestValue>
              </xd:CertDigest>
              <xd:IssuerSerial>
                <X509IssuerName>CN=NBG Class 2 INT Sub CA, DC=nbg, DC=ge</X509IssuerName>
                <X509SerialNumber>181622093514133486060894</X509SerialNumber>
              </xd:IssuerSerial>
            </xd:Cert>
          </xd:SigningCertificate>
          <xd:SignaturePolicyIdentifier>
            <xd:SignaturePolicyImplied/>
          </xd:SignaturePolicyIdentifier>
        </xd:SignedSignatureProperties>
      </xd: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To0NC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49437214-8189-4A9B-A254-B806C4FB6C08}">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5E1C8CAF-9701-4452-819E-0C12CFF204F8}">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Info </vt:lpstr>
      <vt:lpstr>1. key ratios </vt:lpstr>
      <vt:lpstr>2. SOFP</vt:lpstr>
      <vt:lpstr>3. SOPL</vt:lpstr>
      <vt:lpstr>4. Off-balance</vt:lpstr>
      <vt:lpstr>5. RWA </vt:lpstr>
      <vt:lpstr>6. Administrators-shareholders</vt:lpstr>
      <vt:lpstr>7. LI1 </vt:lpstr>
      <vt:lpstr>8. LI2</vt:lpstr>
      <vt:lpstr>9.Capital</vt:lpstr>
      <vt:lpstr>9.1. Capital Requirements</vt:lpstr>
      <vt:lpstr>10. CC2</vt:lpstr>
      <vt:lpstr>11. CRWA </vt:lpstr>
      <vt:lpstr>12. CRM</vt:lpstr>
      <vt:lpstr>13. CRME </vt:lpstr>
      <vt:lpstr>14. LCR</vt:lpstr>
      <vt:lpstr>15. CCR </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2024-01-30T19:17:33Z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63f0db0d-f459-4727-99f0-b1bf654d03fe</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{49437214-8189-4A9B-A254-B806C4FB6C08}</vt:lpwstr>
  </property>
</Properties>
</file>