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worksheets/sheet1.xml" ContentType="application/vnd.openxmlformats-officedocument.spreadsheetml.worksheet+xml"/>
  <Override PartName="/xl/worksheets/sheet30.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worksheets/sheet15.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12.xml" ContentType="application/vnd.openxmlformats-officedocument.spreadsheetml.worksheet+xml"/>
  <Override PartName="/xl/worksheets/sheet9.xml" ContentType="application/vnd.openxmlformats-officedocument.spreadsheetml.worksheet+xml"/>
  <Override PartName="/xl/worksheets/sheet11.xml" ContentType="application/vnd.openxmlformats-officedocument.spreadsheetml.worksheet+xml"/>
  <Override PartName="/docProps/custom.xml" ContentType="application/vnd.openxmlformats-officedocument.custom-properties+xml"/>
  <Override PartName="/xl/externalLinks/externalLink3.xml" ContentType="application/vnd.openxmlformats-officedocument.spreadsheetml.externalLink+xml"/>
  <Override PartName="/docProps/app.xml" ContentType="application/vnd.openxmlformats-officedocument.extended-properties+xml"/>
  <Override PartName="/customXml/itemProps2.xml" ContentType="application/vnd.openxmlformats-officedocument.customXml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9200" windowHeight="6765" tabRatio="86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 name="16. NSFR" sheetId="80" r:id="rId19"/>
    <sheet name=" 17. Residual Maturity" sheetId="95" r:id="rId20"/>
    <sheet name="18. Assets by Exposure classes" sheetId="96" r:id="rId21"/>
    <sheet name="19. Assets by Risk Sectors" sheetId="97" r:id="rId22"/>
    <sheet name="20. Reserves" sheetId="98" r:id="rId23"/>
    <sheet name="21. NPL" sheetId="99" r:id="rId24"/>
    <sheet name="22. Quality" sheetId="100" r:id="rId25"/>
    <sheet name="23. LTV" sheetId="101" r:id="rId26"/>
    <sheet name="24. Risk Sector" sheetId="102" r:id="rId27"/>
    <sheet name="25. Collateral" sheetId="103" r:id="rId28"/>
    <sheet name="26. Retail Products" sheetId="104" r:id="rId29"/>
    <sheet name="Instruction" sheetId="90" r:id="rId30"/>
  </sheets>
  <externalReferences>
    <externalReference r:id="rId31"/>
    <externalReference r:id="rId32"/>
    <externalReference r:id="rId33"/>
  </externalReferences>
  <definedNames>
    <definedName name="_cur1">'[1]Appl (2)'!$F$2:$F$7200</definedName>
    <definedName name="_cur2">'[1]Appl (2)'!$H$2:$H$7200</definedName>
    <definedName name="_xlnm._FilterDatabase" localSheetId="29" hidden="1">Instruction!$A$106:$C$110</definedName>
    <definedName name="_sum1">'[1]Appl (2)'!$E$2:$E$7200</definedName>
    <definedName name="_sum2">'[1]Appl (2)'!$G$2:$G$7200</definedName>
    <definedName name="ACC_BALACC" localSheetId="19">#REF!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10">#REF!</definedName>
    <definedName name="ACC_BALACC">#REF!</definedName>
    <definedName name="ACC_CRS" localSheetId="19">#REF!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10">#REF!</definedName>
    <definedName name="ACC_CRS">#REF!</definedName>
    <definedName name="ACC_DBS" localSheetId="19">#REF!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10">#REF!</definedName>
    <definedName name="ACC_DBS">#REF!</definedName>
    <definedName name="ACC_ISO" localSheetId="19">#REF!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10">#REF!</definedName>
    <definedName name="ACC_ISO">#REF!</definedName>
    <definedName name="ACC_SALDO" localSheetId="19">#REF!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10">#REF!</definedName>
    <definedName name="ACC_SALDO">#REF!</definedName>
    <definedName name="BS_BALACC" localSheetId="19">#REF!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10">#REF!</definedName>
    <definedName name="BS_BALACC">#REF!</definedName>
    <definedName name="BS_BALANCE" localSheetId="19">#REF!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10">#REF!</definedName>
    <definedName name="BS_BALANCE">#REF!</definedName>
    <definedName name="BS_CR" localSheetId="19">#REF!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10">#REF!</definedName>
    <definedName name="BS_CR">#REF!</definedName>
    <definedName name="BS_CR_EQU" localSheetId="19">#REF!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10">#REF!</definedName>
    <definedName name="BS_CR_EQU">#REF!</definedName>
    <definedName name="BS_DB" localSheetId="19">#REF!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10">#REF!</definedName>
    <definedName name="BS_DB">#REF!</definedName>
    <definedName name="BS_DB_EQU" localSheetId="19">#REF!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10">#REF!</definedName>
    <definedName name="BS_DB_EQU">#REF!</definedName>
    <definedName name="BS_DT" localSheetId="19">#REF!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10">#REF!</definedName>
    <definedName name="BS_DT">#REF!</definedName>
    <definedName name="BS_ISO" localSheetId="19">#REF!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10">#REF!</definedName>
    <definedName name="BS_ISO">#REF!</definedName>
    <definedName name="CurrentDate" localSheetId="19">#REF!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R19" i="104" l="1"/>
  <c r="O19" i="104"/>
  <c r="R13" i="104"/>
  <c r="Q13" i="104"/>
  <c r="Q19" i="104" s="1"/>
  <c r="P13" i="104"/>
  <c r="P19" i="104" s="1"/>
  <c r="O13" i="104"/>
  <c r="N13" i="104"/>
  <c r="N19" i="104" s="1"/>
  <c r="M13" i="104"/>
  <c r="M19" i="104" s="1"/>
  <c r="L13" i="104"/>
  <c r="L19" i="104" s="1"/>
  <c r="K13" i="104"/>
  <c r="K19" i="104" s="1"/>
  <c r="J13" i="104"/>
  <c r="J19" i="104" s="1"/>
  <c r="I13" i="104"/>
  <c r="I19" i="104" s="1"/>
  <c r="H13" i="104"/>
  <c r="H19" i="104" s="1"/>
  <c r="G13" i="104"/>
  <c r="G19" i="104" s="1"/>
  <c r="F13" i="104"/>
  <c r="F19" i="104" s="1"/>
  <c r="E13" i="104"/>
  <c r="E19" i="104" s="1"/>
  <c r="D13" i="104"/>
  <c r="D19" i="104" s="1"/>
  <c r="C13" i="104"/>
  <c r="C19" i="104" s="1"/>
  <c r="S22" i="100"/>
  <c r="R22" i="100"/>
  <c r="Q22" i="100"/>
  <c r="P22" i="100"/>
  <c r="O22" i="100"/>
  <c r="N22" i="100"/>
  <c r="M22" i="100"/>
  <c r="L22" i="100"/>
  <c r="K22" i="100"/>
  <c r="J22" i="100"/>
  <c r="I22" i="100"/>
  <c r="H22" i="100"/>
  <c r="G22" i="100"/>
  <c r="F22" i="100"/>
  <c r="E22" i="100"/>
  <c r="D22" i="100"/>
  <c r="C22" i="100"/>
  <c r="S15" i="100"/>
  <c r="R15" i="100"/>
  <c r="Q15" i="100"/>
  <c r="P15" i="100"/>
  <c r="O15" i="100"/>
  <c r="N15" i="100"/>
  <c r="M15" i="100"/>
  <c r="L15" i="100"/>
  <c r="K15" i="100"/>
  <c r="J15" i="100"/>
  <c r="I15" i="100"/>
  <c r="H15" i="100"/>
  <c r="G15" i="100"/>
  <c r="F15" i="100"/>
  <c r="E15" i="100"/>
  <c r="D15" i="100"/>
  <c r="C15" i="100"/>
  <c r="S8" i="100"/>
  <c r="R8" i="100"/>
  <c r="Q8" i="100"/>
  <c r="P8" i="100"/>
  <c r="O8" i="100"/>
  <c r="N8" i="100"/>
  <c r="M8" i="100"/>
  <c r="L8" i="100"/>
  <c r="K8" i="100"/>
  <c r="J8" i="100"/>
  <c r="I8" i="100"/>
  <c r="H8" i="100"/>
  <c r="G8" i="100"/>
  <c r="F8" i="100"/>
  <c r="E8" i="100"/>
  <c r="D8" i="100"/>
  <c r="C8" i="100"/>
  <c r="F48" i="6"/>
  <c r="F44" i="6"/>
  <c r="E48" i="6" l="1"/>
  <c r="D48" i="6"/>
  <c r="C48" i="6"/>
  <c r="E44" i="6"/>
  <c r="D44" i="6"/>
  <c r="C44" i="6"/>
  <c r="C8" i="94" l="1"/>
  <c r="B2" i="104" l="1"/>
  <c r="B1" i="104"/>
  <c r="B2" i="103"/>
  <c r="B1" i="103"/>
  <c r="L33" i="102"/>
  <c r="K33" i="102"/>
  <c r="J33" i="102"/>
  <c r="I33" i="102"/>
  <c r="H33" i="102"/>
  <c r="G33" i="102"/>
  <c r="F33" i="102"/>
  <c r="E33" i="102"/>
  <c r="D33" i="102"/>
  <c r="C33" i="102"/>
  <c r="B2" i="102"/>
  <c r="B1" i="102"/>
  <c r="B2" i="101"/>
  <c r="B1" i="101"/>
  <c r="B2" i="100"/>
  <c r="B1" i="100"/>
  <c r="C10" i="99"/>
  <c r="C18" i="99" s="1"/>
  <c r="B2" i="99"/>
  <c r="B1" i="99"/>
  <c r="D10" i="98"/>
  <c r="C10" i="98"/>
  <c r="D7" i="98"/>
  <c r="C7" i="98"/>
  <c r="B2" i="98"/>
  <c r="B1" i="98"/>
  <c r="G34" i="97"/>
  <c r="F34" i="97"/>
  <c r="E34" i="97"/>
  <c r="D34" i="97"/>
  <c r="C34" i="97"/>
  <c r="H33" i="97"/>
  <c r="H32" i="97"/>
  <c r="H31" i="97"/>
  <c r="H30" i="97"/>
  <c r="H29" i="97"/>
  <c r="H28" i="97"/>
  <c r="H27" i="97"/>
  <c r="H26" i="97"/>
  <c r="H25" i="97"/>
  <c r="H24" i="97"/>
  <c r="H23" i="97"/>
  <c r="H22" i="97"/>
  <c r="H21" i="97"/>
  <c r="H20" i="97"/>
  <c r="H19" i="97"/>
  <c r="H18" i="97"/>
  <c r="H17" i="97"/>
  <c r="H16" i="97"/>
  <c r="H15" i="97"/>
  <c r="H14" i="97"/>
  <c r="H13" i="97"/>
  <c r="H12" i="97"/>
  <c r="H11" i="97"/>
  <c r="H10" i="97"/>
  <c r="H9" i="97"/>
  <c r="H8" i="97"/>
  <c r="H7" i="97"/>
  <c r="B2" i="97"/>
  <c r="B1" i="97"/>
  <c r="B2" i="96"/>
  <c r="B1" i="96"/>
  <c r="B2" i="95"/>
  <c r="B1" i="95"/>
  <c r="B2" i="80"/>
  <c r="B1" i="80"/>
  <c r="B2" i="79"/>
  <c r="B1" i="79"/>
  <c r="B2" i="37"/>
  <c r="B1" i="37"/>
  <c r="J23" i="36"/>
  <c r="I23" i="36"/>
  <c r="G23" i="36"/>
  <c r="F23" i="36"/>
  <c r="J21" i="36"/>
  <c r="I21" i="36"/>
  <c r="K21" i="36" s="1"/>
  <c r="G21" i="36"/>
  <c r="F21" i="36"/>
  <c r="D21" i="36"/>
  <c r="C21" i="36"/>
  <c r="K20" i="36"/>
  <c r="H20" i="36"/>
  <c r="E20" i="36"/>
  <c r="K19" i="36"/>
  <c r="H19" i="36"/>
  <c r="E19" i="36"/>
  <c r="K18" i="36"/>
  <c r="H18" i="36"/>
  <c r="E18" i="36"/>
  <c r="J16" i="36"/>
  <c r="I16" i="36"/>
  <c r="G16" i="36"/>
  <c r="G24" i="36" s="1"/>
  <c r="F16" i="36"/>
  <c r="D16" i="36"/>
  <c r="C16" i="36"/>
  <c r="E16" i="36" s="1"/>
  <c r="K15" i="36"/>
  <c r="H15" i="36"/>
  <c r="E15" i="36"/>
  <c r="K14" i="36"/>
  <c r="H14" i="36"/>
  <c r="E14" i="36"/>
  <c r="K13" i="36"/>
  <c r="H13" i="36"/>
  <c r="E13" i="36"/>
  <c r="K12" i="36"/>
  <c r="H12" i="36"/>
  <c r="E12" i="36"/>
  <c r="K11" i="36"/>
  <c r="H11" i="36"/>
  <c r="E11" i="36"/>
  <c r="K10" i="36"/>
  <c r="H10" i="36"/>
  <c r="E10" i="36"/>
  <c r="K8" i="36"/>
  <c r="H8" i="36"/>
  <c r="B2" i="36"/>
  <c r="B1" i="36"/>
  <c r="E9" i="74"/>
  <c r="E10" i="74"/>
  <c r="E11" i="74"/>
  <c r="E12" i="74"/>
  <c r="E13" i="74"/>
  <c r="E14" i="74"/>
  <c r="E15" i="74"/>
  <c r="E16" i="74"/>
  <c r="E17" i="74"/>
  <c r="E18" i="74"/>
  <c r="E19" i="74"/>
  <c r="E20" i="74"/>
  <c r="E21" i="74"/>
  <c r="E8" i="74"/>
  <c r="C9" i="74"/>
  <c r="D9" i="74"/>
  <c r="C10" i="74"/>
  <c r="D10" i="74"/>
  <c r="C11" i="74"/>
  <c r="D11" i="74"/>
  <c r="C12" i="74"/>
  <c r="D12" i="74"/>
  <c r="C13" i="74"/>
  <c r="D13" i="74"/>
  <c r="C14" i="74"/>
  <c r="D14" i="74"/>
  <c r="C15" i="74"/>
  <c r="D15" i="74"/>
  <c r="C16" i="74"/>
  <c r="D16" i="74"/>
  <c r="C17" i="74"/>
  <c r="D17" i="74"/>
  <c r="C18" i="74"/>
  <c r="D18" i="74"/>
  <c r="C19" i="74"/>
  <c r="D19" i="74"/>
  <c r="C20" i="74"/>
  <c r="D20" i="74"/>
  <c r="C21" i="74"/>
  <c r="D21" i="74"/>
  <c r="D8" i="74"/>
  <c r="C8" i="74"/>
  <c r="B2" i="74"/>
  <c r="B1" i="74"/>
  <c r="B2" i="64"/>
  <c r="B1" i="64"/>
  <c r="B2" i="35"/>
  <c r="B1" i="35"/>
  <c r="C65" i="69"/>
  <c r="C64" i="69"/>
  <c r="C63" i="69"/>
  <c r="C61" i="69"/>
  <c r="C60" i="69"/>
  <c r="C59" i="69"/>
  <c r="C57" i="69"/>
  <c r="C56" i="69"/>
  <c r="C55" i="69"/>
  <c r="C54" i="69"/>
  <c r="C51" i="69"/>
  <c r="C49" i="69"/>
  <c r="C48" i="69"/>
  <c r="C39" i="69"/>
  <c r="C38" i="69"/>
  <c r="C37" i="69" s="1"/>
  <c r="C34" i="69"/>
  <c r="C31" i="69"/>
  <c r="C27" i="69"/>
  <c r="C25" i="69"/>
  <c r="C22" i="69"/>
  <c r="C21" i="69"/>
  <c r="C17" i="69"/>
  <c r="C15" i="69"/>
  <c r="C13" i="69"/>
  <c r="C12" i="69"/>
  <c r="C10" i="69"/>
  <c r="C11" i="69"/>
  <c r="C62" i="69"/>
  <c r="C58" i="69"/>
  <c r="B2" i="69"/>
  <c r="B1" i="69"/>
  <c r="B2" i="77"/>
  <c r="B1" i="77"/>
  <c r="C7" i="28"/>
  <c r="B2" i="28"/>
  <c r="B1" i="28"/>
  <c r="B2" i="73"/>
  <c r="B1" i="73"/>
  <c r="C36" i="72"/>
  <c r="C33" i="72"/>
  <c r="C29" i="72"/>
  <c r="C27" i="72"/>
  <c r="C24" i="72"/>
  <c r="C23" i="72"/>
  <c r="C19" i="72"/>
  <c r="C17" i="72"/>
  <c r="C15" i="72"/>
  <c r="C14" i="72"/>
  <c r="C13" i="72"/>
  <c r="C12" i="72"/>
  <c r="E36" i="72"/>
  <c r="E33" i="72"/>
  <c r="D31" i="72"/>
  <c r="E27" i="72"/>
  <c r="D25" i="72"/>
  <c r="E24" i="72"/>
  <c r="E23" i="72"/>
  <c r="D20" i="72"/>
  <c r="E19" i="72"/>
  <c r="D16" i="72"/>
  <c r="E15" i="72"/>
  <c r="E14" i="72"/>
  <c r="E13" i="72"/>
  <c r="E12" i="72"/>
  <c r="D8" i="72"/>
  <c r="B2" i="72"/>
  <c r="B1" i="72"/>
  <c r="B2" i="52"/>
  <c r="B1" i="52"/>
  <c r="B2" i="71"/>
  <c r="B1" i="71"/>
  <c r="B2" i="94"/>
  <c r="B1" i="94"/>
  <c r="B2" i="93"/>
  <c r="B1" i="93"/>
  <c r="D15" i="92"/>
  <c r="C15" i="92"/>
  <c r="B2" i="92"/>
  <c r="B1" i="92"/>
  <c r="H34" i="97" l="1"/>
  <c r="D15" i="98"/>
  <c r="J24" i="36"/>
  <c r="J25" i="36" s="1"/>
  <c r="K16" i="36"/>
  <c r="F24" i="36"/>
  <c r="F25" i="36" s="1"/>
  <c r="G25" i="36"/>
  <c r="E21" i="36"/>
  <c r="C22" i="74"/>
  <c r="C15" i="98"/>
  <c r="I24" i="36"/>
  <c r="I25" i="36" s="1"/>
  <c r="H21" i="36"/>
  <c r="H23" i="36"/>
  <c r="H16" i="36"/>
  <c r="K23" i="36"/>
  <c r="E17" i="72"/>
  <c r="D29" i="72"/>
  <c r="H24" i="36" l="1"/>
  <c r="K24" i="36"/>
  <c r="K25" i="36"/>
  <c r="H25" i="36"/>
  <c r="E29" i="72"/>
  <c r="C22" i="95" l="1"/>
  <c r="H21" i="95"/>
  <c r="H7" i="96" l="1"/>
  <c r="H8" i="96"/>
  <c r="H9" i="96"/>
  <c r="H10" i="96"/>
  <c r="H11" i="96"/>
  <c r="H12" i="96"/>
  <c r="H13" i="96"/>
  <c r="H14" i="96"/>
  <c r="H15" i="96"/>
  <c r="H16" i="96"/>
  <c r="H17" i="96"/>
  <c r="H18" i="96"/>
  <c r="H19" i="96"/>
  <c r="H20" i="96"/>
  <c r="C21" i="96"/>
  <c r="D21" i="96"/>
  <c r="E21" i="96"/>
  <c r="F21" i="96"/>
  <c r="G21" i="96"/>
  <c r="H22" i="96"/>
  <c r="H23" i="96"/>
  <c r="H8" i="95"/>
  <c r="H9" i="95"/>
  <c r="H10" i="95"/>
  <c r="H11" i="95"/>
  <c r="H12" i="95"/>
  <c r="H13" i="95"/>
  <c r="H14" i="95"/>
  <c r="H15" i="95"/>
  <c r="H16" i="95"/>
  <c r="H17" i="95"/>
  <c r="H18" i="95"/>
  <c r="H22" i="95" s="1"/>
  <c r="H19" i="95"/>
  <c r="H20" i="95"/>
  <c r="D22" i="95"/>
  <c r="E22" i="95"/>
  <c r="F22" i="95"/>
  <c r="G22" i="95"/>
  <c r="H21" i="96" l="1"/>
  <c r="G45" i="93"/>
  <c r="F45" i="93"/>
  <c r="H43" i="94" l="1"/>
  <c r="E43" i="94"/>
  <c r="H42" i="94"/>
  <c r="E42" i="94"/>
  <c r="H41" i="94"/>
  <c r="E41" i="94"/>
  <c r="H40" i="94"/>
  <c r="E40" i="94"/>
  <c r="H39" i="94"/>
  <c r="E39" i="94"/>
  <c r="G38" i="94"/>
  <c r="F38" i="94"/>
  <c r="D38" i="94"/>
  <c r="C38" i="94"/>
  <c r="E38" i="94" s="1"/>
  <c r="H37" i="94"/>
  <c r="E37" i="94"/>
  <c r="H36" i="94"/>
  <c r="E36" i="94"/>
  <c r="H35" i="94"/>
  <c r="E35" i="94"/>
  <c r="H34" i="94"/>
  <c r="E34" i="94"/>
  <c r="H33" i="94"/>
  <c r="E33" i="94"/>
  <c r="H32" i="94"/>
  <c r="E32" i="94"/>
  <c r="H31" i="94"/>
  <c r="E31" i="94"/>
  <c r="G30" i="94"/>
  <c r="F30" i="94"/>
  <c r="H30" i="94" s="1"/>
  <c r="D30" i="94"/>
  <c r="C30" i="94"/>
  <c r="H29" i="94"/>
  <c r="E29" i="94"/>
  <c r="H28" i="94"/>
  <c r="E28" i="94"/>
  <c r="H27" i="94"/>
  <c r="E27" i="94"/>
  <c r="H26" i="94"/>
  <c r="E26" i="94"/>
  <c r="H25" i="94"/>
  <c r="E25" i="94"/>
  <c r="H24" i="94"/>
  <c r="E24" i="94"/>
  <c r="H23" i="94"/>
  <c r="E23" i="94"/>
  <c r="H22" i="94"/>
  <c r="E22" i="94"/>
  <c r="H21" i="94"/>
  <c r="E21" i="94"/>
  <c r="H20" i="94"/>
  <c r="E20" i="94"/>
  <c r="H19" i="94"/>
  <c r="E19" i="94"/>
  <c r="H18" i="94"/>
  <c r="E18" i="94"/>
  <c r="H17" i="94"/>
  <c r="D17" i="94"/>
  <c r="D14" i="94" s="1"/>
  <c r="C17" i="94"/>
  <c r="C14" i="94" s="1"/>
  <c r="H16" i="94"/>
  <c r="E16" i="94"/>
  <c r="H15" i="94"/>
  <c r="E15" i="94"/>
  <c r="G14" i="94"/>
  <c r="F14" i="94"/>
  <c r="H13" i="94"/>
  <c r="E13" i="94"/>
  <c r="H12" i="94"/>
  <c r="E12" i="94"/>
  <c r="G11" i="94"/>
  <c r="F11" i="94"/>
  <c r="D11" i="94"/>
  <c r="C11" i="94"/>
  <c r="H10" i="94"/>
  <c r="E10" i="94"/>
  <c r="H9" i="94"/>
  <c r="E9" i="94"/>
  <c r="G8" i="94"/>
  <c r="F8" i="94"/>
  <c r="D8" i="94"/>
  <c r="H7" i="94"/>
  <c r="E7" i="94"/>
  <c r="H6" i="94"/>
  <c r="E6" i="94"/>
  <c r="H44" i="93"/>
  <c r="E44" i="93"/>
  <c r="H42" i="93"/>
  <c r="E42" i="93"/>
  <c r="H41" i="93"/>
  <c r="E41" i="93"/>
  <c r="H40" i="93"/>
  <c r="E40" i="93"/>
  <c r="H39" i="93"/>
  <c r="E39" i="93"/>
  <c r="H38" i="93"/>
  <c r="E38" i="93"/>
  <c r="G37" i="93"/>
  <c r="F37" i="93"/>
  <c r="H37" i="93" s="1"/>
  <c r="D37" i="93"/>
  <c r="C37" i="93"/>
  <c r="E37" i="93" s="1"/>
  <c r="H36" i="93"/>
  <c r="E36" i="93"/>
  <c r="H35" i="93"/>
  <c r="E35" i="93"/>
  <c r="G34" i="93"/>
  <c r="F34" i="93"/>
  <c r="H34" i="93" s="1"/>
  <c r="D34" i="93"/>
  <c r="C34" i="93"/>
  <c r="E34" i="93" s="1"/>
  <c r="H33" i="93"/>
  <c r="E33" i="93"/>
  <c r="H32" i="93"/>
  <c r="E32" i="93"/>
  <c r="H31" i="93"/>
  <c r="E31" i="93"/>
  <c r="H30" i="93"/>
  <c r="E30" i="93"/>
  <c r="G29" i="93"/>
  <c r="F29" i="93"/>
  <c r="H29" i="93" s="1"/>
  <c r="D29" i="93"/>
  <c r="C29" i="93"/>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H13" i="93"/>
  <c r="G13" i="93"/>
  <c r="F13" i="93"/>
  <c r="D13" i="93"/>
  <c r="C13" i="93"/>
  <c r="H12" i="93"/>
  <c r="E12" i="93"/>
  <c r="H11" i="93"/>
  <c r="E11" i="93"/>
  <c r="H10" i="93"/>
  <c r="E10" i="93"/>
  <c r="H9" i="93"/>
  <c r="E9" i="93"/>
  <c r="H8" i="93"/>
  <c r="E8" i="93"/>
  <c r="H7" i="93"/>
  <c r="E7" i="93"/>
  <c r="G6" i="93"/>
  <c r="G43" i="93" s="1"/>
  <c r="F6" i="93"/>
  <c r="F43" i="93" s="1"/>
  <c r="D6" i="93"/>
  <c r="C6" i="93"/>
  <c r="G68" i="92"/>
  <c r="G69" i="92" s="1"/>
  <c r="F68" i="92"/>
  <c r="F69" i="92" s="1"/>
  <c r="H67" i="92"/>
  <c r="E67" i="92"/>
  <c r="H66" i="92"/>
  <c r="E66" i="92"/>
  <c r="H65" i="92"/>
  <c r="E65" i="92"/>
  <c r="H64" i="92"/>
  <c r="E64" i="92"/>
  <c r="H63" i="92"/>
  <c r="D63" i="92"/>
  <c r="C63" i="92"/>
  <c r="E63" i="92" s="1"/>
  <c r="H62" i="92"/>
  <c r="E62" i="92"/>
  <c r="H61" i="92"/>
  <c r="E61" i="92"/>
  <c r="H60" i="92"/>
  <c r="E60" i="92"/>
  <c r="H59" i="92"/>
  <c r="E59" i="92"/>
  <c r="D59" i="92"/>
  <c r="D68" i="92" s="1"/>
  <c r="C59" i="92"/>
  <c r="C68" i="92" s="1"/>
  <c r="E68" i="92" s="1"/>
  <c r="H58" i="92"/>
  <c r="E58" i="92"/>
  <c r="H57" i="92"/>
  <c r="E57" i="92"/>
  <c r="H56" i="92"/>
  <c r="E56" i="92"/>
  <c r="H55" i="92"/>
  <c r="E55" i="92"/>
  <c r="H52" i="92"/>
  <c r="E52" i="92"/>
  <c r="H51" i="92"/>
  <c r="E51" i="92"/>
  <c r="C50" i="69" s="1"/>
  <c r="H50" i="92"/>
  <c r="E50" i="92"/>
  <c r="H49" i="92"/>
  <c r="E49" i="92"/>
  <c r="H48" i="92"/>
  <c r="E48" i="92"/>
  <c r="C47" i="69" s="1"/>
  <c r="C46" i="69" s="1"/>
  <c r="G47" i="92"/>
  <c r="F47" i="92"/>
  <c r="H47" i="92" s="1"/>
  <c r="D47" i="92"/>
  <c r="C47" i="92"/>
  <c r="E47" i="92" s="1"/>
  <c r="H46" i="92"/>
  <c r="E46" i="92"/>
  <c r="H45" i="92"/>
  <c r="E45" i="92"/>
  <c r="C44" i="69" s="1"/>
  <c r="H44" i="92"/>
  <c r="E44" i="92"/>
  <c r="C43" i="69" s="1"/>
  <c r="H43" i="92"/>
  <c r="E43" i="92"/>
  <c r="C42" i="69" s="1"/>
  <c r="H42" i="92"/>
  <c r="E42" i="92"/>
  <c r="C41" i="69" s="1"/>
  <c r="G41" i="92"/>
  <c r="G53" i="92" s="1"/>
  <c r="F41" i="92"/>
  <c r="H41" i="92" s="1"/>
  <c r="D41" i="92"/>
  <c r="D53" i="92" s="1"/>
  <c r="C41" i="92"/>
  <c r="H40" i="92"/>
  <c r="E40" i="92"/>
  <c r="H39" i="92"/>
  <c r="E39" i="92"/>
  <c r="H38" i="92"/>
  <c r="E38" i="92"/>
  <c r="H35" i="92"/>
  <c r="E35" i="92"/>
  <c r="H34" i="92"/>
  <c r="E34" i="92"/>
  <c r="C35" i="72" s="1"/>
  <c r="H33" i="92"/>
  <c r="E33" i="92"/>
  <c r="C34" i="72" s="1"/>
  <c r="H32" i="92"/>
  <c r="E32" i="92"/>
  <c r="H31" i="92"/>
  <c r="E31" i="92"/>
  <c r="C32" i="72" s="1"/>
  <c r="G30" i="92"/>
  <c r="G36" i="92" s="1"/>
  <c r="F30" i="92"/>
  <c r="H30" i="92" s="1"/>
  <c r="D30" i="92"/>
  <c r="C30" i="92"/>
  <c r="E30" i="92" s="1"/>
  <c r="H29" i="92"/>
  <c r="E29" i="92"/>
  <c r="C30" i="72" s="1"/>
  <c r="H28" i="92"/>
  <c r="E28" i="92"/>
  <c r="H27" i="92"/>
  <c r="G27" i="92"/>
  <c r="F27" i="92"/>
  <c r="D27" i="92"/>
  <c r="C27" i="92"/>
  <c r="E27" i="92" s="1"/>
  <c r="C15" i="28" s="1"/>
  <c r="H26" i="92"/>
  <c r="E26" i="92"/>
  <c r="H25" i="92"/>
  <c r="E25" i="92"/>
  <c r="C26" i="72" s="1"/>
  <c r="G24" i="92"/>
  <c r="F24" i="92"/>
  <c r="F36" i="92" s="1"/>
  <c r="H36" i="92" s="1"/>
  <c r="D24" i="92"/>
  <c r="C24" i="92"/>
  <c r="E24" i="92" s="1"/>
  <c r="H23" i="92"/>
  <c r="E23" i="92"/>
  <c r="H22" i="92"/>
  <c r="E22" i="92"/>
  <c r="H21" i="92"/>
  <c r="E21" i="92"/>
  <c r="C22" i="72" s="1"/>
  <c r="H20" i="92"/>
  <c r="E20" i="92"/>
  <c r="C21" i="72" s="1"/>
  <c r="H19" i="92"/>
  <c r="G19" i="92"/>
  <c r="F19" i="92"/>
  <c r="D19" i="92"/>
  <c r="C19" i="92"/>
  <c r="H18" i="92"/>
  <c r="E18" i="92"/>
  <c r="H17" i="92"/>
  <c r="E17" i="92"/>
  <c r="C18" i="72" s="1"/>
  <c r="H16" i="92"/>
  <c r="E16" i="92"/>
  <c r="H15" i="92"/>
  <c r="G15" i="92"/>
  <c r="F15" i="92"/>
  <c r="E15" i="92"/>
  <c r="H14" i="92"/>
  <c r="E14" i="92"/>
  <c r="H13" i="92"/>
  <c r="E13" i="92"/>
  <c r="H12" i="92"/>
  <c r="E12" i="92"/>
  <c r="H11" i="92"/>
  <c r="E11" i="92"/>
  <c r="H10" i="92"/>
  <c r="E10" i="92"/>
  <c r="C11" i="72" s="1"/>
  <c r="H9" i="92"/>
  <c r="E9" i="92"/>
  <c r="C10" i="72" s="1"/>
  <c r="H8" i="92"/>
  <c r="E8" i="92"/>
  <c r="C9" i="72" s="1"/>
  <c r="H7" i="92"/>
  <c r="G7" i="92"/>
  <c r="F7" i="92"/>
  <c r="D7" i="92"/>
  <c r="C7" i="92"/>
  <c r="C45" i="69" l="1"/>
  <c r="C6" i="73"/>
  <c r="C43" i="93"/>
  <c r="C45" i="93" s="1"/>
  <c r="E13" i="93"/>
  <c r="C36" i="92"/>
  <c r="D36" i="92"/>
  <c r="C19" i="69"/>
  <c r="E21" i="72"/>
  <c r="E29" i="93"/>
  <c r="C11" i="28"/>
  <c r="C66" i="69"/>
  <c r="C67" i="69" s="1"/>
  <c r="C40" i="69"/>
  <c r="C52" i="69" s="1"/>
  <c r="E34" i="72"/>
  <c r="C32" i="69"/>
  <c r="E35" i="72"/>
  <c r="C33" i="69"/>
  <c r="E32" i="72"/>
  <c r="E31" i="72" s="1"/>
  <c r="C30" i="69"/>
  <c r="C29" i="69" s="1"/>
  <c r="C31" i="72"/>
  <c r="C28" i="69"/>
  <c r="C26" i="69" s="1"/>
  <c r="D30" i="72"/>
  <c r="C28" i="72"/>
  <c r="E26" i="72"/>
  <c r="E25" i="72" s="1"/>
  <c r="C24" i="69"/>
  <c r="C23" i="69" s="1"/>
  <c r="C25" i="72"/>
  <c r="C20" i="72"/>
  <c r="E22" i="72"/>
  <c r="C20" i="69"/>
  <c r="E19" i="92"/>
  <c r="E18" i="72"/>
  <c r="E16" i="72" s="1"/>
  <c r="C16" i="69"/>
  <c r="C14" i="69" s="1"/>
  <c r="C16" i="72"/>
  <c r="E10" i="72"/>
  <c r="C8" i="69"/>
  <c r="C9" i="69"/>
  <c r="E11" i="72"/>
  <c r="E9" i="72"/>
  <c r="C7" i="69"/>
  <c r="C8" i="72"/>
  <c r="E6" i="93"/>
  <c r="E41" i="92"/>
  <c r="H8" i="94"/>
  <c r="E8" i="94"/>
  <c r="E14" i="94"/>
  <c r="H38" i="94"/>
  <c r="E30" i="94"/>
  <c r="E11" i="94"/>
  <c r="E17" i="94"/>
  <c r="H11" i="94"/>
  <c r="H14" i="94"/>
  <c r="H43" i="93"/>
  <c r="H45" i="93"/>
  <c r="H6" i="93"/>
  <c r="D43" i="93"/>
  <c r="D45" i="93" s="1"/>
  <c r="D69" i="92"/>
  <c r="H69" i="92"/>
  <c r="C53" i="92"/>
  <c r="H68" i="92"/>
  <c r="F53" i="92"/>
  <c r="H53" i="92" s="1"/>
  <c r="E7" i="92"/>
  <c r="H24" i="92"/>
  <c r="C18" i="69" l="1"/>
  <c r="E20" i="72"/>
  <c r="E8" i="72"/>
  <c r="C68" i="69"/>
  <c r="E36" i="92"/>
  <c r="C6" i="69"/>
  <c r="E30" i="72"/>
  <c r="E28" i="72" s="1"/>
  <c r="E37" i="72" s="1"/>
  <c r="D28" i="72"/>
  <c r="D37" i="72" s="1"/>
  <c r="C35" i="69"/>
  <c r="C37" i="72"/>
  <c r="E45" i="93"/>
  <c r="E43" i="93"/>
  <c r="C69" i="92"/>
  <c r="E69" i="92" s="1"/>
  <c r="E53" i="92"/>
  <c r="G33" i="80" l="1"/>
  <c r="F33" i="80"/>
  <c r="E33" i="80"/>
  <c r="D33" i="80"/>
  <c r="C33" i="80"/>
  <c r="G24" i="80"/>
  <c r="G37" i="80" s="1"/>
  <c r="F24" i="80"/>
  <c r="E24" i="80"/>
  <c r="D24" i="80"/>
  <c r="C24" i="80"/>
  <c r="G18" i="80"/>
  <c r="F18" i="80"/>
  <c r="E18" i="80"/>
  <c r="D18" i="80"/>
  <c r="C18" i="80"/>
  <c r="G14" i="80"/>
  <c r="F14" i="80"/>
  <c r="E14" i="80"/>
  <c r="D14" i="80"/>
  <c r="C14" i="80"/>
  <c r="G11" i="80"/>
  <c r="F11" i="80"/>
  <c r="E11" i="80"/>
  <c r="D11" i="80"/>
  <c r="C11" i="80"/>
  <c r="G8" i="80"/>
  <c r="F8" i="80"/>
  <c r="E8" i="80"/>
  <c r="D8" i="80"/>
  <c r="C8" i="80"/>
  <c r="G21" i="80" l="1"/>
  <c r="G39" i="80" s="1"/>
  <c r="G6" i="71"/>
  <c r="G13" i="71" s="1"/>
  <c r="F6" i="71"/>
  <c r="F13" i="71" s="1"/>
  <c r="E6" i="71"/>
  <c r="E13" i="71" s="1"/>
  <c r="D6" i="71"/>
  <c r="D13" i="71" s="1"/>
  <c r="C6" i="71"/>
  <c r="C13" i="71" s="1"/>
  <c r="C12" i="79" l="1"/>
  <c r="C35" i="79"/>
  <c r="C21" i="77" l="1"/>
  <c r="D16" i="77"/>
  <c r="D17" i="77"/>
  <c r="D15" i="77"/>
  <c r="D12" i="77"/>
  <c r="D13" i="77"/>
  <c r="D11" i="77"/>
  <c r="D8" i="77"/>
  <c r="D9" i="77"/>
  <c r="D7" i="77"/>
  <c r="C20" i="77"/>
  <c r="C19" i="77"/>
  <c r="D21" i="77" l="1"/>
  <c r="D19" i="77"/>
  <c r="D20" i="77"/>
  <c r="C30" i="79"/>
  <c r="C26" i="79"/>
  <c r="C18" i="79"/>
  <c r="C8" i="79"/>
  <c r="C36" i="79" l="1"/>
  <c r="C38" i="79" s="1"/>
  <c r="E8" i="37"/>
  <c r="M21" i="37"/>
  <c r="G21" i="37"/>
  <c r="H21" i="37"/>
  <c r="I21" i="37"/>
  <c r="J21" i="37"/>
  <c r="L21" i="37"/>
  <c r="N16" i="37"/>
  <c r="N17" i="37"/>
  <c r="N18" i="37"/>
  <c r="N19" i="37"/>
  <c r="N20" i="37"/>
  <c r="N15" i="37"/>
  <c r="N13" i="37"/>
  <c r="N10" i="37"/>
  <c r="N9" i="37"/>
  <c r="N11" i="37"/>
  <c r="N12" i="37"/>
  <c r="E19" i="37"/>
  <c r="E18" i="37"/>
  <c r="E17" i="37"/>
  <c r="E16" i="37"/>
  <c r="E15" i="37"/>
  <c r="M14" i="37"/>
  <c r="L14" i="37"/>
  <c r="K14" i="37"/>
  <c r="J14" i="37"/>
  <c r="I14" i="37"/>
  <c r="H14" i="37"/>
  <c r="G14" i="37"/>
  <c r="F14" i="37"/>
  <c r="C14" i="37"/>
  <c r="E12" i="37"/>
  <c r="E11" i="37"/>
  <c r="E10" i="37"/>
  <c r="E9" i="37"/>
  <c r="M7" i="37"/>
  <c r="L7" i="37"/>
  <c r="J7" i="37"/>
  <c r="I7" i="37"/>
  <c r="H7" i="37"/>
  <c r="G7" i="37"/>
  <c r="F7" i="37"/>
  <c r="F21" i="37" s="1"/>
  <c r="C7" i="37"/>
  <c r="N14" i="37" l="1"/>
  <c r="E14" i="37"/>
  <c r="E7" i="37"/>
  <c r="C21" i="37"/>
  <c r="N8" i="37"/>
  <c r="E21" i="37" l="1"/>
  <c r="N7" i="37"/>
  <c r="N21" i="37" s="1"/>
  <c r="K7" i="37"/>
  <c r="K21" i="37" s="1"/>
  <c r="C5" i="73" l="1"/>
  <c r="S21" i="35" l="1"/>
  <c r="F21" i="74" s="1"/>
  <c r="S20" i="35"/>
  <c r="F20" i="74" s="1"/>
  <c r="S19" i="35"/>
  <c r="F19" i="74" s="1"/>
  <c r="S18" i="35"/>
  <c r="F18" i="74" s="1"/>
  <c r="S17" i="35"/>
  <c r="F17" i="74" s="1"/>
  <c r="S16" i="35"/>
  <c r="F16" i="74" s="1"/>
  <c r="S15" i="35"/>
  <c r="F15" i="74" s="1"/>
  <c r="S14" i="35"/>
  <c r="F14" i="74" s="1"/>
  <c r="S13" i="35"/>
  <c r="F13" i="74" s="1"/>
  <c r="S12" i="35"/>
  <c r="F12" i="74" s="1"/>
  <c r="S11" i="35"/>
  <c r="F11" i="74" s="1"/>
  <c r="S10" i="35"/>
  <c r="F10" i="74" s="1"/>
  <c r="S9" i="35"/>
  <c r="F9" i="74" s="1"/>
  <c r="S8" i="35"/>
  <c r="F8" i="74" s="1"/>
  <c r="S22" i="35" l="1"/>
  <c r="D22" i="35" l="1"/>
  <c r="E22" i="35"/>
  <c r="F22" i="35"/>
  <c r="G22" i="35"/>
  <c r="H22" i="35"/>
  <c r="I22" i="35"/>
  <c r="J22" i="35"/>
  <c r="K22" i="35"/>
  <c r="L22" i="35"/>
  <c r="M22" i="35"/>
  <c r="N22" i="35"/>
  <c r="O22" i="35"/>
  <c r="P22" i="35"/>
  <c r="Q22" i="35"/>
  <c r="R22" i="35"/>
  <c r="C22" i="35"/>
  <c r="F22" i="74" l="1"/>
  <c r="V7" i="64" l="1"/>
  <c r="G8" i="74" s="1"/>
  <c r="H8" i="74" l="1"/>
  <c r="T21" i="64"/>
  <c r="U21" i="64"/>
  <c r="V9" i="64"/>
  <c r="G10" i="74" s="1"/>
  <c r="H10" i="74" s="1"/>
  <c r="D22" i="74" l="1"/>
  <c r="E22" i="74"/>
  <c r="C8" i="73" l="1"/>
  <c r="C13" i="73" s="1"/>
  <c r="C44" i="28"/>
  <c r="C32" i="28" l="1"/>
  <c r="C31" i="28" s="1"/>
  <c r="C21" i="64" l="1"/>
  <c r="D21" i="64"/>
  <c r="E21" i="64"/>
  <c r="F21" i="64"/>
  <c r="G21" i="64"/>
  <c r="H21" i="64"/>
  <c r="I21" i="64"/>
  <c r="J21" i="64"/>
  <c r="K21" i="64"/>
  <c r="L21" i="64"/>
  <c r="M21" i="64"/>
  <c r="N21" i="64"/>
  <c r="O21" i="64"/>
  <c r="P21" i="64"/>
  <c r="Q21" i="64"/>
  <c r="R21" i="64"/>
  <c r="S21" i="64"/>
  <c r="V8" i="64" l="1"/>
  <c r="G9" i="74" s="1"/>
  <c r="V10" i="64"/>
  <c r="G11" i="74" s="1"/>
  <c r="H11" i="74" s="1"/>
  <c r="V11" i="64"/>
  <c r="G12" i="74" s="1"/>
  <c r="H12" i="74" s="1"/>
  <c r="V12" i="64"/>
  <c r="G13" i="74" s="1"/>
  <c r="H13" i="74" s="1"/>
  <c r="V13" i="64"/>
  <c r="G14" i="74" s="1"/>
  <c r="H14" i="74" s="1"/>
  <c r="V14" i="64"/>
  <c r="G15" i="74" s="1"/>
  <c r="H15" i="74" s="1"/>
  <c r="V15" i="64"/>
  <c r="G16" i="74" s="1"/>
  <c r="H16" i="74" s="1"/>
  <c r="V16" i="64"/>
  <c r="G17" i="74" s="1"/>
  <c r="H17" i="74" s="1"/>
  <c r="V17" i="64"/>
  <c r="G18" i="74" s="1"/>
  <c r="H18" i="74" s="1"/>
  <c r="V18" i="64"/>
  <c r="G19" i="74" s="1"/>
  <c r="H19" i="74" s="1"/>
  <c r="V19" i="64"/>
  <c r="G20" i="74" s="1"/>
  <c r="H20" i="74" s="1"/>
  <c r="V20" i="64"/>
  <c r="G21" i="74" s="1"/>
  <c r="H21" i="74" s="1"/>
  <c r="H9" i="74" l="1"/>
  <c r="G22" i="74"/>
  <c r="H22" i="74" s="1"/>
  <c r="V21" i="64"/>
  <c r="C48" i="28" l="1"/>
  <c r="C53" i="28" s="1"/>
  <c r="C36" i="28"/>
  <c r="C42" i="28" s="1"/>
  <c r="C12" i="28"/>
  <c r="C6" i="28" l="1"/>
  <c r="C29" i="28" s="1"/>
  <c r="C5" i="6" l="1"/>
  <c r="F5" i="6"/>
  <c r="K5" i="6" s="1"/>
  <c r="G5" i="71"/>
  <c r="E5" i="6"/>
  <c r="J5" i="6" s="1"/>
  <c r="D5" i="6"/>
  <c r="I5" i="6" s="1"/>
  <c r="G5" i="6"/>
  <c r="L5" i="6" s="1"/>
  <c r="C5" i="71" l="1"/>
  <c r="E5" i="71"/>
  <c r="F5" i="71"/>
  <c r="D5" i="71"/>
</calcChain>
</file>

<file path=xl/sharedStrings.xml><?xml version="1.0" encoding="utf-8"?>
<sst xmlns="http://schemas.openxmlformats.org/spreadsheetml/2006/main" count="1584" uniqueCount="983">
  <si>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</si>
  <si>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</si>
  <si>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</si>
  <si>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</si>
  <si>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</si>
  <si>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</si>
  <si>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</si>
  <si>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</si>
  <si>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</si>
  <si>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</si>
  <si>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</si>
  <si>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</si>
  <si>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</si>
  <si>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</si>
  <si>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</si>
  <si>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</si>
  <si>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</si>
  <si>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</si>
  <si>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</si>
  <si>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</si>
  <si>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</si>
  <si>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</si>
  <si>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</si>
  <si>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</si>
  <si>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</si>
  <si>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</si>
  <si>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</si>
  <si>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</si>
  <si>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</si>
  <si>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</si>
  <si>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</si>
  <si>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</si>
  <si>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</si>
  <si>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</si>
  <si>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</si>
  <si>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</si>
  <si>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</si>
  <si>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</si>
  <si>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</si>
  <si>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</si>
  <si>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</si>
  <si>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</si>
  <si>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</si>
  <si>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</si>
  <si>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</si>
  <si>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</si>
  <si>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</si>
  <si>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</si>
  <si>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</si>
  <si>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</si>
  <si>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</si>
  <si>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</si>
  <si>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</si>
  <si>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</si>
  <si>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</si>
  <si>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</si>
  <si>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</si>
  <si>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</si>
  <si>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</si>
  <si>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</si>
  <si>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</si>
  <si>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</si>
  <si>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</si>
  <si>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</si>
  <si>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</si>
  <si>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</si>
  <si>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</si>
  <si>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</si>
  <si>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</si>
  <si>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</si>
  <si>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</si>
  <si>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</si>
  <si>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</si>
  <si>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</si>
  <si>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</si>
  <si>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</si>
  <si>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</si>
  <si>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</si>
  <si>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</si>
  <si>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</si>
  <si>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</si>
  <si>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</si>
  <si>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</si>
  <si>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</si>
  <si>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</si>
  <si>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</si>
  <si>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</si>
  <si>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</si>
  <si>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</si>
  <si>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</si>
  <si>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</si>
  <si>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</si>
  <si>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</si>
  <si>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</si>
  <si>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</si>
  <si>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</si>
  <si>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</si>
  <si>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</si>
  <si>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</si>
  <si>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</si>
  <si>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</si>
  <si>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</si>
  <si>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</si>
  <si>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</si>
  <si>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</si>
  <si>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</si>
  <si>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</si>
  <si>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</si>
  <si>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</si>
  <si>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</si>
  <si>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</si>
  <si>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</si>
  <si>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</si>
  <si>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</si>
  <si>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</si>
  <si>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</si>
  <si>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</si>
  <si>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</si>
  <si>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</si>
  <si>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</si>
  <si>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</si>
  <si>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</si>
  <si>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</si>
  <si>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</si>
  <si>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</si>
  <si>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</si>
  <si>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</si>
  <si>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</si>
  <si>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</si>
  <si>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</si>
  <si>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</si>
  <si>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</si>
  <si>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</si>
  <si>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</si>
  <si>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</si>
  <si>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</si>
  <si>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</si>
  <si>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</si>
  <si>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</si>
  <si>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</si>
  <si>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</si>
  <si>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</si>
  <si>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</si>
  <si>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</si>
  <si>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</si>
  <si>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</si>
  <si>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</si>
  <si>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</si>
  <si>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</si>
  <si>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</si>
  <si>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</si>
  <si>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</si>
  <si>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</si>
  <si>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</si>
  <si>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</si>
  <si>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</si>
  <si>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</si>
  <si>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</si>
  <si>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</si>
  <si>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</si>
  <si>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</si>
  <si>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</si>
  <si>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</si>
  <si>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</si>
  <si>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</si>
  <si>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</si>
  <si>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</si>
  <si>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</si>
  <si>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</si>
  <si>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</si>
  <si>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</si>
  <si>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</si>
  <si>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</si>
  <si>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</si>
  <si>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</si>
  <si>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</si>
  <si>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</si>
  <si>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</si>
  <si>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</si>
  <si>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</si>
  <si>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</si>
  <si>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</si>
  <si>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</si>
  <si>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</si>
  <si>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</si>
  <si>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</si>
  <si>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</si>
  <si>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</si>
  <si>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</si>
  <si>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</si>
  <si>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</si>
  <si>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</si>
  <si>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</si>
  <si>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</si>
  <si>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</si>
  <si>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</si>
  <si>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</si>
  <si>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</si>
  <si>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</si>
  <si>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</si>
  <si>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</si>
  <si>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</si>
  <si>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</si>
  <si>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</si>
  <si>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</si>
  <si>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</si>
  <si>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</si>
  <si>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</si>
  <si>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</si>
  <si>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</si>
  <si>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</si>
  <si>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</si>
  <si>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</si>
  <si>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</si>
  <si>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</si>
  <si>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</si>
  <si>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</si>
  <si>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</si>
  <si>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</si>
  <si>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</si>
  <si>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</si>
  <si>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</si>
  <si>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</si>
  <si>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</si>
  <si>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</si>
  <si>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</si>
  <si>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</si>
  <si>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</si>
  <si>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</si>
  <si>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</si>
  <si>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</si>
  <si>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</si>
  <si>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</si>
  <si>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</si>
  <si>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</si>
  <si>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</si>
  <si>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</si>
  <si>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</si>
  <si>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</si>
  <si>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</si>
  <si>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</si>
  <si>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</si>
  <si>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</si>
  <si>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</si>
  <si>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</si>
  <si>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</si>
  <si>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</si>
  <si>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</si>
  <si>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</si>
  <si>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</si>
  <si>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</si>
  <si>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</si>
  <si>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</si>
  <si>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</si>
  <si>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</si>
  <si>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</si>
  <si>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</si>
  <si>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</si>
  <si>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</si>
  <si>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</si>
  <si>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</si>
  <si>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</si>
  <si>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</si>
  <si>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</si>
  <si>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</si>
  <si>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</si>
  <si>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</si>
  <si>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</si>
  <si>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</si>
  <si>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</si>
  <si>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</si>
  <si>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</si>
  <si>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</si>
  <si>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</si>
  <si>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</si>
  <si>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</si>
  <si>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</si>
  <si>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</si>
  <si>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</si>
  <si>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</si>
  <si>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</si>
  <si>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</si>
  <si>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</si>
  <si>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</si>
  <si>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</si>
  <si>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</si>
  <si>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</si>
  <si>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</si>
  <si>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</si>
  <si>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</si>
  <si>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</si>
  <si>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</si>
  <si>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</si>
  <si>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</si>
  <si>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</si>
  <si>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</si>
  <si>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</si>
  <si>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</si>
  <si>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</si>
  <si>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</si>
  <si>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</si>
  <si>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</si>
  <si>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</si>
  <si>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</si>
  <si>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</si>
  <si>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</si>
  <si>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</si>
  <si>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</si>
  <si>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</si>
  <si>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</si>
  <si>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</si>
  <si>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</si>
  <si>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</si>
  <si>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</si>
  <si>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</si>
  <si>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</si>
  <si>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</si>
  <si>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</si>
  <si>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</si>
  <si>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</si>
  <si>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</si>
  <si>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</si>
  <si>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</si>
  <si>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</si>
  <si>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</si>
  <si>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</si>
  <si>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</si>
  <si>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</si>
  <si>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</si>
  <si>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</si>
  <si>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</si>
  <si>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</si>
  <si>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</si>
  <si>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</si>
  <si>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</si>
  <si>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</si>
  <si>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</si>
  <si>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</si>
  <si>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</si>
  <si>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</si>
  <si>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</si>
  <si>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</si>
  <si>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</si>
  <si>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</si>
  <si>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</si>
  <si>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</si>
  <si>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</si>
  <si>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</si>
  <si>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</si>
  <si>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</si>
  <si>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</si>
  <si>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</si>
  <si>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</si>
  <si>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</si>
  <si>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</si>
  <si>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</si>
  <si>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</si>
  <si>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</si>
  <si>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</si>
  <si>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</si>
  <si>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</si>
  <si>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</si>
  <si>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</si>
  <si>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</si>
  <si>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</si>
  <si>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</si>
  <si>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</si>
  <si>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</si>
  <si>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</si>
  <si>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</si>
  <si>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</si>
  <si>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</si>
  <si>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</si>
  <si>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</si>
  <si>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</si>
  <si>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</si>
  <si>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</si>
  <si>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</si>
  <si>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</si>
  <si>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</si>
  <si>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</si>
  <si>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</si>
  <si>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</si>
  <si>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</si>
  <si>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</si>
  <si>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</si>
  <si>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</si>
  <si>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</si>
  <si>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</si>
  <si>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</si>
  <si>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</si>
  <si>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</si>
  <si>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</si>
  <si>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</si>
  <si>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</si>
  <si>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</si>
  <si>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</si>
  <si>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</si>
  <si>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</si>
  <si>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</si>
  <si>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</si>
  <si>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</si>
  <si>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</si>
  <si>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</si>
  <si>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</si>
  <si>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</si>
  <si>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</si>
  <si>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</si>
  <si>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</si>
  <si>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</si>
  <si>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</si>
  <si>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</si>
  <si>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</si>
  <si>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</si>
  <si>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</si>
  <si>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</si>
  <si>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</si>
  <si>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</si>
  <si>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</si>
  <si>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</si>
  <si>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</si>
  <si>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</si>
  <si>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</si>
  <si>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</si>
  <si>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</si>
  <si>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</si>
  <si>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</si>
  <si>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</si>
  <si>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</si>
  <si>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</si>
  <si>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</si>
  <si>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</si>
  <si>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</si>
  <si>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</si>
  <si>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ბაზელ III-ზე დაფუძნებული ჩარჩოს მიხედვით *</t>
  </si>
  <si>
    <t>საბალანსო ელემენტები*</t>
  </si>
  <si>
    <t>სხვა კორექტირებების ეფექტი (ასეთის არსებობის შემთხვევაში) *</t>
  </si>
  <si>
    <t>* სხვა კორექტირებები მოიცავს COVID 19-თან დაკავშირებულ რეზერვებსაც დადებითი ნიშნით. აღნიშნულის გამოკლება ხდება რისკის მიხედვით შეწონილი რისკის პოზიციების დაანგარიშების შემდეგ. იხ. ცხრილი "5.RWA"</t>
  </si>
  <si>
    <t>საბალანსო ელემენტები *</t>
  </si>
  <si>
    <t>* COVID 19-თან დაკავშირებული რეზერვები აკლდება საბალანსო ელემენტებს</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</si>
  <si>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</si>
  <si>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</si>
  <si>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</si>
  <si>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</si>
  <si>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</si>
  <si>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</si>
  <si>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</si>
  <si>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</si>
  <si>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</si>
  <si>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</si>
  <si>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</si>
  <si>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</si>
  <si>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</si>
  <si>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</si>
  <si>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</si>
  <si>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</si>
  <si>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</si>
  <si>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</si>
  <si>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</si>
  <si>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</si>
  <si>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</si>
  <si>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</si>
  <si>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</si>
  <si>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</si>
  <si>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</si>
  <si>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</si>
  <si>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</si>
  <si>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</si>
  <si>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</si>
  <si>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</si>
  <si>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</si>
  <si>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</si>
  <si>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</si>
  <si>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</si>
  <si>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</si>
  <si>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</si>
  <si>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</si>
  <si>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</si>
  <si>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</si>
  <si>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</si>
  <si>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</si>
  <si>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</si>
  <si>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</si>
  <si>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</si>
  <si>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</si>
  <si>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</si>
  <si>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</si>
  <si>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</si>
  <si>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</si>
  <si>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</si>
  <si>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</si>
  <si>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</si>
  <si>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</si>
  <si>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</si>
  <si>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</si>
  <si>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</si>
  <si>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</si>
  <si>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</si>
  <si>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</si>
  <si>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</si>
  <si>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</si>
  <si>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</si>
  <si>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</si>
  <si>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</si>
  <si>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</si>
  <si>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</si>
  <si>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</si>
  <si>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</si>
  <si>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</si>
  <si>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</si>
  <si>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</si>
  <si>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</si>
  <si>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</si>
  <si>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</si>
  <si>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</si>
  <si>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</si>
  <si>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</si>
  <si>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</si>
  <si>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</si>
  <si>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</si>
  <si>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</si>
  <si>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</si>
  <si>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</si>
  <si>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</si>
  <si>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</si>
  <si>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</si>
  <si>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</si>
  <si>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</si>
  <si>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</si>
  <si>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</si>
  <si>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</si>
  <si>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</si>
  <si>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</si>
  <si>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</si>
  <si>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</si>
  <si>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</si>
  <si>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</si>
  <si>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</si>
  <si>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</si>
  <si>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</si>
  <si>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</si>
  <si>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</si>
  <si>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</si>
  <si>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</si>
  <si>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</si>
  <si>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</si>
  <si>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</si>
  <si>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</si>
  <si>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</si>
  <si>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</si>
  <si>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</si>
  <si>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</si>
  <si>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</si>
  <si>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</si>
  <si>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</si>
  <si>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</si>
  <si>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</si>
  <si>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</si>
  <si>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</si>
  <si>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</si>
  <si>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</si>
  <si>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</si>
  <si>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</si>
  <si>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</si>
  <si>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</si>
  <si>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</si>
  <si>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</si>
  <si>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</si>
  <si>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</si>
  <si>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</si>
  <si>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</si>
  <si>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</si>
  <si>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</si>
  <si>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</si>
  <si>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</si>
  <si>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</si>
  <si>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</si>
  <si>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</si>
  <si>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</si>
  <si>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</si>
  <si>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</si>
  <si>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</si>
  <si>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</si>
  <si>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</si>
  <si>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</si>
  <si>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</si>
  <si>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</si>
  <si>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</si>
  <si>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</si>
  <si>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</si>
  <si>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</si>
  <si>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</si>
  <si>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</si>
  <si>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</si>
  <si>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</si>
  <si>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</si>
  <si>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</si>
  <si>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</si>
  <si>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</si>
  <si>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</si>
  <si>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</si>
  <si>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</si>
  <si>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</si>
  <si>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</si>
  <si>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</si>
  <si>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</si>
  <si>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</si>
  <si>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</si>
  <si>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</si>
  <si>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</si>
  <si>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</si>
  <si>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</si>
  <si>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</si>
  <si>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</si>
  <si>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</si>
  <si>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</si>
  <si>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</si>
  <si>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</si>
  <si>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</si>
  <si>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</si>
  <si>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</si>
  <si>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</si>
  <si>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</si>
  <si>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</si>
  <si>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</si>
  <si>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</si>
  <si>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</si>
  <si>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</si>
  <si>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</si>
  <si>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</si>
  <si>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</si>
  <si>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</si>
  <si>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</si>
  <si>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</si>
  <si>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</si>
  <si>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</si>
  <si>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</si>
  <si>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</si>
  <si>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</si>
  <si>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</si>
  <si>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</si>
  <si>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</si>
  <si>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</si>
  <si>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</si>
  <si>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</si>
  <si>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</si>
  <si>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</si>
  <si>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</si>
  <si>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</si>
  <si>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</si>
  <si>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</si>
  <si>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</si>
  <si>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</si>
  <si>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</si>
  <si>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</si>
  <si>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</si>
  <si>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</si>
  <si>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</si>
  <si>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</si>
  <si>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</si>
  <si>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</si>
  <si>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</si>
  <si>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</si>
  <si>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</si>
  <si>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</si>
  <si>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</si>
  <si>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</si>
  <si>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</si>
  <si>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</si>
  <si>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</si>
  <si>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</si>
  <si>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</si>
  <si>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</si>
  <si>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</si>
  <si>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</si>
  <si>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</si>
  <si>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</si>
  <si>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</si>
  <si>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</si>
  <si>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</si>
  <si>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</si>
  <si>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</si>
  <si>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</si>
  <si>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</si>
  <si>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</si>
  <si>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</si>
  <si>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r>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r>
    <r>
      <rPr>
        <sz val="8"/>
        <color rgb="FFFF0000"/>
        <rFont val="Sylfaen"/>
        <family val="1"/>
      </rPr>
      <t xml:space="preserve">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r>
  </si>
  <si>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</si>
  <si>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</si>
  <si>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</si>
  <si>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</si>
  <si>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</si>
  <si>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</si>
  <si>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</si>
  <si>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</si>
  <si>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</si>
  <si>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</si>
  <si>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</si>
  <si>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</si>
  <si>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</si>
  <si>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</si>
  <si>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</si>
  <si>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</si>
  <si>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</si>
  <si>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</si>
  <si>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</si>
  <si>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</si>
  <si>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</si>
  <si>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</si>
  <si>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</si>
  <si>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</si>
  <si>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</si>
  <si>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</si>
  <si>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</si>
  <si>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</si>
  <si>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</si>
  <si>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</si>
  <si>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</si>
  <si>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</si>
  <si>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</si>
  <si>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</si>
  <si>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</si>
  <si>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</si>
  <si>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</si>
  <si>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</si>
  <si>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</si>
  <si>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</si>
  <si>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</si>
  <si>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</si>
  <si>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</si>
  <si>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</si>
  <si>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</si>
  <si>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</si>
  <si>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</si>
  <si>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</si>
  <si>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</si>
  <si>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</si>
  <si>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</si>
  <si>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</si>
  <si>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</si>
  <si>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</si>
  <si>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</si>
  <si>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</si>
  <si>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</si>
  <si>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</si>
  <si>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</si>
  <si>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</si>
  <si>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</si>
  <si>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</si>
  <si>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</si>
  <si>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</si>
  <si>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</si>
  <si>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</si>
  <si>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</si>
  <si>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</si>
  <si>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</si>
  <si>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</si>
  <si>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</si>
  <si>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</si>
  <si>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</si>
  <si>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</si>
  <si>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</si>
  <si>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</si>
  <si>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</si>
  <si>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</si>
  <si>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</si>
  <si>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</si>
  <si>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</si>
  <si>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</si>
  <si>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</si>
  <si>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</si>
  <si>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</si>
  <si>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</si>
  <si>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</si>
  <si>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</si>
  <si>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</si>
  <si>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</si>
  <si>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</si>
  <si>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</si>
  <si>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</si>
  <si>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</si>
  <si>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</si>
  <si>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</si>
  <si>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</si>
  <si>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</si>
  <si>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</si>
  <si>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</si>
  <si>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</si>
  <si>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</si>
  <si>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</si>
  <si>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</si>
  <si>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</si>
  <si>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</si>
  <si>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</si>
  <si>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</si>
  <si>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</si>
  <si>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</si>
  <si>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</si>
  <si>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</si>
  <si>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</si>
  <si>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</si>
  <si>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</si>
  <si>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</si>
  <si>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</si>
  <si>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</si>
  <si>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</si>
  <si>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</si>
  <si>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</si>
  <si>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</si>
  <si>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</si>
  <si>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</si>
  <si>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</si>
  <si>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</si>
  <si>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</si>
  <si>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</si>
  <si>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</si>
  <si>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</si>
  <si>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</si>
  <si>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</si>
  <si>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</si>
  <si>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</si>
  <si>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</si>
  <si>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</si>
  <si>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</si>
  <si>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</si>
  <si>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</si>
  <si>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</si>
  <si>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</si>
  <si>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</si>
  <si>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</si>
  <si>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</si>
  <si>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</si>
  <si>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</si>
  <si>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</si>
  <si>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</si>
  <si>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</si>
  <si>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</si>
  <si>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</si>
  <si>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</si>
  <si>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</si>
  <si>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</si>
  <si>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</si>
  <si>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</si>
  <si>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</si>
  <si>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</si>
  <si>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</si>
  <si>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</si>
  <si>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</si>
  <si>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</si>
  <si>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</si>
  <si>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</si>
  <si>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</si>
  <si>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</si>
  <si>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</si>
  <si>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</si>
  <si>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</si>
  <si>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</si>
  <si>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</si>
  <si>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</si>
  <si>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</si>
  <si>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</si>
  <si>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</si>
  <si>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</si>
  <si>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</si>
  <si>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</si>
  <si>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</si>
  <si>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</si>
  <si>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</si>
  <si>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</si>
  <si>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</si>
  <si>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</si>
  <si>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</si>
  <si>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</si>
  <si>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</si>
  <si>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</si>
  <si>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</si>
  <si>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</si>
  <si>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</si>
  <si>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</si>
  <si>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</si>
  <si>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</si>
  <si>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</si>
  <si>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</si>
  <si>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</si>
  <si>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</si>
  <si>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</si>
  <si>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</si>
  <si>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</si>
  <si>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</si>
  <si>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</si>
  <si>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</si>
  <si>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</si>
  <si>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</si>
  <si>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</si>
  <si>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</si>
  <si>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</si>
  <si>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</si>
  <si>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</si>
  <si>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</si>
  <si>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</si>
  <si>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</si>
  <si>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</si>
  <si>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</si>
  <si>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</si>
  <si>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</si>
  <si>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</si>
  <si>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</si>
  <si>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</si>
  <si>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</si>
  <si>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</si>
  <si>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</si>
  <si>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</si>
  <si>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</si>
  <si>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</si>
  <si>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</si>
  <si>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</si>
  <si>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</si>
  <si>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</si>
  <si>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</si>
  <si>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</si>
  <si>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</si>
  <si>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</si>
  <si>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</si>
  <si>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</si>
  <si>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</si>
  <si>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</si>
  <si>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</si>
  <si>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</si>
  <si>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</si>
  <si>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</si>
  <si>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</si>
  <si>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</si>
  <si>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</si>
  <si>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ფასს-ის საფუძელზე დაანგარიშებული რიცხვები</t>
  </si>
  <si>
    <t>"საქართველოს საბანკო დაწესებულებებისათვის ბუღალტრული აღრიცხვის ანგარიშთა გეგმის და ანგარიშთა გეგმის გამოყენების ინსტრუქციის“  შესაბამისად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</si>
  <si>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</si>
  <si>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</si>
  <si>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</si>
  <si>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</si>
  <si>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</si>
  <si>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</si>
  <si>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</si>
  <si>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https://nbg.gov.ge/page/covid-19</t>
  </si>
  <si>
    <r>
      <rPr>
        <sz val="8"/>
        <color rgb="FFFF0000"/>
        <rFont val="Sylfaen"/>
        <family val="1"/>
      </rPr>
      <t>22-ე</t>
    </r>
    <r>
      <rPr>
        <sz val="8"/>
        <rFont val="Sylfaen"/>
        <family val="1"/>
      </rPr>
      <t xml:space="preserve">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r>
  </si>
  <si>
    <r>
      <t xml:space="preserve">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t>
    </r>
    <r>
      <rPr>
        <sz val="8"/>
        <color rgb="FFFF0000"/>
        <rFont val="Sylfaen"/>
        <family val="1"/>
      </rPr>
      <t xml:space="preserve">24-ე </t>
    </r>
    <r>
      <rPr>
        <sz val="8"/>
        <rFont val="Sylfaen"/>
        <family val="1"/>
      </rPr>
      <t>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r>
  </si>
  <si>
    <r>
      <t xml:space="preserve">უმოქმედო სესხები – მთლიანი სესხებიდან </t>
    </r>
    <r>
      <rPr>
        <sz val="8"/>
        <color rgb="FFFF0000"/>
        <rFont val="Sylfaen"/>
        <family val="1"/>
      </rPr>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r>
  </si>
  <si>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</si>
  <si>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</si>
  <si>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r>
      <t xml:space="preserve">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</si>
  <si>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</si>
  <si>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r>
      <t xml:space="preserve">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t>
    </r>
    <r>
      <rPr>
        <sz val="8"/>
        <color rgb="FFFF0000"/>
        <rFont val="Sylfaen"/>
        <family val="1"/>
      </rPr>
      <t>არ შედის მოსალოდნელი საკრედიტო ზარალი სესხების აუთვისებელ ნაწილზე</t>
    </r>
  </si>
  <si>
    <r>
      <t xml:space="preserve">1.1 ველში შემავალი უზრუნველყოფილი სესხების მოსალოდნელი საკრედიტო ზარალი 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</si>
  <si>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r>
      <t>მოსალოდნელი საკრედიტო ზარალი IFRS 9-ის შესაბამისად,</t>
    </r>
    <r>
      <rPr>
        <sz val="8"/>
        <color rgb="FFFF0000"/>
        <rFont val="Sylfaen"/>
        <family val="1"/>
      </rPr>
      <t xml:space="preserve"> არ შედის მოსალოდნელი საკრედიტო ზარალი სესხების აუთვისებელ ნაწილზე</t>
    </r>
  </si>
  <si>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</si>
  <si>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</si>
  <si>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</si>
  <si>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</si>
  <si>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სს იშბანკი საქართველო</t>
  </si>
  <si>
    <t>ოლგუნ თუფან ქურბანოღლუ</t>
  </si>
  <si>
    <t>ჰუსეინ ემრე ილმაზ</t>
  </si>
  <si>
    <t>www.isbank.ge</t>
  </si>
  <si>
    <t>არადამოუკიდებელი თავმჯდომარე</t>
  </si>
  <si>
    <t>ოზან უიარ</t>
  </si>
  <si>
    <t>არადამოუკიდებელ წევრი</t>
  </si>
  <si>
    <t>ჰუსეინ სერდარ იუჯელ</t>
  </si>
  <si>
    <t>თამარ სანიკიძე</t>
  </si>
  <si>
    <t>დამოუკიდებელი წევრი</t>
  </si>
  <si>
    <t>ნათია ჯანელიძე</t>
  </si>
  <si>
    <t>გენერალური დირექტორი</t>
  </si>
  <si>
    <t>ჰაკან ქურალ</t>
  </si>
  <si>
    <t>გენერალური დირექტორის მოადგილე</t>
  </si>
  <si>
    <t>უჩა სარალიძე</t>
  </si>
  <si>
    <t>ფინანსური დირექტორი</t>
  </si>
  <si>
    <t>ვასილ აფხაზავა</t>
  </si>
  <si>
    <t>რისკების დირექტორი</t>
  </si>
  <si>
    <t>სს თურქეთის იშ ბანკი</t>
  </si>
  <si>
    <t>თურქეთის იშ ბანკის საპენსიო ფონდი</t>
  </si>
  <si>
    <t>თურქეთის რესპუბლიკური სახალხო პარტია</t>
  </si>
  <si>
    <t xml:space="preserve">Table 9 (Capital), N10 </t>
  </si>
  <si>
    <t>Table 9 (Capital), N2</t>
  </si>
  <si>
    <t>Table 9 (Capital), N6</t>
  </si>
  <si>
    <t>აჰმეთ ჰაქან უნალ</t>
  </si>
  <si>
    <t>ჰუსეინ ქარაბულუთ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</si>
</sst>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_-;\-* #,##0_-;_-* &quot;-&quot;??_-;_-@_-"/>
  </numFmts>
  <fonts count="163">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i/>
      <sz val="10"/>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b/>
      <i/>
      <sz val="11"/>
      <color theme="1"/>
      <name val="Calibri"/>
      <family val="2"/>
      <scheme val="minor"/>
    </font>
    <font>
      <b/>
      <sz val="11"/>
      <color theme="1"/>
      <name val="Sylfaen"/>
      <family val="1"/>
    </font>
    <font>
      <b/>
      <u/>
      <sz val="10"/>
      <color indexed="12"/>
      <name val="Arial"/>
      <family val="2"/>
    </font>
    <font>
      <b/>
      <sz val="10"/>
      <color theme="1"/>
      <name val="Lucida Bright"/>
      <family val="1"/>
    </font>
    <font>
      <sz val="10"/>
      <color theme="1"/>
      <name val="Arial"/>
      <family val="2"/>
    </font>
    <font>
      <sz val="10"/>
      <color rgb="FF333333"/>
      <name val="Arial"/>
      <family val="2"/>
    </font>
    <font>
      <b/>
      <sz val="10"/>
      <color theme="1"/>
      <name val="Times New Roman"/>
      <family val="1"/>
      <charset val="162"/>
    </font>
    <font>
      <b/>
      <sz val="10"/>
      <color theme="1"/>
      <name val="Arial"/>
      <family val="2"/>
      <charset val="162"/>
    </font>
    <font>
      <b/>
      <sz val="10"/>
      <color theme="1"/>
      <name val="Arial"/>
      <family val="2"/>
    </font>
    <font>
      <b/>
      <sz val="11"/>
      <color theme="1"/>
      <name val="Calibri"/>
      <family val="2"/>
      <charset val="162"/>
      <scheme val="minor"/>
    </font>
    <font>
      <i/>
      <sz val="10"/>
      <color theme="1"/>
      <name val="Arial"/>
      <family val="2"/>
    </font>
    <font>
      <b/>
      <i/>
      <sz val="10"/>
      <color theme="1"/>
      <name val="Arial"/>
      <family val="2"/>
      <charset val="162"/>
    </font>
    <font>
      <b/>
      <i/>
      <sz val="10"/>
      <color theme="1"/>
      <name val="Sylfaen"/>
      <family val="1"/>
      <charset val="162"/>
    </font>
    <font>
      <sz val="10"/>
      <color theme="1"/>
      <name val="Arial"/>
      <family val="2"/>
      <charset val="162"/>
    </font>
    <font>
      <b/>
      <sz val="10"/>
      <color theme="1"/>
      <name val="Calibri"/>
      <family val="2"/>
      <charset val="162"/>
      <scheme val="minor"/>
    </font>
    <font>
      <sz val="10"/>
      <color theme="1"/>
      <name val="Calibri"/>
      <family val="2"/>
      <charset val="162"/>
      <scheme val="minor"/>
    </font>
    <font>
      <sz val="9"/>
      <color theme="1"/>
      <name val="Sylfaen"/>
      <family val="1"/>
      <charset val="162"/>
    </font>
    <font>
      <b/>
      <sz val="9"/>
      <color theme="1"/>
      <name val="Sylfaen"/>
      <family val="1"/>
      <charset val="162"/>
    </font>
    <font>
      <b/>
      <sz val="9"/>
      <name val="Sylfaen"/>
      <family val="1"/>
      <charset val="162"/>
    </font>
    <font>
      <sz val="9"/>
      <name val="Sylfaen"/>
      <family val="1"/>
      <charset val="162"/>
    </font>
    <font>
      <b/>
      <sz val="9"/>
      <name val="Calibri"/>
      <family val="2"/>
      <charset val="162"/>
      <scheme val="minor"/>
    </font>
    <font>
      <sz val="11"/>
      <color theme="1"/>
      <name val="Arial"/>
      <family val="2"/>
    </font>
    <font>
      <b/>
      <sz val="10"/>
      <name val="Sylfaen"/>
      <family val="1"/>
      <charset val="162"/>
    </font>
    <font>
      <b/>
      <sz val="10"/>
      <name val="Arial"/>
      <family val="2"/>
      <charset val="162"/>
    </font>
  </fonts>
  <fills count="8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rgb="FFFFFF00"/>
        <bgColor indexed="64"/>
      </patternFill>
    </fill>
    <fill>
      <patternFill patternType="solid">
        <fgColor rgb="FF92D050"/>
        <bgColor indexed="64"/>
      </patternFill>
    </fill>
    <fill>
      <patternFill patternType="solid">
        <fgColor theme="6" tint="0.59999389629810485"/>
        <bgColor indexed="64"/>
      </patternFill>
    </fill>
  </fills>
  <borders count="165">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thin">
        <color theme="6" tint="-0.499984740745262"/>
      </right>
      <top style="thin">
        <color theme="6" tint="-0.499984740745262"/>
      </top>
      <bottom style="medium">
        <color indexed="64"/>
      </bottom>
      <diagonal/>
    </border>
    <border>
      <left style="medium">
        <color indexed="64"/>
      </left>
      <right/>
      <top style="thin">
        <color indexed="64"/>
      </top>
      <bottom style="medium">
        <color indexed="64"/>
      </bottom>
      <diagonal/>
    </border>
    <border>
      <left style="thin">
        <color auto="1"/>
      </left>
      <right style="medium">
        <color auto="1"/>
      </right>
      <top/>
      <bottom/>
      <diagonal/>
    </border>
  </borders>
  <cellStyleXfs count="21415">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3" fillId="0" borderId="0"/>
    <xf numFmtId="168" fontId="24" fillId="37" borderId="0"/>
    <xf numFmtId="169" fontId="24" fillId="37" borderId="0"/>
    <xf numFmtId="168" fontId="24" fillId="37" borderId="0"/>
    <xf numFmtId="0" fontId="25" fillId="38" borderId="0" applyNumberFormat="0" applyBorder="0" applyAlignment="0" applyProtection="0"/>
    <xf numFmtId="0" fontId="4" fillId="13" borderId="0" applyNumberFormat="0" applyBorder="0" applyAlignment="0" applyProtection="0"/>
    <xf numFmtId="168" fontId="26" fillId="38" borderId="0" applyNumberFormat="0" applyBorder="0" applyAlignment="0" applyProtection="0"/>
    <xf numFmtId="168" fontId="26" fillId="38" borderId="0" applyNumberFormat="0" applyBorder="0" applyAlignment="0" applyProtection="0"/>
    <xf numFmtId="169" fontId="26" fillId="38" borderId="0" applyNumberFormat="0" applyBorder="0" applyAlignment="0" applyProtection="0"/>
    <xf numFmtId="0" fontId="25"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6" fillId="38" borderId="0" applyNumberFormat="0" applyBorder="0" applyAlignment="0" applyProtection="0"/>
    <xf numFmtId="169" fontId="26" fillId="38" borderId="0" applyNumberFormat="0" applyBorder="0" applyAlignment="0" applyProtection="0"/>
    <xf numFmtId="168" fontId="26" fillId="38" borderId="0" applyNumberFormat="0" applyBorder="0" applyAlignment="0" applyProtection="0"/>
    <xf numFmtId="168" fontId="26" fillId="38" borderId="0" applyNumberFormat="0" applyBorder="0" applyAlignment="0" applyProtection="0"/>
    <xf numFmtId="169" fontId="26" fillId="38" borderId="0" applyNumberFormat="0" applyBorder="0" applyAlignment="0" applyProtection="0"/>
    <xf numFmtId="168" fontId="26" fillId="38" borderId="0" applyNumberFormat="0" applyBorder="0" applyAlignment="0" applyProtection="0"/>
    <xf numFmtId="168" fontId="26" fillId="38" borderId="0" applyNumberFormat="0" applyBorder="0" applyAlignment="0" applyProtection="0"/>
    <xf numFmtId="169" fontId="26" fillId="38" borderId="0" applyNumberFormat="0" applyBorder="0" applyAlignment="0" applyProtection="0"/>
    <xf numFmtId="168" fontId="26" fillId="38" borderId="0" applyNumberFormat="0" applyBorder="0" applyAlignment="0" applyProtection="0"/>
    <xf numFmtId="168" fontId="26" fillId="38" borderId="0" applyNumberFormat="0" applyBorder="0" applyAlignment="0" applyProtection="0"/>
    <xf numFmtId="169" fontId="26" fillId="38" borderId="0" applyNumberFormat="0" applyBorder="0" applyAlignment="0" applyProtection="0"/>
    <xf numFmtId="168" fontId="26" fillId="38" borderId="0" applyNumberFormat="0" applyBorder="0" applyAlignment="0" applyProtection="0"/>
    <xf numFmtId="0" fontId="25" fillId="38" borderId="0" applyNumberFormat="0" applyBorder="0" applyAlignment="0" applyProtection="0"/>
    <xf numFmtId="0" fontId="25" fillId="39" borderId="0" applyNumberFormat="0" applyBorder="0" applyAlignment="0" applyProtection="0"/>
    <xf numFmtId="0" fontId="4" fillId="17" borderId="0" applyNumberFormat="0" applyBorder="0" applyAlignment="0" applyProtection="0"/>
    <xf numFmtId="168" fontId="26" fillId="39" borderId="0" applyNumberFormat="0" applyBorder="0" applyAlignment="0" applyProtection="0"/>
    <xf numFmtId="168" fontId="26" fillId="39" borderId="0" applyNumberFormat="0" applyBorder="0" applyAlignment="0" applyProtection="0"/>
    <xf numFmtId="169" fontId="26" fillId="39" borderId="0" applyNumberFormat="0" applyBorder="0" applyAlignment="0" applyProtection="0"/>
    <xf numFmtId="0" fontId="25"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6" fillId="39" borderId="0" applyNumberFormat="0" applyBorder="0" applyAlignment="0" applyProtection="0"/>
    <xf numFmtId="169" fontId="26" fillId="39" borderId="0" applyNumberFormat="0" applyBorder="0" applyAlignment="0" applyProtection="0"/>
    <xf numFmtId="168" fontId="26" fillId="39" borderId="0" applyNumberFormat="0" applyBorder="0" applyAlignment="0" applyProtection="0"/>
    <xf numFmtId="168" fontId="26" fillId="39" borderId="0" applyNumberFormat="0" applyBorder="0" applyAlignment="0" applyProtection="0"/>
    <xf numFmtId="169" fontId="26" fillId="39" borderId="0" applyNumberFormat="0" applyBorder="0" applyAlignment="0" applyProtection="0"/>
    <xf numFmtId="168" fontId="26" fillId="39" borderId="0" applyNumberFormat="0" applyBorder="0" applyAlignment="0" applyProtection="0"/>
    <xf numFmtId="168" fontId="26" fillId="39" borderId="0" applyNumberFormat="0" applyBorder="0" applyAlignment="0" applyProtection="0"/>
    <xf numFmtId="169" fontId="26" fillId="39" borderId="0" applyNumberFormat="0" applyBorder="0" applyAlignment="0" applyProtection="0"/>
    <xf numFmtId="168" fontId="26" fillId="39" borderId="0" applyNumberFormat="0" applyBorder="0" applyAlignment="0" applyProtection="0"/>
    <xf numFmtId="168" fontId="26" fillId="39" borderId="0" applyNumberFormat="0" applyBorder="0" applyAlignment="0" applyProtection="0"/>
    <xf numFmtId="169" fontId="26" fillId="39" borderId="0" applyNumberFormat="0" applyBorder="0" applyAlignment="0" applyProtection="0"/>
    <xf numFmtId="168" fontId="26" fillId="39" borderId="0" applyNumberFormat="0" applyBorder="0" applyAlignment="0" applyProtection="0"/>
    <xf numFmtId="0" fontId="25" fillId="39" borderId="0" applyNumberFormat="0" applyBorder="0" applyAlignment="0" applyProtection="0"/>
    <xf numFmtId="0" fontId="25" fillId="40" borderId="0" applyNumberFormat="0" applyBorder="0" applyAlignment="0" applyProtection="0"/>
    <xf numFmtId="0" fontId="4" fillId="21" borderId="0" applyNumberFormat="0" applyBorder="0" applyAlignment="0" applyProtection="0"/>
    <xf numFmtId="168" fontId="26" fillId="40" borderId="0" applyNumberFormat="0" applyBorder="0" applyAlignment="0" applyProtection="0"/>
    <xf numFmtId="168" fontId="26" fillId="40" borderId="0" applyNumberFormat="0" applyBorder="0" applyAlignment="0" applyProtection="0"/>
    <xf numFmtId="169" fontId="26" fillId="40" borderId="0" applyNumberFormat="0" applyBorder="0" applyAlignment="0" applyProtection="0"/>
    <xf numFmtId="0" fontId="25"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6" fillId="40" borderId="0" applyNumberFormat="0" applyBorder="0" applyAlignment="0" applyProtection="0"/>
    <xf numFmtId="169" fontId="26" fillId="40" borderId="0" applyNumberFormat="0" applyBorder="0" applyAlignment="0" applyProtection="0"/>
    <xf numFmtId="168" fontId="26" fillId="40" borderId="0" applyNumberFormat="0" applyBorder="0" applyAlignment="0" applyProtection="0"/>
    <xf numFmtId="168" fontId="26" fillId="40" borderId="0" applyNumberFormat="0" applyBorder="0" applyAlignment="0" applyProtection="0"/>
    <xf numFmtId="169" fontId="26" fillId="40" borderId="0" applyNumberFormat="0" applyBorder="0" applyAlignment="0" applyProtection="0"/>
    <xf numFmtId="168" fontId="26" fillId="40" borderId="0" applyNumberFormat="0" applyBorder="0" applyAlignment="0" applyProtection="0"/>
    <xf numFmtId="168" fontId="26" fillId="40" borderId="0" applyNumberFormat="0" applyBorder="0" applyAlignment="0" applyProtection="0"/>
    <xf numFmtId="169" fontId="26" fillId="40" borderId="0" applyNumberFormat="0" applyBorder="0" applyAlignment="0" applyProtection="0"/>
    <xf numFmtId="168" fontId="26" fillId="40" borderId="0" applyNumberFormat="0" applyBorder="0" applyAlignment="0" applyProtection="0"/>
    <xf numFmtId="168" fontId="26" fillId="40" borderId="0" applyNumberFormat="0" applyBorder="0" applyAlignment="0" applyProtection="0"/>
    <xf numFmtId="169" fontId="26" fillId="40" borderId="0" applyNumberFormat="0" applyBorder="0" applyAlignment="0" applyProtection="0"/>
    <xf numFmtId="168" fontId="26" fillId="40" borderId="0" applyNumberFormat="0" applyBorder="0" applyAlignment="0" applyProtection="0"/>
    <xf numFmtId="0" fontId="25" fillId="40" borderId="0" applyNumberFormat="0" applyBorder="0" applyAlignment="0" applyProtection="0"/>
    <xf numFmtId="0" fontId="25" fillId="41" borderId="0" applyNumberFormat="0" applyBorder="0" applyAlignment="0" applyProtection="0"/>
    <xf numFmtId="0" fontId="4" fillId="25" borderId="0" applyNumberFormat="0" applyBorder="0" applyAlignment="0" applyProtection="0"/>
    <xf numFmtId="168" fontId="26" fillId="41"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0" fontId="25"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168" fontId="26" fillId="41"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168" fontId="26" fillId="41"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168" fontId="26" fillId="41"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168" fontId="26" fillId="41" borderId="0" applyNumberFormat="0" applyBorder="0" applyAlignment="0" applyProtection="0"/>
    <xf numFmtId="0" fontId="25" fillId="41" borderId="0" applyNumberFormat="0" applyBorder="0" applyAlignment="0" applyProtection="0"/>
    <xf numFmtId="0" fontId="25" fillId="42" borderId="0" applyNumberFormat="0" applyBorder="0" applyAlignment="0" applyProtection="0"/>
    <xf numFmtId="0" fontId="4" fillId="29" borderId="0" applyNumberFormat="0" applyBorder="0" applyAlignment="0" applyProtection="0"/>
    <xf numFmtId="168" fontId="26" fillId="42" borderId="0" applyNumberFormat="0" applyBorder="0" applyAlignment="0" applyProtection="0"/>
    <xf numFmtId="168" fontId="26" fillId="42" borderId="0" applyNumberFormat="0" applyBorder="0" applyAlignment="0" applyProtection="0"/>
    <xf numFmtId="169" fontId="26" fillId="42" borderId="0" applyNumberFormat="0" applyBorder="0" applyAlignment="0" applyProtection="0"/>
    <xf numFmtId="0" fontId="25"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6" fillId="42" borderId="0" applyNumberFormat="0" applyBorder="0" applyAlignment="0" applyProtection="0"/>
    <xf numFmtId="169" fontId="26" fillId="42" borderId="0" applyNumberFormat="0" applyBorder="0" applyAlignment="0" applyProtection="0"/>
    <xf numFmtId="168" fontId="26" fillId="42" borderId="0" applyNumberFormat="0" applyBorder="0" applyAlignment="0" applyProtection="0"/>
    <xf numFmtId="168" fontId="26" fillId="42" borderId="0" applyNumberFormat="0" applyBorder="0" applyAlignment="0" applyProtection="0"/>
    <xf numFmtId="169" fontId="26" fillId="42" borderId="0" applyNumberFormat="0" applyBorder="0" applyAlignment="0" applyProtection="0"/>
    <xf numFmtId="168" fontId="26" fillId="42" borderId="0" applyNumberFormat="0" applyBorder="0" applyAlignment="0" applyProtection="0"/>
    <xf numFmtId="168" fontId="26" fillId="42" borderId="0" applyNumberFormat="0" applyBorder="0" applyAlignment="0" applyProtection="0"/>
    <xf numFmtId="169" fontId="26" fillId="42" borderId="0" applyNumberFormat="0" applyBorder="0" applyAlignment="0" applyProtection="0"/>
    <xf numFmtId="168" fontId="26" fillId="42" borderId="0" applyNumberFormat="0" applyBorder="0" applyAlignment="0" applyProtection="0"/>
    <xf numFmtId="168" fontId="26" fillId="42" borderId="0" applyNumberFormat="0" applyBorder="0" applyAlignment="0" applyProtection="0"/>
    <xf numFmtId="169" fontId="26" fillId="42" borderId="0" applyNumberFormat="0" applyBorder="0" applyAlignment="0" applyProtection="0"/>
    <xf numFmtId="168" fontId="26" fillId="42" borderId="0" applyNumberFormat="0" applyBorder="0" applyAlignment="0" applyProtection="0"/>
    <xf numFmtId="0" fontId="25" fillId="42" borderId="0" applyNumberFormat="0" applyBorder="0" applyAlignment="0" applyProtection="0"/>
    <xf numFmtId="0" fontId="25" fillId="43" borderId="0" applyNumberFormat="0" applyBorder="0" applyAlignment="0" applyProtection="0"/>
    <xf numFmtId="0" fontId="4" fillId="33" borderId="0" applyNumberFormat="0" applyBorder="0" applyAlignment="0" applyProtection="0"/>
    <xf numFmtId="168" fontId="26" fillId="43" borderId="0" applyNumberFormat="0" applyBorder="0" applyAlignment="0" applyProtection="0"/>
    <xf numFmtId="168" fontId="26" fillId="43" borderId="0" applyNumberFormat="0" applyBorder="0" applyAlignment="0" applyProtection="0"/>
    <xf numFmtId="169" fontId="26" fillId="43" borderId="0" applyNumberFormat="0" applyBorder="0" applyAlignment="0" applyProtection="0"/>
    <xf numFmtId="0" fontId="25"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6" fillId="43" borderId="0" applyNumberFormat="0" applyBorder="0" applyAlignment="0" applyProtection="0"/>
    <xf numFmtId="169" fontId="26" fillId="43" borderId="0" applyNumberFormat="0" applyBorder="0" applyAlignment="0" applyProtection="0"/>
    <xf numFmtId="168" fontId="26" fillId="43" borderId="0" applyNumberFormat="0" applyBorder="0" applyAlignment="0" applyProtection="0"/>
    <xf numFmtId="168" fontId="26" fillId="43" borderId="0" applyNumberFormat="0" applyBorder="0" applyAlignment="0" applyProtection="0"/>
    <xf numFmtId="169" fontId="26" fillId="43" borderId="0" applyNumberFormat="0" applyBorder="0" applyAlignment="0" applyProtection="0"/>
    <xf numFmtId="168" fontId="26" fillId="43" borderId="0" applyNumberFormat="0" applyBorder="0" applyAlignment="0" applyProtection="0"/>
    <xf numFmtId="168" fontId="26" fillId="43" borderId="0" applyNumberFormat="0" applyBorder="0" applyAlignment="0" applyProtection="0"/>
    <xf numFmtId="169" fontId="26" fillId="43" borderId="0" applyNumberFormat="0" applyBorder="0" applyAlignment="0" applyProtection="0"/>
    <xf numFmtId="168" fontId="26" fillId="43" borderId="0" applyNumberFormat="0" applyBorder="0" applyAlignment="0" applyProtection="0"/>
    <xf numFmtId="168" fontId="26" fillId="43" borderId="0" applyNumberFormat="0" applyBorder="0" applyAlignment="0" applyProtection="0"/>
    <xf numFmtId="169" fontId="26" fillId="43" borderId="0" applyNumberFormat="0" applyBorder="0" applyAlignment="0" applyProtection="0"/>
    <xf numFmtId="168" fontId="26" fillId="43" borderId="0" applyNumberFormat="0" applyBorder="0" applyAlignment="0" applyProtection="0"/>
    <xf numFmtId="0" fontId="25" fillId="43" borderId="0" applyNumberFormat="0" applyBorder="0" applyAlignment="0" applyProtection="0"/>
    <xf numFmtId="0" fontId="25" fillId="44" borderId="0" applyNumberFormat="0" applyBorder="0" applyAlignment="0" applyProtection="0"/>
    <xf numFmtId="0" fontId="4" fillId="1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0" fontId="25"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0" fontId="25" fillId="44" borderId="0" applyNumberFormat="0" applyBorder="0" applyAlignment="0" applyProtection="0"/>
    <xf numFmtId="0" fontId="25" fillId="45" borderId="0" applyNumberFormat="0" applyBorder="0" applyAlignment="0" applyProtection="0"/>
    <xf numFmtId="0" fontId="4" fillId="18" borderId="0" applyNumberFormat="0" applyBorder="0" applyAlignment="0" applyProtection="0"/>
    <xf numFmtId="168" fontId="26" fillId="45"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0" fontId="25"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168" fontId="26" fillId="45"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168" fontId="26" fillId="45"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168" fontId="26" fillId="45"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168" fontId="26" fillId="45" borderId="0" applyNumberFormat="0" applyBorder="0" applyAlignment="0" applyProtection="0"/>
    <xf numFmtId="0" fontId="25" fillId="45" borderId="0" applyNumberFormat="0" applyBorder="0" applyAlignment="0" applyProtection="0"/>
    <xf numFmtId="0" fontId="25" fillId="46" borderId="0" applyNumberFormat="0" applyBorder="0" applyAlignment="0" applyProtection="0"/>
    <xf numFmtId="0" fontId="4" fillId="22" borderId="0" applyNumberFormat="0" applyBorder="0" applyAlignment="0" applyProtection="0"/>
    <xf numFmtId="168" fontId="26" fillId="46" borderId="0" applyNumberFormat="0" applyBorder="0" applyAlignment="0" applyProtection="0"/>
    <xf numFmtId="168" fontId="26" fillId="46" borderId="0" applyNumberFormat="0" applyBorder="0" applyAlignment="0" applyProtection="0"/>
    <xf numFmtId="169" fontId="26" fillId="46" borderId="0" applyNumberFormat="0" applyBorder="0" applyAlignment="0" applyProtection="0"/>
    <xf numFmtId="0" fontId="25"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68" fontId="26" fillId="46" borderId="0" applyNumberFormat="0" applyBorder="0" applyAlignment="0" applyProtection="0"/>
    <xf numFmtId="169" fontId="26" fillId="46" borderId="0" applyNumberFormat="0" applyBorder="0" applyAlignment="0" applyProtection="0"/>
    <xf numFmtId="168" fontId="26" fillId="46" borderId="0" applyNumberFormat="0" applyBorder="0" applyAlignment="0" applyProtection="0"/>
    <xf numFmtId="168" fontId="26" fillId="46" borderId="0" applyNumberFormat="0" applyBorder="0" applyAlignment="0" applyProtection="0"/>
    <xf numFmtId="169" fontId="26" fillId="46" borderId="0" applyNumberFormat="0" applyBorder="0" applyAlignment="0" applyProtection="0"/>
    <xf numFmtId="168" fontId="26" fillId="46" borderId="0" applyNumberFormat="0" applyBorder="0" applyAlignment="0" applyProtection="0"/>
    <xf numFmtId="168" fontId="26" fillId="46" borderId="0" applyNumberFormat="0" applyBorder="0" applyAlignment="0" applyProtection="0"/>
    <xf numFmtId="169" fontId="26" fillId="46" borderId="0" applyNumberFormat="0" applyBorder="0" applyAlignment="0" applyProtection="0"/>
    <xf numFmtId="168" fontId="26" fillId="46" borderId="0" applyNumberFormat="0" applyBorder="0" applyAlignment="0" applyProtection="0"/>
    <xf numFmtId="168" fontId="26" fillId="46" borderId="0" applyNumberFormat="0" applyBorder="0" applyAlignment="0" applyProtection="0"/>
    <xf numFmtId="169" fontId="26" fillId="46" borderId="0" applyNumberFormat="0" applyBorder="0" applyAlignment="0" applyProtection="0"/>
    <xf numFmtId="168" fontId="26" fillId="46" borderId="0" applyNumberFormat="0" applyBorder="0" applyAlignment="0" applyProtection="0"/>
    <xf numFmtId="0" fontId="25" fillId="46" borderId="0" applyNumberFormat="0" applyBorder="0" applyAlignment="0" applyProtection="0"/>
    <xf numFmtId="0" fontId="25" fillId="41" borderId="0" applyNumberFormat="0" applyBorder="0" applyAlignment="0" applyProtection="0"/>
    <xf numFmtId="0" fontId="4" fillId="26" borderId="0" applyNumberFormat="0" applyBorder="0" applyAlignment="0" applyProtection="0"/>
    <xf numFmtId="168" fontId="26" fillId="41"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0" fontId="25"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168" fontId="26" fillId="41"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168" fontId="26" fillId="41"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168" fontId="26" fillId="41"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168" fontId="26" fillId="41" borderId="0" applyNumberFormat="0" applyBorder="0" applyAlignment="0" applyProtection="0"/>
    <xf numFmtId="0" fontId="25" fillId="41" borderId="0" applyNumberFormat="0" applyBorder="0" applyAlignment="0" applyProtection="0"/>
    <xf numFmtId="0" fontId="25" fillId="44" borderId="0" applyNumberFormat="0" applyBorder="0" applyAlignment="0" applyProtection="0"/>
    <xf numFmtId="0" fontId="4" fillId="30"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0" fontId="25"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0" fontId="25" fillId="44" borderId="0" applyNumberFormat="0" applyBorder="0" applyAlignment="0" applyProtection="0"/>
    <xf numFmtId="0" fontId="25" fillId="47" borderId="0" applyNumberFormat="0" applyBorder="0" applyAlignment="0" applyProtection="0"/>
    <xf numFmtId="0" fontId="4" fillId="34" borderId="0" applyNumberFormat="0" applyBorder="0" applyAlignment="0" applyProtection="0"/>
    <xf numFmtId="168" fontId="26" fillId="47" borderId="0" applyNumberFormat="0" applyBorder="0" applyAlignment="0" applyProtection="0"/>
    <xf numFmtId="168" fontId="26" fillId="47" borderId="0" applyNumberFormat="0" applyBorder="0" applyAlignment="0" applyProtection="0"/>
    <xf numFmtId="169" fontId="26" fillId="47" borderId="0" applyNumberFormat="0" applyBorder="0" applyAlignment="0" applyProtection="0"/>
    <xf numFmtId="0" fontId="25"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68" fontId="26" fillId="47" borderId="0" applyNumberFormat="0" applyBorder="0" applyAlignment="0" applyProtection="0"/>
    <xf numFmtId="169" fontId="26" fillId="47" borderId="0" applyNumberFormat="0" applyBorder="0" applyAlignment="0" applyProtection="0"/>
    <xf numFmtId="168" fontId="26" fillId="47" borderId="0" applyNumberFormat="0" applyBorder="0" applyAlignment="0" applyProtection="0"/>
    <xf numFmtId="168" fontId="26" fillId="47" borderId="0" applyNumberFormat="0" applyBorder="0" applyAlignment="0" applyProtection="0"/>
    <xf numFmtId="169" fontId="26" fillId="47" borderId="0" applyNumberFormat="0" applyBorder="0" applyAlignment="0" applyProtection="0"/>
    <xf numFmtId="168" fontId="26" fillId="47" borderId="0" applyNumberFormat="0" applyBorder="0" applyAlignment="0" applyProtection="0"/>
    <xf numFmtId="168" fontId="26" fillId="47" borderId="0" applyNumberFormat="0" applyBorder="0" applyAlignment="0" applyProtection="0"/>
    <xf numFmtId="169" fontId="26" fillId="47" borderId="0" applyNumberFormat="0" applyBorder="0" applyAlignment="0" applyProtection="0"/>
    <xf numFmtId="168" fontId="26" fillId="47" borderId="0" applyNumberFormat="0" applyBorder="0" applyAlignment="0" applyProtection="0"/>
    <xf numFmtId="168" fontId="26" fillId="47" borderId="0" applyNumberFormat="0" applyBorder="0" applyAlignment="0" applyProtection="0"/>
    <xf numFmtId="169" fontId="26" fillId="47" borderId="0" applyNumberFormat="0" applyBorder="0" applyAlignment="0" applyProtection="0"/>
    <xf numFmtId="168" fontId="26" fillId="47" borderId="0" applyNumberFormat="0" applyBorder="0" applyAlignment="0" applyProtection="0"/>
    <xf numFmtId="0" fontId="25" fillId="47" borderId="0" applyNumberFormat="0" applyBorder="0" applyAlignment="0" applyProtection="0"/>
    <xf numFmtId="0" fontId="27" fillId="48" borderId="0" applyNumberFormat="0" applyBorder="0" applyAlignment="0" applyProtection="0"/>
    <xf numFmtId="0" fontId="28" fillId="15" borderId="0" applyNumberFormat="0" applyBorder="0" applyAlignment="0" applyProtection="0"/>
    <xf numFmtId="168" fontId="29" fillId="48" borderId="0" applyNumberFormat="0" applyBorder="0" applyAlignment="0" applyProtection="0"/>
    <xf numFmtId="168" fontId="29" fillId="48" borderId="0" applyNumberFormat="0" applyBorder="0" applyAlignment="0" applyProtection="0"/>
    <xf numFmtId="169" fontId="29" fillId="48" borderId="0" applyNumberFormat="0" applyBorder="0" applyAlignment="0" applyProtection="0"/>
    <xf numFmtId="0" fontId="27" fillId="48"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168" fontId="29" fillId="48" borderId="0" applyNumberFormat="0" applyBorder="0" applyAlignment="0" applyProtection="0"/>
    <xf numFmtId="169" fontId="29" fillId="48" borderId="0" applyNumberFormat="0" applyBorder="0" applyAlignment="0" applyProtection="0"/>
    <xf numFmtId="168" fontId="29" fillId="48" borderId="0" applyNumberFormat="0" applyBorder="0" applyAlignment="0" applyProtection="0"/>
    <xf numFmtId="168" fontId="29" fillId="48" borderId="0" applyNumberFormat="0" applyBorder="0" applyAlignment="0" applyProtection="0"/>
    <xf numFmtId="169" fontId="29" fillId="48" borderId="0" applyNumberFormat="0" applyBorder="0" applyAlignment="0" applyProtection="0"/>
    <xf numFmtId="168" fontId="29" fillId="48" borderId="0" applyNumberFormat="0" applyBorder="0" applyAlignment="0" applyProtection="0"/>
    <xf numFmtId="168" fontId="29" fillId="48" borderId="0" applyNumberFormat="0" applyBorder="0" applyAlignment="0" applyProtection="0"/>
    <xf numFmtId="169" fontId="29" fillId="48" borderId="0" applyNumberFormat="0" applyBorder="0" applyAlignment="0" applyProtection="0"/>
    <xf numFmtId="168" fontId="29" fillId="48" borderId="0" applyNumberFormat="0" applyBorder="0" applyAlignment="0" applyProtection="0"/>
    <xf numFmtId="168" fontId="29" fillId="48" borderId="0" applyNumberFormat="0" applyBorder="0" applyAlignment="0" applyProtection="0"/>
    <xf numFmtId="169" fontId="29" fillId="48" borderId="0" applyNumberFormat="0" applyBorder="0" applyAlignment="0" applyProtection="0"/>
    <xf numFmtId="168" fontId="29" fillId="48" borderId="0" applyNumberFormat="0" applyBorder="0" applyAlignment="0" applyProtection="0"/>
    <xf numFmtId="0" fontId="27" fillId="48" borderId="0" applyNumberFormat="0" applyBorder="0" applyAlignment="0" applyProtection="0"/>
    <xf numFmtId="0" fontId="27" fillId="45" borderId="0" applyNumberFormat="0" applyBorder="0" applyAlignment="0" applyProtection="0"/>
    <xf numFmtId="0" fontId="28" fillId="19"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0" fontId="27" fillId="45"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0" fontId="27" fillId="45" borderId="0" applyNumberFormat="0" applyBorder="0" applyAlignment="0" applyProtection="0"/>
    <xf numFmtId="0" fontId="27" fillId="46" borderId="0" applyNumberFormat="0" applyBorder="0" applyAlignment="0" applyProtection="0"/>
    <xf numFmtId="0" fontId="28" fillId="23" borderId="0" applyNumberFormat="0" applyBorder="0" applyAlignment="0" applyProtection="0"/>
    <xf numFmtId="168" fontId="29" fillId="46"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0" fontId="27" fillId="46"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168" fontId="29" fillId="46"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168" fontId="29" fillId="46"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168" fontId="29" fillId="46"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168" fontId="29" fillId="46" borderId="0" applyNumberFormat="0" applyBorder="0" applyAlignment="0" applyProtection="0"/>
    <xf numFmtId="0" fontId="27" fillId="46" borderId="0" applyNumberFormat="0" applyBorder="0" applyAlignment="0" applyProtection="0"/>
    <xf numFmtId="0" fontId="27" fillId="49" borderId="0" applyNumberFormat="0" applyBorder="0" applyAlignment="0" applyProtection="0"/>
    <xf numFmtId="0" fontId="28" fillId="27"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0" fontId="27" fillId="49"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0" fontId="27" fillId="49" borderId="0" applyNumberFormat="0" applyBorder="0" applyAlignment="0" applyProtection="0"/>
    <xf numFmtId="0" fontId="27" fillId="50" borderId="0" applyNumberFormat="0" applyBorder="0" applyAlignment="0" applyProtection="0"/>
    <xf numFmtId="0" fontId="28" fillId="31" borderId="0" applyNumberFormat="0" applyBorder="0" applyAlignment="0" applyProtection="0"/>
    <xf numFmtId="168" fontId="29" fillId="50"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0" fontId="27" fillId="50"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168" fontId="29" fillId="50"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168" fontId="29" fillId="50"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168" fontId="29" fillId="50"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168" fontId="29" fillId="50" borderId="0" applyNumberFormat="0" applyBorder="0" applyAlignment="0" applyProtection="0"/>
    <xf numFmtId="0" fontId="27" fillId="50" borderId="0" applyNumberFormat="0" applyBorder="0" applyAlignment="0" applyProtection="0"/>
    <xf numFmtId="0" fontId="27" fillId="51" borderId="0" applyNumberFormat="0" applyBorder="0" applyAlignment="0" applyProtection="0"/>
    <xf numFmtId="0" fontId="28" fillId="35"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9" fontId="29" fillId="51" borderId="0" applyNumberFormat="0" applyBorder="0" applyAlignment="0" applyProtection="0"/>
    <xf numFmtId="0" fontId="27" fillId="51"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168" fontId="29" fillId="51" borderId="0" applyNumberFormat="0" applyBorder="0" applyAlignment="0" applyProtection="0"/>
    <xf numFmtId="169"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9"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9"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9" fontId="29" fillId="51" borderId="0" applyNumberFormat="0" applyBorder="0" applyAlignment="0" applyProtection="0"/>
    <xf numFmtId="168" fontId="29" fillId="51" borderId="0" applyNumberFormat="0" applyBorder="0" applyAlignment="0" applyProtection="0"/>
    <xf numFmtId="0" fontId="27" fillId="51" borderId="0" applyNumberFormat="0" applyBorder="0" applyAlignment="0" applyProtection="0"/>
    <xf numFmtId="0" fontId="25" fillId="52" borderId="0" applyNumberFormat="0" applyBorder="0" applyAlignment="0" applyProtection="0"/>
    <xf numFmtId="0" fontId="25" fillId="52" borderId="0" applyNumberFormat="0" applyBorder="0" applyAlignment="0" applyProtection="0"/>
    <xf numFmtId="0" fontId="27" fillId="53" borderId="0" applyNumberFormat="0" applyBorder="0" applyAlignment="0" applyProtection="0"/>
    <xf numFmtId="0" fontId="27" fillId="54" borderId="0" applyNumberFormat="0" applyBorder="0" applyAlignment="0" applyProtection="0"/>
    <xf numFmtId="0" fontId="28" fillId="12"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9" fontId="29" fillId="54" borderId="0" applyNumberFormat="0" applyBorder="0" applyAlignment="0" applyProtection="0"/>
    <xf numFmtId="0" fontId="27" fillId="54"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168" fontId="29" fillId="54" borderId="0" applyNumberFormat="0" applyBorder="0" applyAlignment="0" applyProtection="0"/>
    <xf numFmtId="169"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9"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9"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9" fontId="29" fillId="54" borderId="0" applyNumberFormat="0" applyBorder="0" applyAlignment="0" applyProtection="0"/>
    <xf numFmtId="168" fontId="29" fillId="54" borderId="0" applyNumberFormat="0" applyBorder="0" applyAlignment="0" applyProtection="0"/>
    <xf numFmtId="0" fontId="27" fillId="54" borderId="0" applyNumberFormat="0" applyBorder="0" applyAlignment="0" applyProtection="0"/>
    <xf numFmtId="0" fontId="27" fillId="54" borderId="0" applyNumberFormat="0" applyBorder="0" applyAlignment="0" applyProtection="0"/>
    <xf numFmtId="0" fontId="27" fillId="54" borderId="0" applyNumberFormat="0" applyBorder="0" applyAlignment="0" applyProtection="0"/>
    <xf numFmtId="0" fontId="25" fillId="55" borderId="0" applyNumberFormat="0" applyBorder="0" applyAlignment="0" applyProtection="0"/>
    <xf numFmtId="0" fontId="25" fillId="56" borderId="0" applyNumberFormat="0" applyBorder="0" applyAlignment="0" applyProtection="0"/>
    <xf numFmtId="0" fontId="27" fillId="57" borderId="0" applyNumberFormat="0" applyBorder="0" applyAlignment="0" applyProtection="0"/>
    <xf numFmtId="0" fontId="27" fillId="58" borderId="0" applyNumberFormat="0" applyBorder="0" applyAlignment="0" applyProtection="0"/>
    <xf numFmtId="0" fontId="28" fillId="16"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9" fontId="29" fillId="58" borderId="0" applyNumberFormat="0" applyBorder="0" applyAlignment="0" applyProtection="0"/>
    <xf numFmtId="0" fontId="27" fillId="58"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168" fontId="29" fillId="58" borderId="0" applyNumberFormat="0" applyBorder="0" applyAlignment="0" applyProtection="0"/>
    <xf numFmtId="169"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9"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9"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9" fontId="29" fillId="58" borderId="0" applyNumberFormat="0" applyBorder="0" applyAlignment="0" applyProtection="0"/>
    <xf numFmtId="168" fontId="29" fillId="58" borderId="0" applyNumberFormat="0" applyBorder="0" applyAlignment="0" applyProtection="0"/>
    <xf numFmtId="0" fontId="27" fillId="58" borderId="0" applyNumberFormat="0" applyBorder="0" applyAlignment="0" applyProtection="0"/>
    <xf numFmtId="0" fontId="27" fillId="58" borderId="0" applyNumberFormat="0" applyBorder="0" applyAlignment="0" applyProtection="0"/>
    <xf numFmtId="0" fontId="27" fillId="58" borderId="0" applyNumberFormat="0" applyBorder="0" applyAlignment="0" applyProtection="0"/>
    <xf numFmtId="0" fontId="25" fillId="55" borderId="0" applyNumberFormat="0" applyBorder="0" applyAlignment="0" applyProtection="0"/>
    <xf numFmtId="0" fontId="25" fillId="59" borderId="0" applyNumberFormat="0" applyBorder="0" applyAlignment="0" applyProtection="0"/>
    <xf numFmtId="0" fontId="27" fillId="56" borderId="0" applyNumberFormat="0" applyBorder="0" applyAlignment="0" applyProtection="0"/>
    <xf numFmtId="0" fontId="27" fillId="60" borderId="0" applyNumberFormat="0" applyBorder="0" applyAlignment="0" applyProtection="0"/>
    <xf numFmtId="0" fontId="28" fillId="20" borderId="0" applyNumberFormat="0" applyBorder="0" applyAlignment="0" applyProtection="0"/>
    <xf numFmtId="168" fontId="29" fillId="60" borderId="0" applyNumberFormat="0" applyBorder="0" applyAlignment="0" applyProtection="0"/>
    <xf numFmtId="168" fontId="29" fillId="60" borderId="0" applyNumberFormat="0" applyBorder="0" applyAlignment="0" applyProtection="0"/>
    <xf numFmtId="169" fontId="29" fillId="60" borderId="0" applyNumberFormat="0" applyBorder="0" applyAlignment="0" applyProtection="0"/>
    <xf numFmtId="0" fontId="27" fillId="6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168" fontId="29" fillId="60" borderId="0" applyNumberFormat="0" applyBorder="0" applyAlignment="0" applyProtection="0"/>
    <xf numFmtId="169" fontId="29" fillId="60" borderId="0" applyNumberFormat="0" applyBorder="0" applyAlignment="0" applyProtection="0"/>
    <xf numFmtId="168" fontId="29" fillId="60" borderId="0" applyNumberFormat="0" applyBorder="0" applyAlignment="0" applyProtection="0"/>
    <xf numFmtId="168" fontId="29" fillId="60" borderId="0" applyNumberFormat="0" applyBorder="0" applyAlignment="0" applyProtection="0"/>
    <xf numFmtId="169" fontId="29" fillId="60" borderId="0" applyNumberFormat="0" applyBorder="0" applyAlignment="0" applyProtection="0"/>
    <xf numFmtId="168" fontId="29" fillId="60" borderId="0" applyNumberFormat="0" applyBorder="0" applyAlignment="0" applyProtection="0"/>
    <xf numFmtId="168" fontId="29" fillId="60" borderId="0" applyNumberFormat="0" applyBorder="0" applyAlignment="0" applyProtection="0"/>
    <xf numFmtId="169" fontId="29" fillId="60" borderId="0" applyNumberFormat="0" applyBorder="0" applyAlignment="0" applyProtection="0"/>
    <xf numFmtId="168" fontId="29" fillId="60" borderId="0" applyNumberFormat="0" applyBorder="0" applyAlignment="0" applyProtection="0"/>
    <xf numFmtId="168" fontId="29" fillId="60" borderId="0" applyNumberFormat="0" applyBorder="0" applyAlignment="0" applyProtection="0"/>
    <xf numFmtId="169" fontId="29" fillId="60" borderId="0" applyNumberFormat="0" applyBorder="0" applyAlignment="0" applyProtection="0"/>
    <xf numFmtId="168" fontId="29" fillId="60" borderId="0" applyNumberFormat="0" applyBorder="0" applyAlignment="0" applyProtection="0"/>
    <xf numFmtId="0" fontId="27" fillId="60" borderId="0" applyNumberFormat="0" applyBorder="0" applyAlignment="0" applyProtection="0"/>
    <xf numFmtId="0" fontId="27" fillId="60" borderId="0" applyNumberFormat="0" applyBorder="0" applyAlignment="0" applyProtection="0"/>
    <xf numFmtId="0" fontId="27" fillId="60" borderId="0" applyNumberFormat="0" applyBorder="0" applyAlignment="0" applyProtection="0"/>
    <xf numFmtId="0" fontId="25" fillId="52" borderId="0" applyNumberFormat="0" applyBorder="0" applyAlignment="0" applyProtection="0"/>
    <xf numFmtId="0" fontId="25" fillId="56" borderId="0" applyNumberFormat="0" applyBorder="0" applyAlignment="0" applyProtection="0"/>
    <xf numFmtId="0" fontId="27" fillId="56" borderId="0" applyNumberFormat="0" applyBorder="0" applyAlignment="0" applyProtection="0"/>
    <xf numFmtId="0" fontId="27" fillId="49" borderId="0" applyNumberFormat="0" applyBorder="0" applyAlignment="0" applyProtection="0"/>
    <xf numFmtId="0" fontId="28" fillId="24"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0" fontId="27" fillId="49"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0" fontId="27" fillId="49" borderId="0" applyNumberFormat="0" applyBorder="0" applyAlignment="0" applyProtection="0"/>
    <xf numFmtId="0" fontId="27" fillId="49" borderId="0" applyNumberFormat="0" applyBorder="0" applyAlignment="0" applyProtection="0"/>
    <xf numFmtId="0" fontId="27" fillId="49" borderId="0" applyNumberFormat="0" applyBorder="0" applyAlignment="0" applyProtection="0"/>
    <xf numFmtId="0" fontId="25" fillId="61" borderId="0" applyNumberFormat="0" applyBorder="0" applyAlignment="0" applyProtection="0"/>
    <xf numFmtId="0" fontId="25" fillId="52" borderId="0" applyNumberFormat="0" applyBorder="0" applyAlignment="0" applyProtection="0"/>
    <xf numFmtId="0" fontId="27" fillId="53" borderId="0" applyNumberFormat="0" applyBorder="0" applyAlignment="0" applyProtection="0"/>
    <xf numFmtId="0" fontId="27" fillId="50" borderId="0" applyNumberFormat="0" applyBorder="0" applyAlignment="0" applyProtection="0"/>
    <xf numFmtId="0" fontId="28" fillId="28" borderId="0" applyNumberFormat="0" applyBorder="0" applyAlignment="0" applyProtection="0"/>
    <xf numFmtId="168" fontId="29" fillId="50"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0" fontId="27" fillId="50"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168" fontId="29" fillId="50"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168" fontId="29" fillId="50"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168" fontId="29" fillId="50"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168" fontId="29" fillId="50" borderId="0" applyNumberFormat="0" applyBorder="0" applyAlignment="0" applyProtection="0"/>
    <xf numFmtId="0" fontId="27" fillId="50" borderId="0" applyNumberFormat="0" applyBorder="0" applyAlignment="0" applyProtection="0"/>
    <xf numFmtId="0" fontId="27" fillId="50" borderId="0" applyNumberFormat="0" applyBorder="0" applyAlignment="0" applyProtection="0"/>
    <xf numFmtId="0" fontId="27" fillId="50" borderId="0" applyNumberFormat="0" applyBorder="0" applyAlignment="0" applyProtection="0"/>
    <xf numFmtId="0" fontId="25" fillId="55" borderId="0" applyNumberFormat="0" applyBorder="0" applyAlignment="0" applyProtection="0"/>
    <xf numFmtId="0" fontId="25" fillId="62" borderId="0" applyNumberFormat="0" applyBorder="0" applyAlignment="0" applyProtection="0"/>
    <xf numFmtId="0" fontId="27" fillId="62" borderId="0" applyNumberFormat="0" applyBorder="0" applyAlignment="0" applyProtection="0"/>
    <xf numFmtId="0" fontId="27" fillId="63" borderId="0" applyNumberFormat="0" applyBorder="0" applyAlignment="0" applyProtection="0"/>
    <xf numFmtId="0" fontId="28" fillId="32" borderId="0" applyNumberFormat="0" applyBorder="0" applyAlignment="0" applyProtection="0"/>
    <xf numFmtId="168" fontId="29" fillId="63" borderId="0" applyNumberFormat="0" applyBorder="0" applyAlignment="0" applyProtection="0"/>
    <xf numFmtId="168" fontId="29" fillId="63" borderId="0" applyNumberFormat="0" applyBorder="0" applyAlignment="0" applyProtection="0"/>
    <xf numFmtId="169" fontId="29" fillId="63" borderId="0" applyNumberFormat="0" applyBorder="0" applyAlignment="0" applyProtection="0"/>
    <xf numFmtId="0" fontId="27" fillId="63"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168" fontId="29" fillId="63" borderId="0" applyNumberFormat="0" applyBorder="0" applyAlignment="0" applyProtection="0"/>
    <xf numFmtId="169" fontId="29" fillId="63" borderId="0" applyNumberFormat="0" applyBorder="0" applyAlignment="0" applyProtection="0"/>
    <xf numFmtId="168" fontId="29" fillId="63" borderId="0" applyNumberFormat="0" applyBorder="0" applyAlignment="0" applyProtection="0"/>
    <xf numFmtId="168" fontId="29" fillId="63" borderId="0" applyNumberFormat="0" applyBorder="0" applyAlignment="0" applyProtection="0"/>
    <xf numFmtId="169" fontId="29" fillId="63" borderId="0" applyNumberFormat="0" applyBorder="0" applyAlignment="0" applyProtection="0"/>
    <xf numFmtId="168" fontId="29" fillId="63" borderId="0" applyNumberFormat="0" applyBorder="0" applyAlignment="0" applyProtection="0"/>
    <xf numFmtId="168" fontId="29" fillId="63" borderId="0" applyNumberFormat="0" applyBorder="0" applyAlignment="0" applyProtection="0"/>
    <xf numFmtId="169" fontId="29" fillId="63" borderId="0" applyNumberFormat="0" applyBorder="0" applyAlignment="0" applyProtection="0"/>
    <xf numFmtId="168" fontId="29" fillId="63" borderId="0" applyNumberFormat="0" applyBorder="0" applyAlignment="0" applyProtection="0"/>
    <xf numFmtId="168" fontId="29" fillId="63" borderId="0" applyNumberFormat="0" applyBorder="0" applyAlignment="0" applyProtection="0"/>
    <xf numFmtId="169" fontId="29" fillId="63" borderId="0" applyNumberFormat="0" applyBorder="0" applyAlignment="0" applyProtection="0"/>
    <xf numFmtId="168" fontId="29" fillId="63" borderId="0" applyNumberFormat="0" applyBorder="0" applyAlignment="0" applyProtection="0"/>
    <xf numFmtId="0" fontId="27" fillId="63" borderId="0" applyNumberFormat="0" applyBorder="0" applyAlignment="0" applyProtection="0"/>
    <xf numFmtId="0" fontId="27" fillId="63" borderId="0" applyNumberFormat="0" applyBorder="0" applyAlignment="0" applyProtection="0"/>
    <xf numFmtId="0" fontId="27" fillId="63" borderId="0" applyNumberFormat="0" applyBorder="0" applyAlignment="0" applyProtection="0"/>
    <xf numFmtId="0" fontId="30" fillId="39" borderId="0" applyNumberFormat="0" applyBorder="0" applyAlignment="0" applyProtection="0"/>
    <xf numFmtId="0" fontId="31" fillId="6" borderId="0" applyNumberFormat="0" applyBorder="0" applyAlignment="0" applyProtection="0"/>
    <xf numFmtId="168" fontId="32" fillId="39" borderId="0" applyNumberFormat="0" applyBorder="0" applyAlignment="0" applyProtection="0"/>
    <xf numFmtId="168" fontId="32" fillId="39" borderId="0" applyNumberFormat="0" applyBorder="0" applyAlignment="0" applyProtection="0"/>
    <xf numFmtId="169" fontId="32" fillId="39" borderId="0" applyNumberFormat="0" applyBorder="0" applyAlignment="0" applyProtection="0"/>
    <xf numFmtId="0" fontId="30" fillId="39"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168" fontId="32" fillId="39" borderId="0" applyNumberFormat="0" applyBorder="0" applyAlignment="0" applyProtection="0"/>
    <xf numFmtId="169" fontId="32" fillId="39" borderId="0" applyNumberFormat="0" applyBorder="0" applyAlignment="0" applyProtection="0"/>
    <xf numFmtId="168" fontId="32" fillId="39" borderId="0" applyNumberFormat="0" applyBorder="0" applyAlignment="0" applyProtection="0"/>
    <xf numFmtId="168" fontId="32" fillId="39" borderId="0" applyNumberFormat="0" applyBorder="0" applyAlignment="0" applyProtection="0"/>
    <xf numFmtId="169" fontId="32" fillId="39" borderId="0" applyNumberFormat="0" applyBorder="0" applyAlignment="0" applyProtection="0"/>
    <xf numFmtId="168" fontId="32" fillId="39" borderId="0" applyNumberFormat="0" applyBorder="0" applyAlignment="0" applyProtection="0"/>
    <xf numFmtId="168" fontId="32" fillId="39" borderId="0" applyNumberFormat="0" applyBorder="0" applyAlignment="0" applyProtection="0"/>
    <xf numFmtId="169" fontId="32" fillId="39" borderId="0" applyNumberFormat="0" applyBorder="0" applyAlignment="0" applyProtection="0"/>
    <xf numFmtId="168" fontId="32" fillId="39" borderId="0" applyNumberFormat="0" applyBorder="0" applyAlignment="0" applyProtection="0"/>
    <xf numFmtId="168" fontId="32" fillId="39" borderId="0" applyNumberFormat="0" applyBorder="0" applyAlignment="0" applyProtection="0"/>
    <xf numFmtId="169" fontId="32" fillId="39" borderId="0" applyNumberFormat="0" applyBorder="0" applyAlignment="0" applyProtection="0"/>
    <xf numFmtId="168" fontId="32" fillId="39" borderId="0" applyNumberFormat="0" applyBorder="0" applyAlignment="0" applyProtection="0"/>
    <xf numFmtId="0" fontId="30" fillId="39" borderId="0" applyNumberFormat="0" applyBorder="0" applyAlignment="0" applyProtection="0"/>
    <xf numFmtId="170" fontId="33" fillId="0" borderId="0" applyFill="0" applyBorder="0" applyAlignment="0"/>
    <xf numFmtId="170" fontId="34" fillId="0" borderId="0" applyFill="0" applyBorder="0" applyAlignment="0"/>
    <xf numFmtId="170" fontId="34" fillId="0" borderId="0" applyFill="0" applyBorder="0" applyAlignment="0"/>
    <xf numFmtId="170" fontId="34" fillId="0" borderId="0" applyFill="0" applyBorder="0" applyAlignment="0"/>
    <xf numFmtId="171" fontId="35" fillId="0" borderId="0" applyFill="0" applyBorder="0" applyAlignment="0"/>
    <xf numFmtId="171" fontId="35" fillId="0" borderId="0" applyFill="0" applyBorder="0" applyAlignment="0"/>
    <xf numFmtId="170" fontId="34" fillId="0" borderId="0" applyFill="0" applyBorder="0" applyAlignment="0"/>
    <xf numFmtId="170" fontId="34" fillId="0" borderId="0" applyFill="0" applyBorder="0" applyAlignment="0"/>
    <xf numFmtId="170" fontId="34" fillId="0" borderId="0" applyFill="0" applyBorder="0" applyAlignment="0"/>
    <xf numFmtId="170" fontId="34" fillId="0" borderId="0" applyFill="0" applyBorder="0" applyAlignment="0"/>
    <xf numFmtId="170" fontId="34" fillId="0" borderId="0" applyFill="0" applyBorder="0" applyAlignment="0"/>
    <xf numFmtId="170" fontId="34" fillId="0" borderId="0" applyFill="0" applyBorder="0" applyAlignment="0"/>
    <xf numFmtId="172" fontId="35" fillId="0" borderId="0" applyFill="0" applyBorder="0" applyAlignment="0"/>
    <xf numFmtId="173" fontId="35" fillId="0" borderId="0" applyFill="0" applyBorder="0" applyAlignment="0"/>
    <xf numFmtId="174" fontId="35" fillId="0" borderId="0" applyFill="0" applyBorder="0" applyAlignment="0"/>
    <xf numFmtId="175" fontId="35" fillId="0" borderId="0" applyFill="0" applyBorder="0" applyAlignment="0"/>
    <xf numFmtId="171" fontId="35" fillId="0" borderId="0" applyFill="0" applyBorder="0" applyAlignment="0"/>
    <xf numFmtId="176" fontId="35" fillId="0" borderId="0" applyFill="0" applyBorder="0" applyAlignment="0"/>
    <xf numFmtId="172" fontId="35" fillId="0" borderId="0" applyFill="0" applyBorder="0" applyAlignment="0"/>
    <xf numFmtId="0" fontId="36" fillId="64" borderId="37" applyNumberFormat="0" applyAlignment="0" applyProtection="0"/>
    <xf numFmtId="0" fontId="37" fillId="9" borderId="30"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168" fontId="38"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168" fontId="38"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169" fontId="38"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7" fillId="9" borderId="30"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7" fillId="9" borderId="30"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7" fillId="9" borderId="30"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7" fillId="9" borderId="30"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7" fillId="9" borderId="30"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7" fillId="9" borderId="30"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7" fillId="9" borderId="30"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168" fontId="38" fillId="64" borderId="37" applyNumberFormat="0" applyAlignment="0" applyProtection="0"/>
    <xf numFmtId="169" fontId="38" fillId="64" borderId="37" applyNumberFormat="0" applyAlignment="0" applyProtection="0"/>
    <xf numFmtId="168" fontId="38" fillId="64" borderId="37" applyNumberFormat="0" applyAlignment="0" applyProtection="0"/>
    <xf numFmtId="168" fontId="38" fillId="64" borderId="37" applyNumberFormat="0" applyAlignment="0" applyProtection="0"/>
    <xf numFmtId="169" fontId="38" fillId="64" borderId="37" applyNumberFormat="0" applyAlignment="0" applyProtection="0"/>
    <xf numFmtId="168" fontId="38" fillId="64" borderId="37" applyNumberFormat="0" applyAlignment="0" applyProtection="0"/>
    <xf numFmtId="168" fontId="38" fillId="64" borderId="37" applyNumberFormat="0" applyAlignment="0" applyProtection="0"/>
    <xf numFmtId="169" fontId="38" fillId="64" borderId="37" applyNumberFormat="0" applyAlignment="0" applyProtection="0"/>
    <xf numFmtId="168" fontId="38" fillId="64" borderId="37" applyNumberFormat="0" applyAlignment="0" applyProtection="0"/>
    <xf numFmtId="168" fontId="38" fillId="64" borderId="37" applyNumberFormat="0" applyAlignment="0" applyProtection="0"/>
    <xf numFmtId="169" fontId="38" fillId="64" borderId="37" applyNumberFormat="0" applyAlignment="0" applyProtection="0"/>
    <xf numFmtId="168" fontId="38" fillId="64" borderId="37" applyNumberFormat="0" applyAlignment="0" applyProtection="0"/>
    <xf numFmtId="0" fontId="36" fillId="64" borderId="37" applyNumberFormat="0" applyAlignment="0" applyProtection="0"/>
    <xf numFmtId="0" fontId="39" fillId="65" borderId="38" applyNumberFormat="0" applyAlignment="0" applyProtection="0"/>
    <xf numFmtId="0" fontId="40" fillId="10" borderId="33" applyNumberFormat="0" applyAlignment="0" applyProtection="0"/>
    <xf numFmtId="168"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0" fontId="39"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0" fontId="40" fillId="10" borderId="33"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0" fontId="39" fillId="65" borderId="38"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quotePrefix="1">
      <protection locked="0"/>
    </xf>
    <xf numFmtId="43" fontId="25" fillId="0" borderId="0" applyFont="0" applyFill="0" applyBorder="0" applyAlignment="0" applyProtection="0"/>
    <xf numFmtId="43" fontId="2" fillId="0" borderId="0" quotePrefix="1">
      <protection locked="0"/>
    </xf>
    <xf numFmtId="43" fontId="25"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5" fillId="0" borderId="0" applyFont="0" applyFill="0" applyBorder="0" applyAlignment="0" applyProtection="0"/>
    <xf numFmtId="44" fontId="8" fillId="0" borderId="0" applyFont="0" applyFill="0" applyBorder="0" applyAlignment="0" applyProtection="0"/>
    <xf numFmtId="43" fontId="25" fillId="0" borderId="0" applyFont="0" applyFill="0" applyBorder="0" applyAlignment="0" applyProtection="0"/>
    <xf numFmtId="44" fontId="8" fillId="0" borderId="0" applyFont="0" applyFill="0" applyBorder="0" applyAlignment="0" applyProtection="0"/>
    <xf numFmtId="178" fontId="25"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5" fillId="0" borderId="0" applyFont="0" applyFill="0" applyBorder="0" applyAlignment="0" applyProtection="0"/>
    <xf numFmtId="44" fontId="8" fillId="0" borderId="0" applyFont="0" applyFill="0" applyBorder="0" applyAlignment="0" applyProtection="0"/>
    <xf numFmtId="178" fontId="25"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3" fillId="0" borderId="0"/>
    <xf numFmtId="172" fontId="35"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3" fillId="0" borderId="0"/>
    <xf numFmtId="14" fontId="44" fillId="0" borderId="0" applyFill="0" applyBorder="0" applyAlignment="0"/>
    <xf numFmtId="38" fontId="24" fillId="0" borderId="39">
      <alignment vertical="center"/>
    </xf>
    <xf numFmtId="38" fontId="24" fillId="0" borderId="39">
      <alignment vertical="center"/>
    </xf>
    <xf numFmtId="38" fontId="24" fillId="0" borderId="39">
      <alignment vertical="center"/>
    </xf>
    <xf numFmtId="38" fontId="24" fillId="0" borderId="39">
      <alignment vertical="center"/>
    </xf>
    <xf numFmtId="38" fontId="24" fillId="0" borderId="39">
      <alignment vertical="center"/>
    </xf>
    <xf numFmtId="38" fontId="24" fillId="0" borderId="39">
      <alignment vertical="center"/>
    </xf>
    <xf numFmtId="38" fontId="24" fillId="0" borderId="39">
      <alignment vertical="center"/>
    </xf>
    <xf numFmtId="38" fontId="24" fillId="0" borderId="0" applyFont="0" applyFill="0" applyBorder="0" applyAlignment="0" applyProtection="0"/>
    <xf numFmtId="180" fontId="2" fillId="0" borderId="0" applyFont="0" applyFill="0" applyBorder="0" applyAlignment="0" applyProtection="0"/>
    <xf numFmtId="0" fontId="45" fillId="66" borderId="0" applyNumberFormat="0" applyBorder="0" applyAlignment="0" applyProtection="0"/>
    <xf numFmtId="0" fontId="45" fillId="67" borderId="0" applyNumberFormat="0" applyBorder="0" applyAlignment="0" applyProtection="0"/>
    <xf numFmtId="0" fontId="45" fillId="68" borderId="0" applyNumberFormat="0" applyBorder="0" applyAlignment="0" applyProtection="0"/>
    <xf numFmtId="171" fontId="35" fillId="0" borderId="0" applyFill="0" applyBorder="0" applyAlignment="0"/>
    <xf numFmtId="172" fontId="35" fillId="0" borderId="0" applyFill="0" applyBorder="0" applyAlignment="0"/>
    <xf numFmtId="171" fontId="35" fillId="0" borderId="0" applyFill="0" applyBorder="0" applyAlignment="0"/>
    <xf numFmtId="176" fontId="35" fillId="0" borderId="0" applyFill="0" applyBorder="0" applyAlignment="0"/>
    <xf numFmtId="172" fontId="35"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168" fontId="48" fillId="0" borderId="0" applyNumberFormat="0" applyFill="0" applyBorder="0" applyAlignment="0" applyProtection="0"/>
    <xf numFmtId="168" fontId="48" fillId="0" borderId="0" applyNumberFormat="0" applyFill="0" applyBorder="0" applyAlignment="0" applyProtection="0"/>
    <xf numFmtId="169" fontId="48"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168" fontId="48" fillId="0" borderId="0" applyNumberFormat="0" applyFill="0" applyBorder="0" applyAlignment="0" applyProtection="0"/>
    <xf numFmtId="169" fontId="48" fillId="0" borderId="0" applyNumberFormat="0" applyFill="0" applyBorder="0" applyAlignment="0" applyProtection="0"/>
    <xf numFmtId="168" fontId="48" fillId="0" borderId="0" applyNumberFormat="0" applyFill="0" applyBorder="0" applyAlignment="0" applyProtection="0"/>
    <xf numFmtId="168" fontId="48" fillId="0" borderId="0" applyNumberFormat="0" applyFill="0" applyBorder="0" applyAlignment="0" applyProtection="0"/>
    <xf numFmtId="169" fontId="48" fillId="0" borderId="0" applyNumberFormat="0" applyFill="0" applyBorder="0" applyAlignment="0" applyProtection="0"/>
    <xf numFmtId="168" fontId="48" fillId="0" borderId="0" applyNumberFormat="0" applyFill="0" applyBorder="0" applyAlignment="0" applyProtection="0"/>
    <xf numFmtId="168" fontId="48" fillId="0" borderId="0" applyNumberFormat="0" applyFill="0" applyBorder="0" applyAlignment="0" applyProtection="0"/>
    <xf numFmtId="169" fontId="48" fillId="0" borderId="0" applyNumberFormat="0" applyFill="0" applyBorder="0" applyAlignment="0" applyProtection="0"/>
    <xf numFmtId="168" fontId="48" fillId="0" borderId="0" applyNumberFormat="0" applyFill="0" applyBorder="0" applyAlignment="0" applyProtection="0"/>
    <xf numFmtId="168" fontId="48" fillId="0" borderId="0" applyNumberFormat="0" applyFill="0" applyBorder="0" applyAlignment="0" applyProtection="0"/>
    <xf numFmtId="169" fontId="48" fillId="0" borderId="0" applyNumberFormat="0" applyFill="0" applyBorder="0" applyAlignment="0" applyProtection="0"/>
    <xf numFmtId="168" fontId="48" fillId="0" borderId="0" applyNumberFormat="0" applyFill="0" applyBorder="0" applyAlignment="0" applyProtection="0"/>
    <xf numFmtId="0" fontId="46" fillId="0" borderId="0" applyNumberFormat="0" applyFill="0" applyBorder="0" applyAlignment="0" applyProtection="0"/>
    <xf numFmtId="168" fontId="2" fillId="0" borderId="0"/>
    <xf numFmtId="0" fontId="2" fillId="0" borderId="0"/>
    <xf numFmtId="168" fontId="2" fillId="0" borderId="0"/>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49" fillId="40" borderId="0" applyNumberFormat="0" applyBorder="0" applyAlignment="0" applyProtection="0"/>
    <xf numFmtId="0" fontId="50" fillId="5" borderId="0" applyNumberFormat="0" applyBorder="0" applyAlignment="0" applyProtection="0"/>
    <xf numFmtId="168" fontId="51" fillId="40" borderId="0" applyNumberFormat="0" applyBorder="0" applyAlignment="0" applyProtection="0"/>
    <xf numFmtId="168" fontId="51" fillId="40" borderId="0" applyNumberFormat="0" applyBorder="0" applyAlignment="0" applyProtection="0"/>
    <xf numFmtId="169" fontId="51" fillId="40" borderId="0" applyNumberFormat="0" applyBorder="0" applyAlignment="0" applyProtection="0"/>
    <xf numFmtId="0" fontId="49" fillId="40" borderId="0" applyNumberFormat="0" applyBorder="0" applyAlignment="0" applyProtection="0"/>
    <xf numFmtId="0" fontId="50" fillId="5" borderId="0" applyNumberFormat="0" applyBorder="0" applyAlignment="0" applyProtection="0"/>
    <xf numFmtId="0" fontId="50" fillId="5" borderId="0" applyNumberFormat="0" applyBorder="0" applyAlignment="0" applyProtection="0"/>
    <xf numFmtId="0" fontId="50" fillId="5" borderId="0" applyNumberFormat="0" applyBorder="0" applyAlignment="0" applyProtection="0"/>
    <xf numFmtId="0" fontId="50" fillId="5" borderId="0" applyNumberFormat="0" applyBorder="0" applyAlignment="0" applyProtection="0"/>
    <xf numFmtId="0" fontId="50" fillId="5" borderId="0" applyNumberFormat="0" applyBorder="0" applyAlignment="0" applyProtection="0"/>
    <xf numFmtId="0" fontId="50" fillId="5" borderId="0" applyNumberFormat="0" applyBorder="0" applyAlignment="0" applyProtection="0"/>
    <xf numFmtId="0" fontId="50" fillId="5" borderId="0" applyNumberFormat="0" applyBorder="0" applyAlignment="0" applyProtection="0"/>
    <xf numFmtId="168" fontId="51" fillId="40" borderId="0" applyNumberFormat="0" applyBorder="0" applyAlignment="0" applyProtection="0"/>
    <xf numFmtId="169" fontId="51" fillId="40" borderId="0" applyNumberFormat="0" applyBorder="0" applyAlignment="0" applyProtection="0"/>
    <xf numFmtId="168" fontId="51" fillId="40" borderId="0" applyNumberFormat="0" applyBorder="0" applyAlignment="0" applyProtection="0"/>
    <xf numFmtId="168" fontId="51" fillId="40" borderId="0" applyNumberFormat="0" applyBorder="0" applyAlignment="0" applyProtection="0"/>
    <xf numFmtId="169" fontId="51" fillId="40" borderId="0" applyNumberFormat="0" applyBorder="0" applyAlignment="0" applyProtection="0"/>
    <xf numFmtId="168" fontId="51" fillId="40" borderId="0" applyNumberFormat="0" applyBorder="0" applyAlignment="0" applyProtection="0"/>
    <xf numFmtId="168" fontId="51" fillId="40" borderId="0" applyNumberFormat="0" applyBorder="0" applyAlignment="0" applyProtection="0"/>
    <xf numFmtId="169" fontId="51" fillId="40" borderId="0" applyNumberFormat="0" applyBorder="0" applyAlignment="0" applyProtection="0"/>
    <xf numFmtId="168" fontId="51" fillId="40" borderId="0" applyNumberFormat="0" applyBorder="0" applyAlignment="0" applyProtection="0"/>
    <xf numFmtId="168" fontId="51" fillId="40" borderId="0" applyNumberFormat="0" applyBorder="0" applyAlignment="0" applyProtection="0"/>
    <xf numFmtId="169" fontId="51" fillId="40" borderId="0" applyNumberFormat="0" applyBorder="0" applyAlignment="0" applyProtection="0"/>
    <xf numFmtId="168" fontId="51" fillId="40" borderId="0" applyNumberFormat="0" applyBorder="0" applyAlignment="0" applyProtection="0"/>
    <xf numFmtId="0" fontId="49" fillId="40" borderId="0" applyNumberFormat="0" applyBorder="0" applyAlignment="0" applyProtection="0"/>
    <xf numFmtId="0" fontId="2" fillId="69" borderId="3" applyNumberFormat="0" applyFont="0" applyBorder="0" applyProtection="0">
      <alignment horizontal="center" vertical="center"/>
    </xf>
    <xf numFmtId="0" fontId="52" fillId="0" borderId="29" applyNumberFormat="0" applyAlignment="0" applyProtection="0">
      <alignment horizontal="left" vertical="center"/>
    </xf>
    <xf numFmtId="0" fontId="52" fillId="0" borderId="29" applyNumberFormat="0" applyAlignment="0" applyProtection="0">
      <alignment horizontal="left" vertical="center"/>
    </xf>
    <xf numFmtId="168" fontId="52" fillId="0" borderId="29" applyNumberFormat="0" applyAlignment="0" applyProtection="0">
      <alignment horizontal="left" vertical="center"/>
    </xf>
    <xf numFmtId="0" fontId="52" fillId="0" borderId="9">
      <alignment horizontal="left" vertical="center"/>
    </xf>
    <xf numFmtId="0" fontId="52" fillId="0" borderId="9">
      <alignment horizontal="left" vertical="center"/>
    </xf>
    <xf numFmtId="168" fontId="52" fillId="0" borderId="9">
      <alignment horizontal="left" vertical="center"/>
    </xf>
    <xf numFmtId="0" fontId="53" fillId="0" borderId="40" applyNumberFormat="0" applyFill="0" applyAlignment="0" applyProtection="0"/>
    <xf numFmtId="169" fontId="53" fillId="0" borderId="40" applyNumberFormat="0" applyFill="0" applyAlignment="0" applyProtection="0"/>
    <xf numFmtId="0" fontId="53" fillId="0" borderId="40" applyNumberFormat="0" applyFill="0" applyAlignment="0" applyProtection="0"/>
    <xf numFmtId="168" fontId="53" fillId="0" borderId="40" applyNumberFormat="0" applyFill="0" applyAlignment="0" applyProtection="0"/>
    <xf numFmtId="168" fontId="53" fillId="0" borderId="40" applyNumberFormat="0" applyFill="0" applyAlignment="0" applyProtection="0"/>
    <xf numFmtId="168" fontId="53" fillId="0" borderId="40" applyNumberFormat="0" applyFill="0" applyAlignment="0" applyProtection="0"/>
    <xf numFmtId="169" fontId="53" fillId="0" borderId="40" applyNumberFormat="0" applyFill="0" applyAlignment="0" applyProtection="0"/>
    <xf numFmtId="168" fontId="53" fillId="0" borderId="40" applyNumberFormat="0" applyFill="0" applyAlignment="0" applyProtection="0"/>
    <xf numFmtId="168" fontId="53" fillId="0" borderId="40" applyNumberFormat="0" applyFill="0" applyAlignment="0" applyProtection="0"/>
    <xf numFmtId="169" fontId="53" fillId="0" borderId="40" applyNumberFormat="0" applyFill="0" applyAlignment="0" applyProtection="0"/>
    <xf numFmtId="168" fontId="53" fillId="0" borderId="40" applyNumberFormat="0" applyFill="0" applyAlignment="0" applyProtection="0"/>
    <xf numFmtId="168" fontId="53" fillId="0" borderId="40" applyNumberFormat="0" applyFill="0" applyAlignment="0" applyProtection="0"/>
    <xf numFmtId="169" fontId="53" fillId="0" borderId="40" applyNumberFormat="0" applyFill="0" applyAlignment="0" applyProtection="0"/>
    <xf numFmtId="168" fontId="53" fillId="0" borderId="40" applyNumberFormat="0" applyFill="0" applyAlignment="0" applyProtection="0"/>
    <xf numFmtId="168" fontId="53" fillId="0" borderId="40" applyNumberFormat="0" applyFill="0" applyAlignment="0" applyProtection="0"/>
    <xf numFmtId="169" fontId="53" fillId="0" borderId="40" applyNumberFormat="0" applyFill="0" applyAlignment="0" applyProtection="0"/>
    <xf numFmtId="168" fontId="53" fillId="0" borderId="40" applyNumberFormat="0" applyFill="0" applyAlignment="0" applyProtection="0"/>
    <xf numFmtId="0" fontId="53" fillId="0" borderId="40" applyNumberFormat="0" applyFill="0" applyAlignment="0" applyProtection="0"/>
    <xf numFmtId="0" fontId="54" fillId="0" borderId="41" applyNumberFormat="0" applyFill="0" applyAlignment="0" applyProtection="0"/>
    <xf numFmtId="169" fontId="54" fillId="0" borderId="41" applyNumberFormat="0" applyFill="0" applyAlignment="0" applyProtection="0"/>
    <xf numFmtId="0" fontId="54" fillId="0" borderId="41" applyNumberFormat="0" applyFill="0" applyAlignment="0" applyProtection="0"/>
    <xf numFmtId="168" fontId="54" fillId="0" borderId="41" applyNumberFormat="0" applyFill="0" applyAlignment="0" applyProtection="0"/>
    <xf numFmtId="168" fontId="54" fillId="0" borderId="41" applyNumberFormat="0" applyFill="0" applyAlignment="0" applyProtection="0"/>
    <xf numFmtId="168" fontId="54" fillId="0" borderId="41" applyNumberFormat="0" applyFill="0" applyAlignment="0" applyProtection="0"/>
    <xf numFmtId="169" fontId="54" fillId="0" borderId="41" applyNumberFormat="0" applyFill="0" applyAlignment="0" applyProtection="0"/>
    <xf numFmtId="168" fontId="54" fillId="0" borderId="41" applyNumberFormat="0" applyFill="0" applyAlignment="0" applyProtection="0"/>
    <xf numFmtId="168" fontId="54" fillId="0" borderId="41" applyNumberFormat="0" applyFill="0" applyAlignment="0" applyProtection="0"/>
    <xf numFmtId="169" fontId="54" fillId="0" borderId="41" applyNumberFormat="0" applyFill="0" applyAlignment="0" applyProtection="0"/>
    <xf numFmtId="168" fontId="54" fillId="0" borderId="41" applyNumberFormat="0" applyFill="0" applyAlignment="0" applyProtection="0"/>
    <xf numFmtId="168" fontId="54" fillId="0" borderId="41" applyNumberFormat="0" applyFill="0" applyAlignment="0" applyProtection="0"/>
    <xf numFmtId="169" fontId="54" fillId="0" borderId="41" applyNumberFormat="0" applyFill="0" applyAlignment="0" applyProtection="0"/>
    <xf numFmtId="168" fontId="54" fillId="0" borderId="41" applyNumberFormat="0" applyFill="0" applyAlignment="0" applyProtection="0"/>
    <xf numFmtId="168" fontId="54" fillId="0" borderId="41" applyNumberFormat="0" applyFill="0" applyAlignment="0" applyProtection="0"/>
    <xf numFmtId="169" fontId="54" fillId="0" borderId="41" applyNumberFormat="0" applyFill="0" applyAlignment="0" applyProtection="0"/>
    <xf numFmtId="168" fontId="54" fillId="0" borderId="41" applyNumberFormat="0" applyFill="0" applyAlignment="0" applyProtection="0"/>
    <xf numFmtId="0" fontId="54" fillId="0" borderId="41" applyNumberFormat="0" applyFill="0" applyAlignment="0" applyProtection="0"/>
    <xf numFmtId="0" fontId="55" fillId="0" borderId="42" applyNumberFormat="0" applyFill="0" applyAlignment="0" applyProtection="0"/>
    <xf numFmtId="169" fontId="55" fillId="0" borderId="42" applyNumberFormat="0" applyFill="0" applyAlignment="0" applyProtection="0"/>
    <xf numFmtId="0" fontId="55" fillId="0" borderId="42" applyNumberFormat="0" applyFill="0" applyAlignment="0" applyProtection="0"/>
    <xf numFmtId="168" fontId="55" fillId="0" borderId="42" applyNumberFormat="0" applyFill="0" applyAlignment="0" applyProtection="0"/>
    <xf numFmtId="0" fontId="55" fillId="0" borderId="42" applyNumberFormat="0" applyFill="0" applyAlignment="0" applyProtection="0"/>
    <xf numFmtId="168" fontId="55" fillId="0" borderId="42" applyNumberFormat="0" applyFill="0" applyAlignment="0" applyProtection="0"/>
    <xf numFmtId="0" fontId="55" fillId="0" borderId="42" applyNumberFormat="0" applyFill="0" applyAlignment="0" applyProtection="0"/>
    <xf numFmtId="0" fontId="55" fillId="0" borderId="42" applyNumberFormat="0" applyFill="0" applyAlignment="0" applyProtection="0"/>
    <xf numFmtId="168" fontId="55" fillId="0" borderId="42" applyNumberFormat="0" applyFill="0" applyAlignment="0" applyProtection="0"/>
    <xf numFmtId="169" fontId="55" fillId="0" borderId="42" applyNumberFormat="0" applyFill="0" applyAlignment="0" applyProtection="0"/>
    <xf numFmtId="168" fontId="55" fillId="0" borderId="42" applyNumberFormat="0" applyFill="0" applyAlignment="0" applyProtection="0"/>
    <xf numFmtId="168" fontId="55" fillId="0" borderId="42" applyNumberFormat="0" applyFill="0" applyAlignment="0" applyProtection="0"/>
    <xf numFmtId="169" fontId="55" fillId="0" borderId="42" applyNumberFormat="0" applyFill="0" applyAlignment="0" applyProtection="0"/>
    <xf numFmtId="168" fontId="55" fillId="0" borderId="42" applyNumberFormat="0" applyFill="0" applyAlignment="0" applyProtection="0"/>
    <xf numFmtId="168" fontId="55" fillId="0" borderId="42" applyNumberFormat="0" applyFill="0" applyAlignment="0" applyProtection="0"/>
    <xf numFmtId="169" fontId="55" fillId="0" borderId="42" applyNumberFormat="0" applyFill="0" applyAlignment="0" applyProtection="0"/>
    <xf numFmtId="168" fontId="55" fillId="0" borderId="42" applyNumberFormat="0" applyFill="0" applyAlignment="0" applyProtection="0"/>
    <xf numFmtId="168" fontId="55" fillId="0" borderId="42" applyNumberFormat="0" applyFill="0" applyAlignment="0" applyProtection="0"/>
    <xf numFmtId="169" fontId="55" fillId="0" borderId="42" applyNumberFormat="0" applyFill="0" applyAlignment="0" applyProtection="0"/>
    <xf numFmtId="168" fontId="55" fillId="0" borderId="42" applyNumberFormat="0" applyFill="0" applyAlignment="0" applyProtection="0"/>
    <xf numFmtId="0" fontId="55" fillId="0" borderId="42" applyNumberFormat="0" applyFill="0" applyAlignment="0" applyProtection="0"/>
    <xf numFmtId="0" fontId="55" fillId="0" borderId="0" applyNumberFormat="0" applyFill="0" applyBorder="0" applyAlignment="0" applyProtection="0"/>
    <xf numFmtId="169" fontId="55" fillId="0" borderId="0" applyNumberFormat="0" applyFill="0" applyBorder="0" applyAlignment="0" applyProtection="0"/>
    <xf numFmtId="0" fontId="55" fillId="0" borderId="0" applyNumberFormat="0" applyFill="0" applyBorder="0" applyAlignment="0" applyProtection="0"/>
    <xf numFmtId="168" fontId="55" fillId="0" borderId="0" applyNumberFormat="0" applyFill="0" applyBorder="0" applyAlignment="0" applyProtection="0"/>
    <xf numFmtId="168" fontId="55" fillId="0" borderId="0" applyNumberFormat="0" applyFill="0" applyBorder="0" applyAlignment="0" applyProtection="0"/>
    <xf numFmtId="168" fontId="55" fillId="0" borderId="0" applyNumberFormat="0" applyFill="0" applyBorder="0" applyAlignment="0" applyProtection="0"/>
    <xf numFmtId="169" fontId="55" fillId="0" borderId="0" applyNumberFormat="0" applyFill="0" applyBorder="0" applyAlignment="0" applyProtection="0"/>
    <xf numFmtId="168" fontId="55" fillId="0" borderId="0" applyNumberFormat="0" applyFill="0" applyBorder="0" applyAlignment="0" applyProtection="0"/>
    <xf numFmtId="168" fontId="55" fillId="0" borderId="0" applyNumberFormat="0" applyFill="0" applyBorder="0" applyAlignment="0" applyProtection="0"/>
    <xf numFmtId="169" fontId="55" fillId="0" borderId="0" applyNumberFormat="0" applyFill="0" applyBorder="0" applyAlignment="0" applyProtection="0"/>
    <xf numFmtId="168" fontId="55" fillId="0" borderId="0" applyNumberFormat="0" applyFill="0" applyBorder="0" applyAlignment="0" applyProtection="0"/>
    <xf numFmtId="168" fontId="55" fillId="0" borderId="0" applyNumberFormat="0" applyFill="0" applyBorder="0" applyAlignment="0" applyProtection="0"/>
    <xf numFmtId="169" fontId="55" fillId="0" borderId="0" applyNumberFormat="0" applyFill="0" applyBorder="0" applyAlignment="0" applyProtection="0"/>
    <xf numFmtId="168" fontId="55" fillId="0" borderId="0" applyNumberFormat="0" applyFill="0" applyBorder="0" applyAlignment="0" applyProtection="0"/>
    <xf numFmtId="168" fontId="55" fillId="0" borderId="0" applyNumberFormat="0" applyFill="0" applyBorder="0" applyAlignment="0" applyProtection="0"/>
    <xf numFmtId="169" fontId="55" fillId="0" borderId="0" applyNumberFormat="0" applyFill="0" applyBorder="0" applyAlignment="0" applyProtection="0"/>
    <xf numFmtId="168" fontId="55" fillId="0" borderId="0" applyNumberFormat="0" applyFill="0" applyBorder="0" applyAlignment="0" applyProtection="0"/>
    <xf numFmtId="0" fontId="55" fillId="0" borderId="0" applyNumberFormat="0" applyFill="0" applyBorder="0" applyAlignment="0" applyProtection="0"/>
    <xf numFmtId="37" fontId="56" fillId="0" borderId="0"/>
    <xf numFmtId="168" fontId="57" fillId="0" borderId="0"/>
    <xf numFmtId="0" fontId="57" fillId="0" borderId="0"/>
    <xf numFmtId="168" fontId="57" fillId="0" borderId="0"/>
    <xf numFmtId="168" fontId="52" fillId="0" borderId="0"/>
    <xf numFmtId="0" fontId="52" fillId="0" borderId="0"/>
    <xf numFmtId="168" fontId="52" fillId="0" borderId="0"/>
    <xf numFmtId="168" fontId="58" fillId="0" borderId="0"/>
    <xf numFmtId="0" fontId="58" fillId="0" borderId="0"/>
    <xf numFmtId="168" fontId="58" fillId="0" borderId="0"/>
    <xf numFmtId="168" fontId="59" fillId="0" borderId="0"/>
    <xf numFmtId="0" fontId="59" fillId="0" borderId="0"/>
    <xf numFmtId="168" fontId="59" fillId="0" borderId="0"/>
    <xf numFmtId="168" fontId="60" fillId="0" borderId="0"/>
    <xf numFmtId="0" fontId="60" fillId="0" borderId="0"/>
    <xf numFmtId="168" fontId="60" fillId="0" borderId="0"/>
    <xf numFmtId="168" fontId="61" fillId="0" borderId="0"/>
    <xf numFmtId="0" fontId="61" fillId="0" borderId="0"/>
    <xf numFmtId="168" fontId="61" fillId="0" borderId="0"/>
    <xf numFmtId="0" fontId="60"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2" fillId="0" borderId="0" applyNumberFormat="0" applyFill="0" applyBorder="0" applyAlignment="0" applyProtection="0">
      <alignment vertical="top"/>
      <protection locked="0"/>
    </xf>
    <xf numFmtId="169" fontId="62" fillId="0" borderId="0" applyNumberFormat="0" applyFill="0" applyBorder="0" applyAlignment="0" applyProtection="0">
      <alignment vertical="top"/>
      <protection locked="0"/>
    </xf>
    <xf numFmtId="168" fontId="62" fillId="0" borderId="0" applyNumberFormat="0" applyFill="0" applyBorder="0" applyAlignment="0" applyProtection="0">
      <alignment vertical="top"/>
      <protection locked="0"/>
    </xf>
    <xf numFmtId="168" fontId="63" fillId="0" borderId="0"/>
    <xf numFmtId="0" fontId="64" fillId="43" borderId="37" applyNumberFormat="0" applyAlignment="0" applyProtection="0"/>
    <xf numFmtId="0" fontId="65" fillId="8" borderId="30"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168" fontId="66"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168" fontId="66"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169" fontId="66"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5" fillId="8" borderId="30"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5" fillId="8" borderId="30"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5" fillId="8" borderId="30"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5" fillId="8" borderId="30"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5" fillId="8" borderId="30"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5" fillId="8" borderId="30"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5" fillId="8" borderId="30"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168" fontId="66" fillId="43" borderId="37" applyNumberFormat="0" applyAlignment="0" applyProtection="0"/>
    <xf numFmtId="169" fontId="66" fillId="43" borderId="37" applyNumberFormat="0" applyAlignment="0" applyProtection="0"/>
    <xf numFmtId="168" fontId="66" fillId="43" borderId="37" applyNumberFormat="0" applyAlignment="0" applyProtection="0"/>
    <xf numFmtId="168" fontId="66" fillId="43" borderId="37" applyNumberFormat="0" applyAlignment="0" applyProtection="0"/>
    <xf numFmtId="169" fontId="66" fillId="43" borderId="37" applyNumberFormat="0" applyAlignment="0" applyProtection="0"/>
    <xf numFmtId="168" fontId="66" fillId="43" borderId="37" applyNumberFormat="0" applyAlignment="0" applyProtection="0"/>
    <xf numFmtId="168" fontId="66" fillId="43" borderId="37" applyNumberFormat="0" applyAlignment="0" applyProtection="0"/>
    <xf numFmtId="169" fontId="66" fillId="43" borderId="37" applyNumberFormat="0" applyAlignment="0" applyProtection="0"/>
    <xf numFmtId="168" fontId="66" fillId="43" borderId="37" applyNumberFormat="0" applyAlignment="0" applyProtection="0"/>
    <xf numFmtId="168" fontId="66" fillId="43" borderId="37" applyNumberFormat="0" applyAlignment="0" applyProtection="0"/>
    <xf numFmtId="169" fontId="66" fillId="43" borderId="37" applyNumberFormat="0" applyAlignment="0" applyProtection="0"/>
    <xf numFmtId="168" fontId="66" fillId="43" borderId="37" applyNumberFormat="0" applyAlignment="0" applyProtection="0"/>
    <xf numFmtId="0" fontId="64" fillId="43" borderId="37" applyNumberFormat="0" applyAlignment="0" applyProtection="0"/>
    <xf numFmtId="3" fontId="2" fillId="72" borderId="3" applyFont="0">
      <alignment horizontal="right" vertical="center"/>
      <protection locked="0"/>
    </xf>
    <xf numFmtId="171" fontId="35" fillId="0" borderId="0" applyFill="0" applyBorder="0" applyAlignment="0"/>
    <xf numFmtId="172" fontId="35" fillId="0" borderId="0" applyFill="0" applyBorder="0" applyAlignment="0"/>
    <xf numFmtId="171" fontId="35" fillId="0" borderId="0" applyFill="0" applyBorder="0" applyAlignment="0"/>
    <xf numFmtId="176" fontId="35" fillId="0" borderId="0" applyFill="0" applyBorder="0" applyAlignment="0"/>
    <xf numFmtId="172" fontId="35" fillId="0" borderId="0" applyFill="0" applyBorder="0" applyAlignment="0"/>
    <xf numFmtId="0" fontId="67" fillId="0" borderId="43" applyNumberFormat="0" applyFill="0" applyAlignment="0" applyProtection="0"/>
    <xf numFmtId="0" fontId="68" fillId="0" borderId="32" applyNumberFormat="0" applyFill="0" applyAlignment="0" applyProtection="0"/>
    <xf numFmtId="168" fontId="69" fillId="0" borderId="43" applyNumberFormat="0" applyFill="0" applyAlignment="0" applyProtection="0"/>
    <xf numFmtId="168" fontId="69" fillId="0" borderId="43" applyNumberFormat="0" applyFill="0" applyAlignment="0" applyProtection="0"/>
    <xf numFmtId="169" fontId="69" fillId="0" borderId="43" applyNumberFormat="0" applyFill="0" applyAlignment="0" applyProtection="0"/>
    <xf numFmtId="0" fontId="67" fillId="0" borderId="43" applyNumberFormat="0" applyFill="0" applyAlignment="0" applyProtection="0"/>
    <xf numFmtId="0" fontId="68" fillId="0" borderId="32" applyNumberFormat="0" applyFill="0" applyAlignment="0" applyProtection="0"/>
    <xf numFmtId="0" fontId="68" fillId="0" borderId="32" applyNumberFormat="0" applyFill="0" applyAlignment="0" applyProtection="0"/>
    <xf numFmtId="0" fontId="68" fillId="0" borderId="32" applyNumberFormat="0" applyFill="0" applyAlignment="0" applyProtection="0"/>
    <xf numFmtId="0" fontId="68" fillId="0" borderId="32" applyNumberFormat="0" applyFill="0" applyAlignment="0" applyProtection="0"/>
    <xf numFmtId="0" fontId="68" fillId="0" borderId="32" applyNumberFormat="0" applyFill="0" applyAlignment="0" applyProtection="0"/>
    <xf numFmtId="0" fontId="68" fillId="0" borderId="32" applyNumberFormat="0" applyFill="0" applyAlignment="0" applyProtection="0"/>
    <xf numFmtId="0" fontId="68" fillId="0" borderId="32" applyNumberFormat="0" applyFill="0" applyAlignment="0" applyProtection="0"/>
    <xf numFmtId="168" fontId="69" fillId="0" borderId="43" applyNumberFormat="0" applyFill="0" applyAlignment="0" applyProtection="0"/>
    <xf numFmtId="169" fontId="69" fillId="0" borderId="43" applyNumberFormat="0" applyFill="0" applyAlignment="0" applyProtection="0"/>
    <xf numFmtId="168" fontId="69" fillId="0" borderId="43" applyNumberFormat="0" applyFill="0" applyAlignment="0" applyProtection="0"/>
    <xf numFmtId="168" fontId="69" fillId="0" borderId="43" applyNumberFormat="0" applyFill="0" applyAlignment="0" applyProtection="0"/>
    <xf numFmtId="169" fontId="69" fillId="0" borderId="43" applyNumberFormat="0" applyFill="0" applyAlignment="0" applyProtection="0"/>
    <xf numFmtId="168" fontId="69" fillId="0" borderId="43" applyNumberFormat="0" applyFill="0" applyAlignment="0" applyProtection="0"/>
    <xf numFmtId="168" fontId="69" fillId="0" borderId="43" applyNumberFormat="0" applyFill="0" applyAlignment="0" applyProtection="0"/>
    <xf numFmtId="169" fontId="69" fillId="0" borderId="43" applyNumberFormat="0" applyFill="0" applyAlignment="0" applyProtection="0"/>
    <xf numFmtId="168" fontId="69" fillId="0" borderId="43" applyNumberFormat="0" applyFill="0" applyAlignment="0" applyProtection="0"/>
    <xf numFmtId="168" fontId="69" fillId="0" borderId="43" applyNumberFormat="0" applyFill="0" applyAlignment="0" applyProtection="0"/>
    <xf numFmtId="169" fontId="69" fillId="0" borderId="43" applyNumberFormat="0" applyFill="0" applyAlignment="0" applyProtection="0"/>
    <xf numFmtId="168" fontId="69" fillId="0" borderId="43" applyNumberFormat="0" applyFill="0" applyAlignment="0" applyProtection="0"/>
    <xf numFmtId="0" fontId="67" fillId="0" borderId="43"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0" fillId="73" borderId="0" applyNumberFormat="0" applyBorder="0" applyAlignment="0" applyProtection="0"/>
    <xf numFmtId="0" fontId="71" fillId="7" borderId="0" applyNumberFormat="0" applyBorder="0" applyAlignment="0" applyProtection="0"/>
    <xf numFmtId="168" fontId="72" fillId="73" borderId="0" applyNumberFormat="0" applyBorder="0" applyAlignment="0" applyProtection="0"/>
    <xf numFmtId="168" fontId="72" fillId="73" borderId="0" applyNumberFormat="0" applyBorder="0" applyAlignment="0" applyProtection="0"/>
    <xf numFmtId="169" fontId="72" fillId="73" borderId="0" applyNumberFormat="0" applyBorder="0" applyAlignment="0" applyProtection="0"/>
    <xf numFmtId="0" fontId="70" fillId="73" borderId="0" applyNumberFormat="0" applyBorder="0" applyAlignment="0" applyProtection="0"/>
    <xf numFmtId="0" fontId="71" fillId="7" borderId="0" applyNumberFormat="0" applyBorder="0" applyAlignment="0" applyProtection="0"/>
    <xf numFmtId="0" fontId="71" fillId="7" borderId="0" applyNumberFormat="0" applyBorder="0" applyAlignment="0" applyProtection="0"/>
    <xf numFmtId="0" fontId="71" fillId="7" borderId="0" applyNumberFormat="0" applyBorder="0" applyAlignment="0" applyProtection="0"/>
    <xf numFmtId="0" fontId="71" fillId="7" borderId="0" applyNumberFormat="0" applyBorder="0" applyAlignment="0" applyProtection="0"/>
    <xf numFmtId="0" fontId="71" fillId="7" borderId="0" applyNumberFormat="0" applyBorder="0" applyAlignment="0" applyProtection="0"/>
    <xf numFmtId="0" fontId="71" fillId="7" borderId="0" applyNumberFormat="0" applyBorder="0" applyAlignment="0" applyProtection="0"/>
    <xf numFmtId="0" fontId="71" fillId="7" borderId="0" applyNumberFormat="0" applyBorder="0" applyAlignment="0" applyProtection="0"/>
    <xf numFmtId="168" fontId="72" fillId="73" borderId="0" applyNumberFormat="0" applyBorder="0" applyAlignment="0" applyProtection="0"/>
    <xf numFmtId="169" fontId="72" fillId="73" borderId="0" applyNumberFormat="0" applyBorder="0" applyAlignment="0" applyProtection="0"/>
    <xf numFmtId="168" fontId="72" fillId="73" borderId="0" applyNumberFormat="0" applyBorder="0" applyAlignment="0" applyProtection="0"/>
    <xf numFmtId="168" fontId="72" fillId="73" borderId="0" applyNumberFormat="0" applyBorder="0" applyAlignment="0" applyProtection="0"/>
    <xf numFmtId="169" fontId="72" fillId="73" borderId="0" applyNumberFormat="0" applyBorder="0" applyAlignment="0" applyProtection="0"/>
    <xf numFmtId="168" fontId="72" fillId="73" borderId="0" applyNumberFormat="0" applyBorder="0" applyAlignment="0" applyProtection="0"/>
    <xf numFmtId="168" fontId="72" fillId="73" borderId="0" applyNumberFormat="0" applyBorder="0" applyAlignment="0" applyProtection="0"/>
    <xf numFmtId="169" fontId="72" fillId="73" borderId="0" applyNumberFormat="0" applyBorder="0" applyAlignment="0" applyProtection="0"/>
    <xf numFmtId="168" fontId="72" fillId="73" borderId="0" applyNumberFormat="0" applyBorder="0" applyAlignment="0" applyProtection="0"/>
    <xf numFmtId="168" fontId="72" fillId="73" borderId="0" applyNumberFormat="0" applyBorder="0" applyAlignment="0" applyProtection="0"/>
    <xf numFmtId="169" fontId="72" fillId="73" borderId="0" applyNumberFormat="0" applyBorder="0" applyAlignment="0" applyProtection="0"/>
    <xf numFmtId="168" fontId="72" fillId="73" borderId="0" applyNumberFormat="0" applyBorder="0" applyAlignment="0" applyProtection="0"/>
    <xf numFmtId="0" fontId="70" fillId="73" borderId="0" applyNumberFormat="0" applyBorder="0" applyAlignment="0" applyProtection="0"/>
    <xf numFmtId="1" fontId="73" fillId="0" borderId="0" applyProtection="0"/>
    <xf numFmtId="168" fontId="24" fillId="0" borderId="44"/>
    <xf numFmtId="169" fontId="24" fillId="0" borderId="44"/>
    <xf numFmtId="168" fontId="24" fillId="0" borderId="44"/>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4" fillId="0" borderId="0"/>
    <xf numFmtId="181" fontId="2" fillId="0" borderId="0"/>
    <xf numFmtId="179" fontId="26" fillId="0" borderId="0"/>
    <xf numFmtId="0" fontId="7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0" fontId="75" fillId="0" borderId="0"/>
    <xf numFmtId="0" fontId="74" fillId="0" borderId="0"/>
    <xf numFmtId="179" fontId="26" fillId="0" borderId="0"/>
    <xf numFmtId="179" fontId="2" fillId="0" borderId="0"/>
    <xf numFmtId="179" fontId="2" fillId="0" borderId="0"/>
    <xf numFmtId="0" fontId="2" fillId="0" borderId="0"/>
    <xf numFmtId="0" fontId="2"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6"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6"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5"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6" fillId="0" borderId="0"/>
    <xf numFmtId="0" fontId="26" fillId="0" borderId="0"/>
    <xf numFmtId="0" fontId="26" fillId="0" borderId="0"/>
    <xf numFmtId="0" fontId="26" fillId="0" borderId="0"/>
    <xf numFmtId="0" fontId="26" fillId="0" borderId="0"/>
    <xf numFmtId="0" fontId="26" fillId="0" borderId="0"/>
    <xf numFmtId="0" fontId="26" fillId="0" borderId="0"/>
    <xf numFmtId="179" fontId="26"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6" fillId="0" borderId="0"/>
    <xf numFmtId="0" fontId="26" fillId="0" borderId="0"/>
    <xf numFmtId="168" fontId="26" fillId="0" borderId="0"/>
    <xf numFmtId="0" fontId="26"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179" fontId="26"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168" fontId="26" fillId="0" borderId="0"/>
    <xf numFmtId="0" fontId="26" fillId="0" borderId="0"/>
    <xf numFmtId="0" fontId="26" fillId="0" borderId="0"/>
    <xf numFmtId="0" fontId="2" fillId="0" borderId="0"/>
    <xf numFmtId="179" fontId="26" fillId="0" borderId="0"/>
    <xf numFmtId="0" fontId="26" fillId="0" borderId="0"/>
    <xf numFmtId="0" fontId="26" fillId="0" borderId="0"/>
    <xf numFmtId="0" fontId="26" fillId="0" borderId="0"/>
    <xf numFmtId="0" fontId="26" fillId="0" borderId="0"/>
    <xf numFmtId="0" fontId="26" fillId="0" borderId="0"/>
    <xf numFmtId="0" fontId="26" fillId="0" borderId="0"/>
    <xf numFmtId="179" fontId="26"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5" fillId="0" borderId="0"/>
    <xf numFmtId="179" fontId="26" fillId="0" borderId="0"/>
    <xf numFmtId="179" fontId="26"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6" fillId="0" borderId="0"/>
    <xf numFmtId="179" fontId="26" fillId="0" borderId="0"/>
    <xf numFmtId="179" fontId="26" fillId="0" borderId="0"/>
    <xf numFmtId="179" fontId="26"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179"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6"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3" fillId="0" borderId="0"/>
    <xf numFmtId="0" fontId="26" fillId="0" borderId="0"/>
    <xf numFmtId="0" fontId="2" fillId="0" borderId="0"/>
    <xf numFmtId="0" fontId="25" fillId="0" borderId="0"/>
    <xf numFmtId="168" fontId="23" fillId="0" borderId="0"/>
    <xf numFmtId="0" fontId="2"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179" fontId="26"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6" fillId="0" borderId="0"/>
    <xf numFmtId="0" fontId="26" fillId="0" borderId="0"/>
    <xf numFmtId="168" fontId="23" fillId="0" borderId="0"/>
    <xf numFmtId="0" fontId="63" fillId="0" borderId="0"/>
    <xf numFmtId="0" fontId="2" fillId="0" borderId="0"/>
    <xf numFmtId="168" fontId="23" fillId="0" borderId="0"/>
    <xf numFmtId="0" fontId="1" fillId="0" borderId="0"/>
    <xf numFmtId="179" fontId="26" fillId="0" borderId="0"/>
    <xf numFmtId="0" fontId="26" fillId="0" borderId="0"/>
    <xf numFmtId="0" fontId="26" fillId="0" borderId="0"/>
    <xf numFmtId="0" fontId="26" fillId="0" borderId="0"/>
    <xf numFmtId="0" fontId="26" fillId="0" borderId="0"/>
    <xf numFmtId="0" fontId="26" fillId="0" borderId="0"/>
    <xf numFmtId="0" fontId="26" fillId="0" borderId="0"/>
    <xf numFmtId="179" fontId="26"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168" fontId="23" fillId="0" borderId="0"/>
    <xf numFmtId="168" fontId="23" fillId="0" borderId="0"/>
    <xf numFmtId="0" fontId="1" fillId="0" borderId="0"/>
    <xf numFmtId="179" fontId="26" fillId="0" borderId="0"/>
    <xf numFmtId="179" fontId="26" fillId="0" borderId="0"/>
    <xf numFmtId="179" fontId="2" fillId="0" borderId="0"/>
    <xf numFmtId="0" fontId="2" fillId="0" borderId="0"/>
    <xf numFmtId="179" fontId="2" fillId="0" borderId="0"/>
    <xf numFmtId="0" fontId="2" fillId="0" borderId="0"/>
    <xf numFmtId="179" fontId="2" fillId="0" borderId="0"/>
    <xf numFmtId="0" fontId="2"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 fillId="0" borderId="0"/>
    <xf numFmtId="0" fontId="2" fillId="0" borderId="0"/>
    <xf numFmtId="0" fontId="26" fillId="0" borderId="0"/>
    <xf numFmtId="168" fontId="23" fillId="0" borderId="0"/>
    <xf numFmtId="168" fontId="23" fillId="0" borderId="0"/>
    <xf numFmtId="0" fontId="1" fillId="0" borderId="0"/>
    <xf numFmtId="179" fontId="26" fillId="0" borderId="0"/>
    <xf numFmtId="179" fontId="26"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179" fontId="26" fillId="0" borderId="0"/>
    <xf numFmtId="0" fontId="7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4" fillId="0" borderId="0"/>
    <xf numFmtId="179" fontId="26" fillId="0" borderId="0"/>
    <xf numFmtId="0" fontId="7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4" fillId="0" borderId="0"/>
    <xf numFmtId="179" fontId="2"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4"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4"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4"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4" fillId="0" borderId="0"/>
    <xf numFmtId="0" fontId="8"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24" fillId="0" borderId="0"/>
    <xf numFmtId="0" fontId="24" fillId="0" borderId="0"/>
    <xf numFmtId="0" fontId="24" fillId="0" borderId="0"/>
    <xf numFmtId="0" fontId="24" fillId="0" borderId="0"/>
    <xf numFmtId="179" fontId="8" fillId="0" borderId="0"/>
    <xf numFmtId="0" fontId="24" fillId="0" borderId="0"/>
    <xf numFmtId="179" fontId="24" fillId="0" borderId="0"/>
    <xf numFmtId="0" fontId="24" fillId="0" borderId="0"/>
    <xf numFmtId="0" fontId="2" fillId="0" borderId="0"/>
    <xf numFmtId="0" fontId="2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4" fillId="0" borderId="0"/>
    <xf numFmtId="179" fontId="8" fillId="0" borderId="0"/>
    <xf numFmtId="179" fontId="24" fillId="0" borderId="0"/>
    <xf numFmtId="179" fontId="24" fillId="0" borderId="0"/>
    <xf numFmtId="179" fontId="24" fillId="0" borderId="0"/>
    <xf numFmtId="179" fontId="24" fillId="0" borderId="0"/>
    <xf numFmtId="179" fontId="24" fillId="0" borderId="0"/>
    <xf numFmtId="179" fontId="24" fillId="0" borderId="0"/>
    <xf numFmtId="179" fontId="24" fillId="0" borderId="0"/>
    <xf numFmtId="179" fontId="24"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4" fillId="0" borderId="0"/>
    <xf numFmtId="0" fontId="24" fillId="0" borderId="0"/>
    <xf numFmtId="168" fontId="24" fillId="0" borderId="0"/>
    <xf numFmtId="0" fontId="74" fillId="0" borderId="0"/>
    <xf numFmtId="168"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4" fillId="0" borderId="0"/>
    <xf numFmtId="0" fontId="8" fillId="0" borderId="0"/>
    <xf numFmtId="0" fontId="74" fillId="0" borderId="0"/>
    <xf numFmtId="168" fontId="8" fillId="0" borderId="0"/>
    <xf numFmtId="0" fontId="74" fillId="0" borderId="0"/>
    <xf numFmtId="168" fontId="8" fillId="0" borderId="0"/>
    <xf numFmtId="0" fontId="74"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179" fontId="8"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2"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74" fillId="0" borderId="0"/>
    <xf numFmtId="179" fontId="2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74" fillId="0" borderId="0"/>
    <xf numFmtId="0" fontId="74" fillId="0" borderId="0"/>
    <xf numFmtId="0" fontId="74" fillId="0" borderId="0"/>
    <xf numFmtId="0" fontId="74" fillId="0" borderId="0"/>
    <xf numFmtId="0" fontId="7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4"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179" fontId="24" fillId="0" borderId="0"/>
    <xf numFmtId="179" fontId="24"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2"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2" fillId="0" borderId="0"/>
    <xf numFmtId="0" fontId="2" fillId="0" borderId="0"/>
    <xf numFmtId="0" fontId="74" fillId="0" borderId="0"/>
    <xf numFmtId="168" fontId="4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4"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4" fillId="0" borderId="0"/>
    <xf numFmtId="0" fontId="2" fillId="0" borderId="0"/>
    <xf numFmtId="0" fontId="7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179" fontId="2" fillId="0" borderId="0"/>
    <xf numFmtId="0" fontId="74"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2" fillId="0" borderId="0"/>
    <xf numFmtId="169" fontId="2"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168" fontId="2" fillId="0" borderId="0"/>
    <xf numFmtId="0" fontId="74" fillId="0" borderId="0"/>
    <xf numFmtId="0" fontId="74" fillId="0" borderId="0"/>
    <xf numFmtId="0" fontId="74" fillId="0" borderId="0"/>
    <xf numFmtId="0" fontId="74" fillId="0" borderId="0"/>
    <xf numFmtId="0" fontId="7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168" fontId="2" fillId="0" borderId="0"/>
    <xf numFmtId="0" fontId="74"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168" fontId="2" fillId="0" borderId="0"/>
    <xf numFmtId="0" fontId="74" fillId="0" borderId="0"/>
    <xf numFmtId="0" fontId="74" fillId="0" borderId="0"/>
    <xf numFmtId="0" fontId="74" fillId="0" borderId="0"/>
    <xf numFmtId="0" fontId="74" fillId="0" borderId="0"/>
    <xf numFmtId="0" fontId="7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8" fillId="0" borderId="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168" fontId="2" fillId="0" borderId="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 fillId="74" borderId="45" applyNumberFormat="0" applyFont="0" applyAlignment="0" applyProtection="0"/>
    <xf numFmtId="0" fontId="25" fillId="74" borderId="45" applyNumberFormat="0" applyFont="0" applyAlignment="0" applyProtection="0"/>
    <xf numFmtId="168" fontId="2" fillId="0" borderId="0"/>
    <xf numFmtId="0" fontId="25" fillId="74" borderId="45" applyNumberFormat="0" applyFont="0" applyAlignment="0" applyProtection="0"/>
    <xf numFmtId="0" fontId="25"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0" fontId="25" fillId="74" borderId="45" applyNumberFormat="0" applyFont="0" applyAlignment="0" applyProtection="0"/>
    <xf numFmtId="0" fontId="2"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169" fontId="2" fillId="0" borderId="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 fillId="74" borderId="45" applyNumberFormat="0" applyFont="0" applyAlignment="0" applyProtection="0"/>
    <xf numFmtId="0" fontId="2" fillId="0" borderId="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169"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0" fontId="2" fillId="74" borderId="45" applyNumberFormat="0" applyFont="0" applyAlignment="0" applyProtection="0"/>
    <xf numFmtId="169" fontId="2" fillId="0" borderId="0"/>
    <xf numFmtId="168"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0" fontId="2" fillId="74" borderId="45" applyNumberFormat="0" applyFont="0" applyAlignment="0" applyProtection="0"/>
    <xf numFmtId="169"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0" fontId="2" fillId="74" borderId="45" applyNumberFormat="0" applyFont="0" applyAlignment="0" applyProtection="0"/>
    <xf numFmtId="169" fontId="2" fillId="0" borderId="0"/>
    <xf numFmtId="168" fontId="2" fillId="0" borderId="0"/>
    <xf numFmtId="168" fontId="2" fillId="0" borderId="0"/>
    <xf numFmtId="0" fontId="2"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79"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80" fillId="0" borderId="0"/>
    <xf numFmtId="0" fontId="80" fillId="0" borderId="0"/>
    <xf numFmtId="168" fontId="80" fillId="0" borderId="0"/>
    <xf numFmtId="0" fontId="81" fillId="64" borderId="46" applyNumberFormat="0" applyAlignment="0" applyProtection="0"/>
    <xf numFmtId="0" fontId="82" fillId="9" borderId="31"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168" fontId="83"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168" fontId="83"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169" fontId="83"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2" fillId="9" borderId="31"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2" fillId="9" borderId="31"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2" fillId="9" borderId="31"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2" fillId="9" borderId="31"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2" fillId="9" borderId="31"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2" fillId="9" borderId="31"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2" fillId="9" borderId="31"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168" fontId="83" fillId="64" borderId="46" applyNumberFormat="0" applyAlignment="0" applyProtection="0"/>
    <xf numFmtId="169" fontId="83" fillId="64" borderId="46" applyNumberFormat="0" applyAlignment="0" applyProtection="0"/>
    <xf numFmtId="168" fontId="83" fillId="64" borderId="46" applyNumberFormat="0" applyAlignment="0" applyProtection="0"/>
    <xf numFmtId="168" fontId="83" fillId="64" borderId="46" applyNumberFormat="0" applyAlignment="0" applyProtection="0"/>
    <xf numFmtId="169" fontId="83" fillId="64" borderId="46" applyNumberFormat="0" applyAlignment="0" applyProtection="0"/>
    <xf numFmtId="168" fontId="83" fillId="64" borderId="46" applyNumberFormat="0" applyAlignment="0" applyProtection="0"/>
    <xf numFmtId="168" fontId="83" fillId="64" borderId="46" applyNumberFormat="0" applyAlignment="0" applyProtection="0"/>
    <xf numFmtId="169" fontId="83" fillId="64" borderId="46" applyNumberFormat="0" applyAlignment="0" applyProtection="0"/>
    <xf numFmtId="168" fontId="83" fillId="64" borderId="46" applyNumberFormat="0" applyAlignment="0" applyProtection="0"/>
    <xf numFmtId="168" fontId="83" fillId="64" borderId="46" applyNumberFormat="0" applyAlignment="0" applyProtection="0"/>
    <xf numFmtId="169" fontId="83" fillId="64" borderId="46" applyNumberFormat="0" applyAlignment="0" applyProtection="0"/>
    <xf numFmtId="168" fontId="83" fillId="64" borderId="46" applyNumberFormat="0" applyAlignment="0" applyProtection="0"/>
    <xf numFmtId="0" fontId="81" fillId="64" borderId="46" applyNumberFormat="0" applyAlignment="0" applyProtection="0"/>
    <xf numFmtId="0" fontId="23" fillId="0" borderId="0"/>
    <xf numFmtId="175" fontId="35" fillId="0" borderId="0" applyFont="0" applyFill="0" applyBorder="0" applyAlignment="0" applyProtection="0"/>
    <xf numFmtId="186" fontId="3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84"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5" fillId="0" borderId="0" applyFill="0" applyBorder="0" applyAlignment="0"/>
    <xf numFmtId="172" fontId="35" fillId="0" borderId="0" applyFill="0" applyBorder="0" applyAlignment="0"/>
    <xf numFmtId="171" fontId="35" fillId="0" borderId="0" applyFill="0" applyBorder="0" applyAlignment="0"/>
    <xf numFmtId="176" fontId="35" fillId="0" borderId="0" applyFill="0" applyBorder="0" applyAlignment="0"/>
    <xf numFmtId="172" fontId="35" fillId="0" borderId="0" applyFill="0" applyBorder="0" applyAlignment="0"/>
    <xf numFmtId="168" fontId="2" fillId="0" borderId="0"/>
    <xf numFmtId="0" fontId="2" fillId="0" borderId="0"/>
    <xf numFmtId="168" fontId="2" fillId="0" borderId="0"/>
    <xf numFmtId="187" fontId="63" fillId="0" borderId="3" applyNumberFormat="0">
      <alignment horizontal="center" vertical="top" wrapText="1"/>
    </xf>
    <xf numFmtId="0" fontId="85"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86" fillId="0" borderId="0"/>
    <xf numFmtId="0" fontId="23" fillId="0" borderId="0"/>
    <xf numFmtId="0" fontId="87" fillId="0" borderId="0"/>
    <xf numFmtId="0" fontId="87" fillId="0" borderId="0"/>
    <xf numFmtId="168" fontId="23" fillId="0" borderId="0"/>
    <xf numFmtId="168" fontId="23" fillId="0" borderId="0"/>
    <xf numFmtId="0" fontId="88" fillId="0" borderId="0"/>
    <xf numFmtId="0" fontId="89" fillId="0" borderId="0"/>
    <xf numFmtId="0" fontId="88" fillId="0" borderId="0"/>
    <xf numFmtId="0" fontId="88" fillId="0" borderId="0"/>
    <xf numFmtId="0" fontId="88" fillId="0" borderId="0"/>
    <xf numFmtId="0" fontId="88" fillId="0" borderId="0"/>
    <xf numFmtId="0" fontId="88" fillId="0" borderId="0"/>
    <xf numFmtId="49" fontId="44" fillId="0" borderId="0" applyFill="0" applyBorder="0" applyAlignment="0"/>
    <xf numFmtId="189" fontId="35" fillId="0" borderId="0" applyFill="0" applyBorder="0" applyAlignment="0"/>
    <xf numFmtId="190" fontId="35" fillId="0" borderId="0" applyFill="0" applyBorder="0" applyAlignment="0"/>
    <xf numFmtId="0" fontId="90" fillId="0" borderId="0">
      <alignment horizontal="center" vertical="top"/>
    </xf>
    <xf numFmtId="0" fontId="91" fillId="0" borderId="0" applyNumberFormat="0" applyFill="0" applyBorder="0" applyAlignment="0" applyProtection="0"/>
    <xf numFmtId="169" fontId="91" fillId="0" borderId="0" applyNumberFormat="0" applyFill="0" applyBorder="0" applyAlignment="0" applyProtection="0"/>
    <xf numFmtId="0" fontId="91"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168" fontId="91" fillId="0" borderId="0" applyNumberFormat="0" applyFill="0" applyBorder="0" applyAlignment="0" applyProtection="0"/>
    <xf numFmtId="0" fontId="91" fillId="0" borderId="0" applyNumberFormat="0" applyFill="0" applyBorder="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168" fontId="92"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168" fontId="92"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169" fontId="92"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168" fontId="92" fillId="0" borderId="47" applyNumberFormat="0" applyFill="0" applyAlignment="0" applyProtection="0"/>
    <xf numFmtId="169" fontId="92" fillId="0" borderId="47" applyNumberFormat="0" applyFill="0" applyAlignment="0" applyProtection="0"/>
    <xf numFmtId="168" fontId="92" fillId="0" borderId="47" applyNumberFormat="0" applyFill="0" applyAlignment="0" applyProtection="0"/>
    <xf numFmtId="168" fontId="92" fillId="0" borderId="47" applyNumberFormat="0" applyFill="0" applyAlignment="0" applyProtection="0"/>
    <xf numFmtId="169" fontId="92" fillId="0" borderId="47" applyNumberFormat="0" applyFill="0" applyAlignment="0" applyProtection="0"/>
    <xf numFmtId="168" fontId="92" fillId="0" borderId="47" applyNumberFormat="0" applyFill="0" applyAlignment="0" applyProtection="0"/>
    <xf numFmtId="168" fontId="92" fillId="0" borderId="47" applyNumberFormat="0" applyFill="0" applyAlignment="0" applyProtection="0"/>
    <xf numFmtId="169" fontId="92" fillId="0" borderId="47" applyNumberFormat="0" applyFill="0" applyAlignment="0" applyProtection="0"/>
    <xf numFmtId="168" fontId="92" fillId="0" borderId="47" applyNumberFormat="0" applyFill="0" applyAlignment="0" applyProtection="0"/>
    <xf numFmtId="168" fontId="92" fillId="0" borderId="47" applyNumberFormat="0" applyFill="0" applyAlignment="0" applyProtection="0"/>
    <xf numFmtId="169" fontId="92" fillId="0" borderId="47" applyNumberFormat="0" applyFill="0" applyAlignment="0" applyProtection="0"/>
    <xf numFmtId="168" fontId="92" fillId="0" borderId="47" applyNumberFormat="0" applyFill="0" applyAlignment="0" applyProtection="0"/>
    <xf numFmtId="0" fontId="45" fillId="0" borderId="47" applyNumberFormat="0" applyFill="0" applyAlignment="0" applyProtection="0"/>
    <xf numFmtId="0" fontId="23" fillId="0" borderId="48"/>
    <xf numFmtId="185" fontId="79"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4" fillId="0" borderId="0" applyFont="0" applyFill="0" applyBorder="0" applyAlignment="0" applyProtection="0"/>
    <xf numFmtId="192" fontId="2" fillId="0" borderId="0" applyFont="0" applyFill="0" applyBorder="0" applyAlignment="0" applyProtection="0"/>
    <xf numFmtId="0" fontId="93" fillId="0" borderId="0" applyNumberFormat="0" applyFill="0" applyBorder="0" applyAlignment="0" applyProtection="0"/>
    <xf numFmtId="0" fontId="22"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0" fontId="93"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0" fontId="93" fillId="0" borderId="0" applyNumberFormat="0" applyFill="0" applyBorder="0" applyAlignment="0" applyProtection="0"/>
    <xf numFmtId="1" fontId="95" fillId="0" borderId="0" applyFill="0" applyProtection="0">
      <alignment horizontal="right"/>
    </xf>
    <xf numFmtId="42" fontId="96" fillId="0" borderId="0" applyFont="0" applyFill="0" applyBorder="0" applyAlignment="0" applyProtection="0"/>
    <xf numFmtId="44" fontId="96" fillId="0" borderId="0" applyFont="0" applyFill="0" applyBorder="0" applyAlignment="0" applyProtection="0"/>
    <xf numFmtId="0" fontId="97" fillId="0" borderId="0"/>
    <xf numFmtId="0" fontId="98" fillId="0" borderId="0"/>
    <xf numFmtId="38" fontId="24" fillId="0" borderId="0" applyFont="0" applyFill="0" applyBorder="0" applyAlignment="0" applyProtection="0"/>
    <xf numFmtId="40" fontId="24" fillId="0" borderId="0" applyFont="0" applyFill="0" applyBorder="0" applyAlignment="0" applyProtection="0"/>
    <xf numFmtId="41" fontId="96" fillId="0" borderId="0" applyFont="0" applyFill="0" applyBorder="0" applyAlignment="0" applyProtection="0"/>
    <xf numFmtId="43" fontId="96" fillId="0" borderId="0" applyFont="0" applyFill="0" applyBorder="0" applyAlignment="0" applyProtection="0"/>
    <xf numFmtId="0" fontId="2" fillId="0" borderId="0"/>
    <xf numFmtId="9" fontId="1" fillId="0" borderId="0" applyFont="0" applyFill="0" applyBorder="0" applyAlignment="0" applyProtection="0"/>
    <xf numFmtId="0" fontId="45" fillId="0" borderId="102" applyNumberFormat="0" applyFill="0" applyAlignment="0" applyProtection="0"/>
    <xf numFmtId="168" fontId="92" fillId="0" borderId="102" applyNumberFormat="0" applyFill="0" applyAlignment="0" applyProtection="0"/>
    <xf numFmtId="169" fontId="92" fillId="0" borderId="102" applyNumberFormat="0" applyFill="0" applyAlignment="0" applyProtection="0"/>
    <xf numFmtId="168" fontId="92" fillId="0" borderId="102" applyNumberFormat="0" applyFill="0" applyAlignment="0" applyProtection="0"/>
    <xf numFmtId="168" fontId="92" fillId="0" borderId="102" applyNumberFormat="0" applyFill="0" applyAlignment="0" applyProtection="0"/>
    <xf numFmtId="169" fontId="92" fillId="0" borderId="102" applyNumberFormat="0" applyFill="0" applyAlignment="0" applyProtection="0"/>
    <xf numFmtId="168" fontId="92" fillId="0" borderId="102" applyNumberFormat="0" applyFill="0" applyAlignment="0" applyProtection="0"/>
    <xf numFmtId="168" fontId="92" fillId="0" borderId="102" applyNumberFormat="0" applyFill="0" applyAlignment="0" applyProtection="0"/>
    <xf numFmtId="169" fontId="92" fillId="0" borderId="102" applyNumberFormat="0" applyFill="0" applyAlignment="0" applyProtection="0"/>
    <xf numFmtId="168" fontId="92" fillId="0" borderId="102" applyNumberFormat="0" applyFill="0" applyAlignment="0" applyProtection="0"/>
    <xf numFmtId="168" fontId="92" fillId="0" borderId="102" applyNumberFormat="0" applyFill="0" applyAlignment="0" applyProtection="0"/>
    <xf numFmtId="169" fontId="92" fillId="0" borderId="102" applyNumberFormat="0" applyFill="0" applyAlignment="0" applyProtection="0"/>
    <xf numFmtId="168" fontId="92"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169" fontId="92"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168" fontId="92"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168" fontId="92"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188" fontId="2" fillId="70" borderId="96" applyFont="0">
      <alignment horizontal="right" vertical="center"/>
    </xf>
    <xf numFmtId="3" fontId="2" fillId="70" borderId="96" applyFont="0">
      <alignment horizontal="right" vertical="center"/>
    </xf>
    <xf numFmtId="0" fontId="81" fillId="64" borderId="101" applyNumberFormat="0" applyAlignment="0" applyProtection="0"/>
    <xf numFmtId="168" fontId="83" fillId="64" borderId="101" applyNumberFormat="0" applyAlignment="0" applyProtection="0"/>
    <xf numFmtId="169" fontId="83" fillId="64" borderId="101" applyNumberFormat="0" applyAlignment="0" applyProtection="0"/>
    <xf numFmtId="168" fontId="83" fillId="64" borderId="101" applyNumberFormat="0" applyAlignment="0" applyProtection="0"/>
    <xf numFmtId="168" fontId="83" fillId="64" borderId="101" applyNumberFormat="0" applyAlignment="0" applyProtection="0"/>
    <xf numFmtId="169" fontId="83" fillId="64" borderId="101" applyNumberFormat="0" applyAlignment="0" applyProtection="0"/>
    <xf numFmtId="168" fontId="83" fillId="64" borderId="101" applyNumberFormat="0" applyAlignment="0" applyProtection="0"/>
    <xf numFmtId="168" fontId="83" fillId="64" borderId="101" applyNumberFormat="0" applyAlignment="0" applyProtection="0"/>
    <xf numFmtId="169" fontId="83" fillId="64" borderId="101" applyNumberFormat="0" applyAlignment="0" applyProtection="0"/>
    <xf numFmtId="168" fontId="83" fillId="64" borderId="101" applyNumberFormat="0" applyAlignment="0" applyProtection="0"/>
    <xf numFmtId="168" fontId="83" fillId="64" borderId="101" applyNumberFormat="0" applyAlignment="0" applyProtection="0"/>
    <xf numFmtId="169" fontId="83" fillId="64" borderId="101" applyNumberFormat="0" applyAlignment="0" applyProtection="0"/>
    <xf numFmtId="168" fontId="83"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169" fontId="83"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168" fontId="83"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168" fontId="83"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3" fontId="2" fillId="75" borderId="96" applyFont="0">
      <alignment horizontal="right" vertical="center"/>
      <protection locked="0"/>
    </xf>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 fillId="74" borderId="100" applyNumberFormat="0" applyFont="0" applyAlignment="0" applyProtection="0"/>
    <xf numFmtId="0" fontId="25"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3" fontId="2" fillId="72" borderId="96" applyFont="0">
      <alignment horizontal="right" vertical="center"/>
      <protection locked="0"/>
    </xf>
    <xf numFmtId="0" fontId="64" fillId="43" borderId="99" applyNumberFormat="0" applyAlignment="0" applyProtection="0"/>
    <xf numFmtId="168" fontId="66" fillId="43" borderId="99" applyNumberFormat="0" applyAlignment="0" applyProtection="0"/>
    <xf numFmtId="169" fontId="66" fillId="43" borderId="99" applyNumberFormat="0" applyAlignment="0" applyProtection="0"/>
    <xf numFmtId="168" fontId="66" fillId="43" borderId="99" applyNumberFormat="0" applyAlignment="0" applyProtection="0"/>
    <xf numFmtId="168" fontId="66" fillId="43" borderId="99" applyNumberFormat="0" applyAlignment="0" applyProtection="0"/>
    <xf numFmtId="169" fontId="66" fillId="43" borderId="99" applyNumberFormat="0" applyAlignment="0" applyProtection="0"/>
    <xf numFmtId="168" fontId="66" fillId="43" borderId="99" applyNumberFormat="0" applyAlignment="0" applyProtection="0"/>
    <xf numFmtId="168" fontId="66" fillId="43" borderId="99" applyNumberFormat="0" applyAlignment="0" applyProtection="0"/>
    <xf numFmtId="169" fontId="66" fillId="43" borderId="99" applyNumberFormat="0" applyAlignment="0" applyProtection="0"/>
    <xf numFmtId="168" fontId="66" fillId="43" borderId="99" applyNumberFormat="0" applyAlignment="0" applyProtection="0"/>
    <xf numFmtId="168" fontId="66" fillId="43" borderId="99" applyNumberFormat="0" applyAlignment="0" applyProtection="0"/>
    <xf numFmtId="169" fontId="66" fillId="43" borderId="99" applyNumberFormat="0" applyAlignment="0" applyProtection="0"/>
    <xf numFmtId="168" fontId="66"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169" fontId="66"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168" fontId="66"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168" fontId="66"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2" fillId="71" borderId="97" applyNumberFormat="0" applyFont="0" applyBorder="0" applyProtection="0">
      <alignment horizontal="left" vertical="center"/>
    </xf>
    <xf numFmtId="9" fontId="2" fillId="71" borderId="96" applyFont="0" applyProtection="0">
      <alignment horizontal="right" vertical="center"/>
    </xf>
    <xf numFmtId="3" fontId="2" fillId="71" borderId="96" applyFont="0" applyProtection="0">
      <alignment horizontal="right" vertical="center"/>
    </xf>
    <xf numFmtId="0" fontId="60" fillId="70" borderId="97" applyFont="0" applyBorder="0">
      <alignment horizontal="center" wrapText="1"/>
    </xf>
    <xf numFmtId="168" fontId="52" fillId="0" borderId="94">
      <alignment horizontal="left" vertical="center"/>
    </xf>
    <xf numFmtId="0" fontId="52" fillId="0" borderId="94">
      <alignment horizontal="left" vertical="center"/>
    </xf>
    <xf numFmtId="0" fontId="52" fillId="0" borderId="94">
      <alignment horizontal="left" vertical="center"/>
    </xf>
    <xf numFmtId="0" fontId="2" fillId="69" borderId="96" applyNumberFormat="0" applyFont="0" applyBorder="0" applyProtection="0">
      <alignment horizontal="center" vertical="center"/>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6" fillId="64" borderId="99" applyNumberFormat="0" applyAlignment="0" applyProtection="0"/>
    <xf numFmtId="168" fontId="38" fillId="64" borderId="99" applyNumberFormat="0" applyAlignment="0" applyProtection="0"/>
    <xf numFmtId="169" fontId="38" fillId="64" borderId="99" applyNumberFormat="0" applyAlignment="0" applyProtection="0"/>
    <xf numFmtId="168" fontId="38" fillId="64" borderId="99" applyNumberFormat="0" applyAlignment="0" applyProtection="0"/>
    <xf numFmtId="168" fontId="38" fillId="64" borderId="99" applyNumberFormat="0" applyAlignment="0" applyProtection="0"/>
    <xf numFmtId="169" fontId="38" fillId="64" borderId="99" applyNumberFormat="0" applyAlignment="0" applyProtection="0"/>
    <xf numFmtId="168" fontId="38" fillId="64" borderId="99" applyNumberFormat="0" applyAlignment="0" applyProtection="0"/>
    <xf numFmtId="168" fontId="38" fillId="64" borderId="99" applyNumberFormat="0" applyAlignment="0" applyProtection="0"/>
    <xf numFmtId="169" fontId="38" fillId="64" borderId="99" applyNumberFormat="0" applyAlignment="0" applyProtection="0"/>
    <xf numFmtId="168" fontId="38" fillId="64" borderId="99" applyNumberFormat="0" applyAlignment="0" applyProtection="0"/>
    <xf numFmtId="168" fontId="38" fillId="64" borderId="99" applyNumberFormat="0" applyAlignment="0" applyProtection="0"/>
    <xf numFmtId="169" fontId="38" fillId="64" borderId="99" applyNumberFormat="0" applyAlignment="0" applyProtection="0"/>
    <xf numFmtId="168" fontId="38"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169" fontId="38"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168" fontId="38"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168" fontId="38"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1" fillId="0" borderId="0"/>
    <xf numFmtId="169" fontId="24" fillId="37" borderId="0"/>
    <xf numFmtId="0" fontId="2" fillId="0" borderId="0">
      <alignment vertical="center"/>
    </xf>
    <xf numFmtId="166" fontId="1" fillId="0" borderId="0" applyFont="0" applyFill="0" applyBorder="0" applyAlignment="0" applyProtection="0"/>
    <xf numFmtId="0" fontId="126" fillId="0" borderId="0"/>
  </cellStyleXfs>
  <cellXfs count="1056">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6"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19" xfId="0" applyFont="1" applyBorder="1" applyAlignment="1">
      <alignment vertical="center"/>
    </xf>
    <xf numFmtId="0" fontId="9" fillId="0" borderId="22"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2" fillId="0" borderId="0" xfId="0" applyFont="1" applyAlignment="1">
      <alignment horizontal="center"/>
    </xf>
    <xf numFmtId="0" fontId="10" fillId="0" borderId="0" xfId="11" applyFont="1" applyFill="1" applyBorder="1" applyAlignment="1" applyProtection="1"/>
    <xf numFmtId="0" fontId="9" fillId="0" borderId="8" xfId="0" applyFont="1" applyBorder="1" applyAlignment="1">
      <alignment wrapText="1"/>
    </xf>
    <xf numFmtId="0" fontId="9" fillId="0" borderId="21" xfId="0" applyFont="1" applyBorder="1" applyAlignment="1">
      <alignment wrapText="1"/>
    </xf>
    <xf numFmtId="0" fontId="7" fillId="0" borderId="0" xfId="0" applyFont="1" applyBorder="1"/>
    <xf numFmtId="0" fontId="6" fillId="0" borderId="0" xfId="0" applyFont="1" applyAlignment="1">
      <alignment horizontal="center"/>
    </xf>
    <xf numFmtId="0" fontId="10" fillId="0" borderId="0" xfId="0" applyFont="1" applyFill="1" applyBorder="1" applyAlignment="1">
      <alignment horizontal="center" wrapText="1"/>
    </xf>
    <xf numFmtId="0" fontId="13" fillId="0" borderId="8" xfId="0" applyFont="1" applyBorder="1" applyAlignment="1">
      <alignment wrapText="1"/>
    </xf>
    <xf numFmtId="0" fontId="4" fillId="0" borderId="21" xfId="0" applyFont="1" applyBorder="1" applyAlignment="1"/>
    <xf numFmtId="0" fontId="13" fillId="0" borderId="25" xfId="0" applyFont="1" applyBorder="1" applyAlignment="1">
      <alignment wrapText="1"/>
    </xf>
    <xf numFmtId="0" fontId="21" fillId="0" borderId="0" xfId="0" applyFont="1" applyAlignment="1">
      <alignment horizontal="center" vertical="center"/>
    </xf>
    <xf numFmtId="0" fontId="21"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1" fillId="0" borderId="0" xfId="0" applyFont="1"/>
    <xf numFmtId="0" fontId="9" fillId="0" borderId="1" xfId="0" applyFont="1" applyBorder="1"/>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6" borderId="3" xfId="0" applyFont="1" applyFill="1" applyBorder="1" applyAlignment="1">
      <alignment horizontal="left" vertical="top" wrapText="1"/>
    </xf>
    <xf numFmtId="1" fontId="15" fillId="36" borderId="3" xfId="2" applyNumberFormat="1" applyFont="1" applyFill="1" applyBorder="1" applyAlignment="1" applyProtection="1">
      <alignment horizontal="left" vertical="top" wrapText="1"/>
    </xf>
    <xf numFmtId="0" fontId="15" fillId="36" borderId="3" xfId="13" applyFont="1" applyFill="1" applyBorder="1" applyAlignment="1" applyProtection="1">
      <alignment vertical="center" wrapText="1"/>
      <protection locked="0"/>
    </xf>
    <xf numFmtId="0" fontId="4" fillId="0" borderId="19" xfId="0" applyFont="1" applyBorder="1"/>
    <xf numFmtId="0" fontId="21" fillId="0" borderId="3" xfId="0" applyFont="1" applyBorder="1"/>
    <xf numFmtId="0" fontId="20" fillId="0" borderId="0" xfId="0" applyFont="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19" xfId="1" applyNumberFormat="1" applyFont="1" applyFill="1" applyBorder="1" applyAlignment="1" applyProtection="1">
      <alignment horizontal="center" vertical="center" wrapText="1"/>
      <protection locked="0"/>
    </xf>
    <xf numFmtId="164" fontId="7"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7" fillId="3" borderId="22" xfId="9" applyFont="1" applyFill="1" applyBorder="1" applyAlignment="1" applyProtection="1">
      <alignment horizontal="left" vertical="center"/>
      <protection locked="0"/>
    </xf>
    <xf numFmtId="0" fontId="15" fillId="3" borderId="24" xfId="16" applyFont="1" applyFill="1" applyBorder="1" applyAlignment="1" applyProtection="1">
      <protection locked="0"/>
    </xf>
    <xf numFmtId="0" fontId="4" fillId="0" borderId="0" xfId="0" applyFont="1" applyFill="1" applyBorder="1" applyAlignment="1">
      <alignment wrapText="1"/>
    </xf>
    <xf numFmtId="0" fontId="9" fillId="3" borderId="3" xfId="5" applyFont="1" applyFill="1" applyBorder="1" applyProtection="1">
      <protection locked="0"/>
    </xf>
    <xf numFmtId="0" fontId="9" fillId="0" borderId="3" xfId="13" applyFont="1" applyFill="1" applyBorder="1" applyAlignment="1" applyProtection="1">
      <alignment horizontal="center" vertical="center" wrapText="1"/>
      <protection locked="0"/>
    </xf>
    <xf numFmtId="0" fontId="9" fillId="3" borderId="3" xfId="13" applyFont="1" applyFill="1" applyBorder="1" applyAlignment="1" applyProtection="1">
      <alignment horizontal="center" vertical="center" wrapText="1"/>
      <protection locked="0"/>
    </xf>
    <xf numFmtId="3" fontId="9" fillId="3" borderId="3" xfId="1" applyNumberFormat="1" applyFont="1" applyFill="1" applyBorder="1" applyAlignment="1" applyProtection="1">
      <alignment horizontal="center" vertical="center" wrapText="1"/>
      <protection locked="0"/>
    </xf>
    <xf numFmtId="9" fontId="9" fillId="3" borderId="3" xfId="15" applyNumberFormat="1" applyFont="1" applyFill="1" applyBorder="1" applyAlignment="1" applyProtection="1">
      <alignment horizontal="center" vertical="center"/>
      <protection locked="0"/>
    </xf>
    <xf numFmtId="0" fontId="10" fillId="3" borderId="3" xfId="13" applyFont="1" applyFill="1" applyBorder="1" applyAlignment="1" applyProtection="1">
      <alignment wrapText="1"/>
      <protection locked="0"/>
    </xf>
    <xf numFmtId="0" fontId="9" fillId="3" borderId="3" xfId="13" applyFont="1" applyFill="1" applyBorder="1" applyAlignment="1" applyProtection="1">
      <alignment horizontal="left" vertical="center" wrapText="1"/>
      <protection locked="0"/>
    </xf>
    <xf numFmtId="165" fontId="9" fillId="3" borderId="3" xfId="8" applyNumberFormat="1" applyFont="1" applyFill="1" applyBorder="1" applyAlignment="1" applyProtection="1">
      <alignment horizontal="right" wrapText="1"/>
      <protection locked="0"/>
    </xf>
    <xf numFmtId="0" fontId="9" fillId="0" borderId="3" xfId="13" applyFont="1" applyFill="1" applyBorder="1" applyAlignment="1" applyProtection="1">
      <alignment horizontal="left" vertical="center" wrapText="1"/>
      <protection locked="0"/>
    </xf>
    <xf numFmtId="165" fontId="9" fillId="4" borderId="3" xfId="8" applyNumberFormat="1" applyFont="1" applyFill="1" applyBorder="1" applyAlignment="1" applyProtection="1">
      <alignment horizontal="right" wrapText="1"/>
      <protection locked="0"/>
    </xf>
    <xf numFmtId="0" fontId="10" fillId="0" borderId="3" xfId="13" applyFont="1" applyFill="1" applyBorder="1" applyAlignment="1" applyProtection="1">
      <alignment wrapText="1"/>
      <protection locked="0"/>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0" xfId="11" applyFont="1" applyFill="1" applyBorder="1" applyAlignment="1" applyProtection="1">
      <alignment vertical="center"/>
    </xf>
    <xf numFmtId="0" fontId="4" fillId="0" borderId="19" xfId="0" applyFont="1" applyBorder="1" applyAlignment="1">
      <alignment vertical="center"/>
    </xf>
    <xf numFmtId="0" fontId="9" fillId="2" borderId="22" xfId="0" applyFont="1" applyFill="1" applyBorder="1" applyAlignment="1">
      <alignment horizontal="right" vertical="center"/>
    </xf>
    <xf numFmtId="0" fontId="4" fillId="0" borderId="53" xfId="0" applyFont="1" applyBorder="1"/>
    <xf numFmtId="0" fontId="18" fillId="0" borderId="22" xfId="0" applyFont="1" applyBorder="1" applyAlignment="1">
      <alignment horizontal="center" vertical="center" wrapText="1"/>
    </xf>
    <xf numFmtId="0" fontId="4" fillId="0" borderId="54" xfId="0" applyFont="1" applyBorder="1"/>
    <xf numFmtId="0" fontId="7" fillId="0" borderId="16"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18" xfId="2" applyNumberFormat="1" applyFont="1" applyFill="1" applyBorder="1" applyAlignment="1" applyProtection="1">
      <alignment horizontal="center" vertical="center"/>
      <protection locked="0"/>
    </xf>
    <xf numFmtId="0" fontId="7" fillId="0" borderId="19"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19" xfId="9" applyFont="1" applyFill="1" applyBorder="1" applyAlignment="1" applyProtection="1">
      <alignment horizontal="center" vertical="center" wrapText="1"/>
      <protection locked="0"/>
    </xf>
    <xf numFmtId="0" fontId="15" fillId="36" borderId="23" xfId="13" applyFont="1" applyFill="1" applyBorder="1" applyAlignment="1" applyProtection="1">
      <alignment vertical="center" wrapText="1"/>
      <protection locked="0"/>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0" fillId="0" borderId="0" xfId="0" applyFont="1" applyFill="1"/>
    <xf numFmtId="0" fontId="4" fillId="0" borderId="61" xfId="0" applyFont="1" applyBorder="1"/>
    <xf numFmtId="0" fontId="4" fillId="0" borderId="17" xfId="0" applyFont="1" applyBorder="1"/>
    <xf numFmtId="0" fontId="4" fillId="0" borderId="22" xfId="0" applyFont="1" applyBorder="1"/>
    <xf numFmtId="0" fontId="12" fillId="0" borderId="0" xfId="0" applyFont="1" applyAlignment="1"/>
    <xf numFmtId="0" fontId="7" fillId="3" borderId="19" xfId="5" applyFont="1" applyFill="1" applyBorder="1" applyAlignment="1" applyProtection="1">
      <alignment horizontal="right" vertical="center"/>
      <protection locked="0"/>
    </xf>
    <xf numFmtId="0" fontId="15" fillId="3" borderId="23" xfId="16" applyFont="1" applyFill="1" applyBorder="1" applyAlignment="1" applyProtection="1">
      <protection locked="0"/>
    </xf>
    <xf numFmtId="0" fontId="4" fillId="0" borderId="17" xfId="0" applyFont="1" applyBorder="1" applyAlignment="1">
      <alignment wrapText="1"/>
    </xf>
    <xf numFmtId="0" fontId="4" fillId="0" borderId="18" xfId="0" applyFont="1" applyBorder="1" applyAlignment="1">
      <alignment wrapText="1"/>
    </xf>
    <xf numFmtId="0" fontId="6" fillId="0" borderId="23" xfId="0" applyFont="1" applyBorder="1"/>
    <xf numFmtId="0" fontId="9" fillId="3" borderId="19" xfId="5" applyFont="1" applyFill="1" applyBorder="1" applyAlignment="1" applyProtection="1">
      <alignment horizontal="left" vertical="center"/>
      <protection locked="0"/>
    </xf>
    <xf numFmtId="0" fontId="9" fillId="3" borderId="20" xfId="13" applyFont="1" applyFill="1" applyBorder="1" applyAlignment="1" applyProtection="1">
      <alignment horizontal="center" vertical="center" wrapText="1"/>
      <protection locked="0"/>
    </xf>
    <xf numFmtId="0" fontId="9" fillId="3" borderId="19" xfId="5" applyFont="1" applyFill="1" applyBorder="1" applyAlignment="1" applyProtection="1">
      <alignment horizontal="right" vertical="center"/>
      <protection locked="0"/>
    </xf>
    <xf numFmtId="3" fontId="9" fillId="36" borderId="20" xfId="5" applyNumberFormat="1" applyFont="1" applyFill="1" applyBorder="1" applyProtection="1">
      <protection locked="0"/>
    </xf>
    <xf numFmtId="0" fontId="9" fillId="3" borderId="22" xfId="9" applyFont="1" applyFill="1" applyBorder="1" applyAlignment="1" applyProtection="1">
      <alignment horizontal="right" vertical="center"/>
      <protection locked="0"/>
    </xf>
    <xf numFmtId="0" fontId="10" fillId="3" borderId="23" xfId="16" applyFont="1" applyFill="1" applyBorder="1" applyAlignment="1" applyProtection="1">
      <protection locked="0"/>
    </xf>
    <xf numFmtId="3" fontId="10" fillId="36" borderId="23" xfId="16" applyNumberFormat="1" applyFont="1" applyFill="1" applyBorder="1" applyAlignment="1" applyProtection="1">
      <protection locked="0"/>
    </xf>
    <xf numFmtId="164" fontId="10" fillId="36" borderId="24" xfId="1" applyNumberFormat="1" applyFont="1" applyFill="1" applyBorder="1" applyAlignment="1" applyProtection="1">
      <protection locked="0"/>
    </xf>
    <xf numFmtId="0" fontId="4" fillId="0" borderId="53" xfId="0" applyFont="1" applyBorder="1" applyAlignment="1">
      <alignment horizontal="center"/>
    </xf>
    <xf numFmtId="0" fontId="4" fillId="0" borderId="54" xfId="0" applyFont="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0" fillId="0" borderId="3" xfId="20960" applyFont="1" applyFill="1" applyBorder="1" applyAlignment="1" applyProtection="1">
      <alignment horizontal="center" vertical="center"/>
    </xf>
    <xf numFmtId="0" fontId="101"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17"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7" fillId="0" borderId="0" xfId="11" applyFont="1" applyFill="1" applyBorder="1" applyAlignment="1" applyProtection="1">
      <alignment horizontal="right"/>
    </xf>
    <xf numFmtId="0" fontId="0" fillId="0" borderId="16" xfId="0" applyBorder="1" applyAlignment="1">
      <alignment horizontal="center" vertical="center"/>
    </xf>
    <xf numFmtId="0" fontId="6" fillId="36" borderId="27" xfId="0" applyFont="1" applyFill="1" applyBorder="1" applyAlignment="1">
      <alignment wrapText="1"/>
    </xf>
    <xf numFmtId="0" fontId="4" fillId="0" borderId="9" xfId="0" applyFont="1" applyFill="1" applyBorder="1" applyAlignment="1">
      <alignment vertical="center" wrapText="1"/>
    </xf>
    <xf numFmtId="0" fontId="6" fillId="36" borderId="9" xfId="0" applyFont="1" applyFill="1" applyBorder="1" applyAlignment="1">
      <alignment wrapText="1"/>
    </xf>
    <xf numFmtId="0" fontId="6" fillId="36" borderId="66"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19"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7" fillId="0" borderId="0" xfId="0" applyFont="1" applyFill="1" applyBorder="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7"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7" fillId="0" borderId="1" xfId="0" applyFont="1" applyFill="1" applyBorder="1" applyAlignment="1">
      <alignment horizontal="center"/>
    </xf>
    <xf numFmtId="0" fontId="4" fillId="0" borderId="22" xfId="0" applyFont="1" applyFill="1" applyBorder="1" applyAlignment="1">
      <alignment horizontal="center" vertical="center"/>
    </xf>
    <xf numFmtId="0" fontId="103" fillId="0" borderId="0" xfId="0" applyFont="1" applyFill="1" applyBorder="1" applyAlignment="1"/>
    <xf numFmtId="49" fontId="103" fillId="0" borderId="7" xfId="0" applyNumberFormat="1" applyFont="1" applyFill="1" applyBorder="1" applyAlignment="1">
      <alignment horizontal="right" vertical="center"/>
    </xf>
    <xf numFmtId="49" fontId="103" fillId="0" borderId="74" xfId="0" applyNumberFormat="1" applyFont="1" applyFill="1" applyBorder="1" applyAlignment="1">
      <alignment horizontal="right" vertical="center"/>
    </xf>
    <xf numFmtId="49" fontId="103" fillId="0" borderId="77" xfId="0" applyNumberFormat="1" applyFont="1" applyFill="1" applyBorder="1" applyAlignment="1">
      <alignment horizontal="right" vertical="center"/>
    </xf>
    <xf numFmtId="49" fontId="103" fillId="0" borderId="82" xfId="0" applyNumberFormat="1" applyFont="1" applyFill="1" applyBorder="1" applyAlignment="1">
      <alignment horizontal="right" vertical="center"/>
    </xf>
    <xf numFmtId="0" fontId="103" fillId="0" borderId="0" xfId="0" applyFont="1" applyFill="1" applyBorder="1" applyAlignment="1">
      <alignment horizontal="left"/>
    </xf>
    <xf numFmtId="0" fontId="103" fillId="0" borderId="82" xfId="0" applyNumberFormat="1" applyFont="1" applyFill="1" applyBorder="1" applyAlignment="1">
      <alignment horizontal="right" vertical="center"/>
    </xf>
    <xf numFmtId="49" fontId="103" fillId="0" borderId="0" xfId="0" applyNumberFormat="1" applyFont="1" applyFill="1" applyBorder="1" applyAlignment="1">
      <alignment horizontal="right" vertical="center"/>
    </xf>
    <xf numFmtId="0" fontId="103" fillId="0" borderId="0" xfId="0" applyFont="1" applyFill="1" applyBorder="1" applyAlignment="1">
      <alignment vertical="center" wrapText="1"/>
    </xf>
    <xf numFmtId="0" fontId="103" fillId="0" borderId="0" xfId="0" applyFont="1" applyFill="1" applyBorder="1" applyAlignment="1">
      <alignment horizontal="left" vertical="center" wrapText="1"/>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193" fontId="9" fillId="2" borderId="23" xfId="0" applyNumberFormat="1" applyFont="1" applyFill="1" applyBorder="1" applyAlignment="1" applyProtection="1">
      <alignment vertical="center"/>
      <protection locked="0"/>
    </xf>
    <xf numFmtId="193" fontId="0" fillId="0" borderId="20" xfId="0" applyNumberFormat="1" applyBorder="1" applyAlignment="1"/>
    <xf numFmtId="193" fontId="0" fillId="0" borderId="20" xfId="0" applyNumberFormat="1" applyBorder="1" applyAlignment="1">
      <alignment wrapText="1"/>
    </xf>
    <xf numFmtId="193" fontId="7" fillId="36" borderId="20" xfId="2" applyNumberFormat="1" applyFont="1" applyFill="1" applyBorder="1" applyAlignment="1" applyProtection="1">
      <alignment vertical="top"/>
    </xf>
    <xf numFmtId="193" fontId="7" fillId="3" borderId="20" xfId="2" applyNumberFormat="1" applyFont="1" applyFill="1" applyBorder="1" applyAlignment="1" applyProtection="1">
      <alignment vertical="top"/>
      <protection locked="0"/>
    </xf>
    <xf numFmtId="193" fontId="7" fillId="36" borderId="20" xfId="2" applyNumberFormat="1" applyFont="1" applyFill="1" applyBorder="1" applyAlignment="1" applyProtection="1">
      <alignment vertical="top" wrapText="1"/>
    </xf>
    <xf numFmtId="193" fontId="7" fillId="3" borderId="20" xfId="2" applyNumberFormat="1" applyFont="1" applyFill="1" applyBorder="1" applyAlignment="1" applyProtection="1">
      <alignment vertical="top" wrapText="1"/>
      <protection locked="0"/>
    </xf>
    <xf numFmtId="193" fontId="7" fillId="36" borderId="20" xfId="2" applyNumberFormat="1" applyFont="1" applyFill="1" applyBorder="1" applyAlignment="1" applyProtection="1">
      <alignment vertical="top" wrapText="1"/>
      <protection locked="0"/>
    </xf>
    <xf numFmtId="193" fontId="7" fillId="36" borderId="24" xfId="2" applyNumberFormat="1" applyFont="1" applyFill="1" applyBorder="1" applyAlignment="1" applyProtection="1">
      <alignment vertical="top" wrapText="1"/>
    </xf>
    <xf numFmtId="193" fontId="9" fillId="36" borderId="3" xfId="5" applyNumberFormat="1" applyFont="1" applyFill="1" applyBorder="1" applyProtection="1">
      <protection locked="0"/>
    </xf>
    <xf numFmtId="193" fontId="9" fillId="3" borderId="3" xfId="5" applyNumberFormat="1" applyFont="1" applyFill="1" applyBorder="1" applyProtection="1">
      <protection locked="0"/>
    </xf>
    <xf numFmtId="193" fontId="10" fillId="36" borderId="23" xfId="16" applyNumberFormat="1" applyFont="1" applyFill="1" applyBorder="1" applyAlignment="1" applyProtection="1">
      <protection locked="0"/>
    </xf>
    <xf numFmtId="193" fontId="9" fillId="36" borderId="3" xfId="1" applyNumberFormat="1" applyFont="1" applyFill="1" applyBorder="1" applyProtection="1">
      <protection locked="0"/>
    </xf>
    <xf numFmtId="193" fontId="9" fillId="0" borderId="3" xfId="1" applyNumberFormat="1" applyFont="1" applyFill="1" applyBorder="1" applyProtection="1">
      <protection locked="0"/>
    </xf>
    <xf numFmtId="193" fontId="10" fillId="36" borderId="23" xfId="1" applyNumberFormat="1" applyFont="1" applyFill="1" applyBorder="1" applyAlignment="1" applyProtection="1">
      <protection locked="0"/>
    </xf>
    <xf numFmtId="193" fontId="9" fillId="3" borderId="23" xfId="5" applyNumberFormat="1" applyFont="1" applyFill="1" applyBorder="1" applyProtection="1">
      <protection locked="0"/>
    </xf>
    <xf numFmtId="193" fontId="21" fillId="0" borderId="0" xfId="0" applyNumberFormat="1" applyFont="1"/>
    <xf numFmtId="0" fontId="4" fillId="0" borderId="26" xfId="0" applyFont="1" applyBorder="1" applyAlignment="1">
      <alignment horizontal="center" vertical="center"/>
    </xf>
    <xf numFmtId="0" fontId="4" fillId="0" borderId="26" xfId="0"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4"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0" fontId="9" fillId="0" borderId="16" xfId="0" applyFont="1" applyFill="1" applyBorder="1" applyAlignment="1">
      <alignment horizontal="right" vertical="center" wrapText="1"/>
    </xf>
    <xf numFmtId="0" fontId="7" fillId="0" borderId="17" xfId="0" applyFont="1" applyFill="1" applyBorder="1" applyAlignment="1">
      <alignment vertical="center" wrapText="1"/>
    </xf>
    <xf numFmtId="169" fontId="24" fillId="37" borderId="0" xfId="20" applyBorder="1"/>
    <xf numFmtId="169" fontId="24" fillId="37" borderId="90" xfId="20" applyBorder="1"/>
    <xf numFmtId="0" fontId="4" fillId="0" borderId="7" xfId="0" applyFont="1" applyFill="1" applyBorder="1" applyAlignment="1">
      <alignment vertical="center"/>
    </xf>
    <xf numFmtId="0" fontId="4" fillId="0" borderId="96" xfId="0" applyFont="1" applyFill="1" applyBorder="1" applyAlignment="1">
      <alignment vertical="center"/>
    </xf>
    <xf numFmtId="0" fontId="6" fillId="0" borderId="96" xfId="0" applyFont="1" applyFill="1" applyBorder="1" applyAlignment="1">
      <alignment vertical="center"/>
    </xf>
    <xf numFmtId="0" fontId="4" fillId="0" borderId="17" xfId="0" applyFont="1" applyFill="1" applyBorder="1" applyAlignment="1">
      <alignment vertical="center"/>
    </xf>
    <xf numFmtId="0" fontId="4" fillId="0" borderId="92" xfId="0" applyFont="1" applyFill="1" applyBorder="1" applyAlignment="1">
      <alignment vertical="center"/>
    </xf>
    <xf numFmtId="0" fontId="4" fillId="0" borderId="93" xfId="0" applyFont="1" applyFill="1" applyBorder="1" applyAlignment="1">
      <alignment vertical="center"/>
    </xf>
    <xf numFmtId="0" fontId="4" fillId="0" borderId="16" xfId="0" applyFont="1" applyFill="1" applyBorder="1" applyAlignment="1">
      <alignment horizontal="center" vertical="center"/>
    </xf>
    <xf numFmtId="0" fontId="4" fillId="0" borderId="104" xfId="0" applyFont="1" applyFill="1" applyBorder="1" applyAlignment="1">
      <alignment horizontal="center" vertical="center"/>
    </xf>
    <xf numFmtId="0" fontId="4" fillId="0" borderId="106" xfId="0" applyFont="1" applyFill="1" applyBorder="1" applyAlignment="1">
      <alignment horizontal="center" vertical="center"/>
    </xf>
    <xf numFmtId="169" fontId="24" fillId="37" borderId="29" xfId="20" applyBorder="1"/>
    <xf numFmtId="169" fontId="24" fillId="37" borderId="108" xfId="20" applyBorder="1"/>
    <xf numFmtId="169" fontId="24" fillId="37" borderId="98" xfId="20" applyBorder="1"/>
    <xf numFmtId="169" fontId="24" fillId="37" borderId="54" xfId="20" applyBorder="1"/>
    <xf numFmtId="0" fontId="4" fillId="3" borderId="61" xfId="0" applyFont="1" applyFill="1" applyBorder="1" applyAlignment="1">
      <alignment horizontal="center" vertical="center"/>
    </xf>
    <xf numFmtId="0" fontId="4" fillId="3" borderId="0" xfId="0" applyFont="1" applyFill="1" applyBorder="1" applyAlignment="1">
      <alignment vertical="center"/>
    </xf>
    <xf numFmtId="0" fontId="4" fillId="0" borderId="67" xfId="0" applyFont="1" applyFill="1" applyBorder="1" applyAlignment="1">
      <alignment horizontal="center" vertical="center"/>
    </xf>
    <xf numFmtId="0" fontId="4" fillId="3" borderId="94" xfId="0" applyFont="1" applyFill="1" applyBorder="1" applyAlignment="1">
      <alignment vertical="center"/>
    </xf>
    <xf numFmtId="0" fontId="14" fillId="3" borderId="109" xfId="0" applyFont="1" applyFill="1" applyBorder="1" applyAlignment="1">
      <alignment horizontal="left"/>
    </xf>
    <xf numFmtId="0" fontId="14" fillId="3" borderId="110" xfId="0" applyFont="1" applyFill="1" applyBorder="1" applyAlignment="1">
      <alignment horizontal="left"/>
    </xf>
    <xf numFmtId="0" fontId="4" fillId="0" borderId="0" xfId="0" applyFont="1"/>
    <xf numFmtId="0" fontId="4" fillId="0" borderId="0" xfId="0" applyFont="1" applyFill="1"/>
    <xf numFmtId="0" fontId="4" fillId="0" borderId="96" xfId="0" applyFont="1" applyFill="1" applyBorder="1" applyAlignment="1">
      <alignment horizontal="center" vertical="center" wrapText="1"/>
    </xf>
    <xf numFmtId="0" fontId="103" fillId="0" borderId="84" xfId="0" applyFont="1" applyFill="1" applyBorder="1" applyAlignment="1">
      <alignment horizontal="right" vertical="center"/>
    </xf>
    <xf numFmtId="0" fontId="4" fillId="0" borderId="111" xfId="0" applyFont="1" applyFill="1" applyBorder="1" applyAlignment="1">
      <alignment horizontal="center" vertical="center" wrapText="1"/>
    </xf>
    <xf numFmtId="0" fontId="6" fillId="3" borderId="112" xfId="0" applyFont="1" applyFill="1" applyBorder="1" applyAlignment="1">
      <alignment vertical="center"/>
    </xf>
    <xf numFmtId="0" fontId="4" fillId="3" borderId="21" xfId="0" applyFont="1" applyFill="1" applyBorder="1" applyAlignment="1">
      <alignment vertical="center"/>
    </xf>
    <xf numFmtId="0" fontId="4" fillId="0" borderId="113" xfId="0" applyFont="1" applyFill="1" applyBorder="1" applyAlignment="1">
      <alignment horizontal="center" vertical="center"/>
    </xf>
    <xf numFmtId="0" fontId="6" fillId="0" borderId="23" xfId="0" applyFont="1" applyFill="1" applyBorder="1" applyAlignment="1">
      <alignment vertical="center"/>
    </xf>
    <xf numFmtId="169" fontId="24" fillId="37" borderId="25" xfId="20" applyBorder="1"/>
    <xf numFmtId="0" fontId="4" fillId="0" borderId="7"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7" fillId="0" borderId="16" xfId="11" applyFont="1" applyFill="1" applyBorder="1" applyAlignment="1" applyProtection="1">
      <alignment vertical="center"/>
    </xf>
    <xf numFmtId="0" fontId="7" fillId="0" borderId="17" xfId="11" applyFont="1" applyFill="1" applyBorder="1" applyAlignment="1" applyProtection="1">
      <alignment vertical="center"/>
    </xf>
    <xf numFmtId="0" fontId="15" fillId="0" borderId="18" xfId="11" applyFont="1" applyFill="1" applyBorder="1" applyAlignment="1" applyProtection="1">
      <alignment horizontal="center" vertical="center"/>
    </xf>
    <xf numFmtId="0" fontId="0" fillId="0" borderId="113" xfId="0" applyBorder="1"/>
    <xf numFmtId="0" fontId="0" fillId="0" borderId="22" xfId="0" applyBorder="1"/>
    <xf numFmtId="0" fontId="6" fillId="36" borderId="114" xfId="0" applyFont="1" applyFill="1" applyBorder="1" applyAlignment="1">
      <alignment vertical="center" wrapText="1"/>
    </xf>
    <xf numFmtId="193" fontId="0" fillId="0" borderId="20" xfId="0" applyNumberFormat="1" applyFill="1" applyBorder="1" applyAlignment="1">
      <alignment wrapText="1"/>
    </xf>
    <xf numFmtId="0" fontId="7" fillId="0" borderId="0" xfId="0" applyFont="1" applyFill="1" applyAlignment="1">
      <alignment wrapText="1"/>
    </xf>
    <xf numFmtId="0" fontId="6" fillId="36" borderId="17" xfId="0" applyFont="1" applyFill="1" applyBorder="1" applyAlignment="1">
      <alignment horizontal="center" vertical="center" wrapText="1"/>
    </xf>
    <xf numFmtId="0" fontId="6" fillId="36" borderId="18" xfId="0" applyFont="1" applyFill="1" applyBorder="1" applyAlignment="1">
      <alignment horizontal="center" vertical="center" wrapText="1"/>
    </xf>
    <xf numFmtId="0" fontId="6" fillId="36" borderId="113" xfId="0" applyFont="1" applyFill="1" applyBorder="1" applyAlignment="1">
      <alignment horizontal="left" vertical="center" wrapText="1"/>
    </xf>
    <xf numFmtId="0" fontId="6" fillId="36" borderId="96" xfId="0" applyFont="1" applyFill="1" applyBorder="1" applyAlignment="1">
      <alignment horizontal="left" vertical="center" wrapText="1"/>
    </xf>
    <xf numFmtId="0" fontId="6" fillId="36" borderId="111" xfId="0" applyFont="1" applyFill="1" applyBorder="1" applyAlignment="1">
      <alignment horizontal="left" vertical="center" wrapText="1"/>
    </xf>
    <xf numFmtId="0" fontId="4" fillId="0" borderId="113" xfId="0" applyFont="1" applyFill="1" applyBorder="1" applyAlignment="1">
      <alignment horizontal="right" vertical="center" wrapText="1"/>
    </xf>
    <xf numFmtId="0" fontId="4" fillId="0" borderId="96" xfId="0" applyFont="1" applyFill="1" applyBorder="1" applyAlignment="1">
      <alignment horizontal="left" vertical="center" wrapText="1"/>
    </xf>
    <xf numFmtId="0" fontId="106" fillId="0" borderId="113" xfId="0" applyFont="1" applyFill="1" applyBorder="1" applyAlignment="1">
      <alignment horizontal="right" vertical="center" wrapText="1"/>
    </xf>
    <xf numFmtId="0" fontId="106" fillId="0" borderId="96" xfId="0" applyFont="1" applyFill="1" applyBorder="1" applyAlignment="1">
      <alignment horizontal="left" vertical="center" wrapText="1"/>
    </xf>
    <xf numFmtId="0" fontId="6" fillId="0" borderId="113"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6" fillId="0" borderId="0" xfId="0" applyFont="1" applyFill="1" applyAlignment="1">
      <alignment horizontal="left" vertical="center"/>
    </xf>
    <xf numFmtId="49" fontId="107" fillId="0" borderId="22" xfId="5" applyNumberFormat="1" applyFont="1" applyFill="1" applyBorder="1" applyAlignment="1" applyProtection="1">
      <alignment horizontal="left" vertical="center"/>
      <protection locked="0"/>
    </xf>
    <xf numFmtId="0" fontId="108" fillId="0" borderId="23" xfId="9" applyFont="1" applyFill="1" applyBorder="1" applyAlignment="1" applyProtection="1">
      <alignment horizontal="left" vertical="center" wrapText="1"/>
      <protection locked="0"/>
    </xf>
    <xf numFmtId="0" fontId="18" fillId="0" borderId="113" xfId="0" applyFont="1" applyBorder="1" applyAlignment="1">
      <alignment horizontal="center" vertical="center" wrapText="1"/>
    </xf>
    <xf numFmtId="14" fontId="7" fillId="3" borderId="96" xfId="8" quotePrefix="1" applyNumberFormat="1" applyFont="1" applyFill="1" applyBorder="1" applyAlignment="1" applyProtection="1">
      <alignment horizontal="left" vertical="center" wrapText="1" indent="2"/>
      <protection locked="0"/>
    </xf>
    <xf numFmtId="3" fontId="19" fillId="0" borderId="96" xfId="0" applyNumberFormat="1" applyFont="1" applyBorder="1" applyAlignment="1">
      <alignment vertical="center" wrapText="1"/>
    </xf>
    <xf numFmtId="14" fontId="7" fillId="3" borderId="96" xfId="8" quotePrefix="1" applyNumberFormat="1" applyFont="1" applyFill="1" applyBorder="1" applyAlignment="1" applyProtection="1">
      <alignment horizontal="left" vertical="center" wrapText="1" indent="3"/>
      <protection locked="0"/>
    </xf>
    <xf numFmtId="3" fontId="19" fillId="0" borderId="96" xfId="0" applyNumberFormat="1" applyFont="1" applyFill="1" applyBorder="1" applyAlignment="1">
      <alignment vertical="center" wrapText="1"/>
    </xf>
    <xf numFmtId="0" fontId="11" fillId="0" borderId="96" xfId="17" applyFill="1" applyBorder="1" applyAlignment="1" applyProtection="1"/>
    <xf numFmtId="49" fontId="106" fillId="0" borderId="113" xfId="0" applyNumberFormat="1" applyFont="1" applyFill="1" applyBorder="1" applyAlignment="1">
      <alignment horizontal="right" vertical="center" wrapText="1"/>
    </xf>
    <xf numFmtId="0" fontId="7" fillId="3" borderId="96" xfId="20960" applyFont="1" applyFill="1" applyBorder="1" applyAlignment="1" applyProtection="1"/>
    <xf numFmtId="0" fontId="100" fillId="0" borderId="96" xfId="20960" applyFont="1" applyFill="1" applyBorder="1" applyAlignment="1" applyProtection="1">
      <alignment horizontal="center" vertical="center"/>
    </xf>
    <xf numFmtId="0" fontId="4" fillId="0" borderId="96" xfId="0" applyFont="1" applyBorder="1"/>
    <xf numFmtId="0" fontId="11" fillId="0" borderId="96" xfId="17" applyFill="1" applyBorder="1" applyAlignment="1" applyProtection="1">
      <alignment horizontal="left" vertical="center" wrapText="1"/>
    </xf>
    <xf numFmtId="49" fontId="106" fillId="0" borderId="96" xfId="0" applyNumberFormat="1" applyFont="1" applyFill="1" applyBorder="1" applyAlignment="1">
      <alignment horizontal="right" vertical="center" wrapText="1"/>
    </xf>
    <xf numFmtId="0" fontId="11" fillId="0" borderId="96" xfId="17" applyFill="1" applyBorder="1" applyAlignment="1" applyProtection="1">
      <alignment horizontal="left" vertical="center"/>
    </xf>
    <xf numFmtId="0" fontId="4" fillId="0" borderId="96" xfId="0" applyFont="1" applyFill="1" applyBorder="1"/>
    <xf numFmtId="0" fontId="18" fillId="0" borderId="113" xfId="0" applyFont="1" applyFill="1" applyBorder="1" applyAlignment="1">
      <alignment horizontal="center" vertical="center" wrapText="1"/>
    </xf>
    <xf numFmtId="0" fontId="109" fillId="78" borderId="97" xfId="21412" applyFont="1" applyFill="1" applyBorder="1" applyAlignment="1" applyProtection="1">
      <alignment vertical="center" wrapText="1"/>
      <protection locked="0"/>
    </xf>
    <xf numFmtId="0" fontId="110" fillId="70" borderId="92" xfId="21412" applyFont="1" applyFill="1" applyBorder="1" applyAlignment="1" applyProtection="1">
      <alignment horizontal="center" vertical="center"/>
      <protection locked="0"/>
    </xf>
    <xf numFmtId="0" fontId="109" fillId="79" borderId="96" xfId="21412" applyFont="1" applyFill="1" applyBorder="1" applyAlignment="1" applyProtection="1">
      <alignment horizontal="center" vertical="center"/>
      <protection locked="0"/>
    </xf>
    <xf numFmtId="0" fontId="109" fillId="78" borderId="97" xfId="21412" applyFont="1" applyFill="1" applyBorder="1" applyAlignment="1" applyProtection="1">
      <alignment vertical="center"/>
      <protection locked="0"/>
    </xf>
    <xf numFmtId="0" fontId="111" fillId="70" borderId="92" xfId="21412" applyFont="1" applyFill="1" applyBorder="1" applyAlignment="1" applyProtection="1">
      <alignment horizontal="center" vertical="center"/>
      <protection locked="0"/>
    </xf>
    <xf numFmtId="0" fontId="111" fillId="3" borderId="92" xfId="21412" applyFont="1" applyFill="1" applyBorder="1" applyAlignment="1" applyProtection="1">
      <alignment horizontal="center" vertical="center"/>
      <protection locked="0"/>
    </xf>
    <xf numFmtId="0" fontId="111" fillId="0" borderId="92" xfId="21412" applyFont="1" applyFill="1" applyBorder="1" applyAlignment="1" applyProtection="1">
      <alignment horizontal="center" vertical="center"/>
      <protection locked="0"/>
    </xf>
    <xf numFmtId="0" fontId="112" fillId="79" borderId="96" xfId="21412" applyFont="1" applyFill="1" applyBorder="1" applyAlignment="1" applyProtection="1">
      <alignment horizontal="center" vertical="center"/>
      <protection locked="0"/>
    </xf>
    <xf numFmtId="0" fontId="109" fillId="78" borderId="97" xfId="21412" applyFont="1" applyFill="1" applyBorder="1" applyAlignment="1" applyProtection="1">
      <alignment horizontal="center" vertical="center"/>
      <protection locked="0"/>
    </xf>
    <xf numFmtId="0" fontId="60" fillId="78" borderId="97" xfId="21412" applyFont="1" applyFill="1" applyBorder="1" applyAlignment="1" applyProtection="1">
      <alignment vertical="center"/>
      <protection locked="0"/>
    </xf>
    <xf numFmtId="0" fontId="111" fillId="70" borderId="96" xfId="21412" applyFont="1" applyFill="1" applyBorder="1" applyAlignment="1" applyProtection="1">
      <alignment horizontal="center" vertical="center"/>
      <protection locked="0"/>
    </xf>
    <xf numFmtId="0" fontId="34" fillId="70" borderId="96" xfId="21412" applyFont="1" applyFill="1" applyBorder="1" applyAlignment="1" applyProtection="1">
      <alignment horizontal="center" vertical="center"/>
      <protection locked="0"/>
    </xf>
    <xf numFmtId="0" fontId="60" fillId="78" borderId="95" xfId="21412" applyFont="1" applyFill="1" applyBorder="1" applyAlignment="1" applyProtection="1">
      <alignment vertical="center"/>
      <protection locked="0"/>
    </xf>
    <xf numFmtId="0" fontId="110" fillId="0" borderId="95" xfId="21412" applyFont="1" applyFill="1" applyBorder="1" applyAlignment="1" applyProtection="1">
      <alignment horizontal="left" vertical="center" wrapText="1"/>
      <protection locked="0"/>
    </xf>
    <xf numFmtId="164" fontId="110" fillId="0" borderId="96" xfId="948" applyNumberFormat="1" applyFont="1" applyFill="1" applyBorder="1" applyAlignment="1" applyProtection="1">
      <alignment horizontal="right" vertical="center"/>
      <protection locked="0"/>
    </xf>
    <xf numFmtId="0" fontId="109" fillId="79" borderId="95" xfId="21412" applyFont="1" applyFill="1" applyBorder="1" applyAlignment="1" applyProtection="1">
      <alignment vertical="top" wrapText="1"/>
      <protection locked="0"/>
    </xf>
    <xf numFmtId="164" fontId="110" fillId="79" borderId="96" xfId="948" applyNumberFormat="1" applyFont="1" applyFill="1" applyBorder="1" applyAlignment="1" applyProtection="1">
      <alignment horizontal="right" vertical="center"/>
    </xf>
    <xf numFmtId="164" fontId="60" fillId="78" borderId="95" xfId="948" applyNumberFormat="1" applyFont="1" applyFill="1" applyBorder="1" applyAlignment="1" applyProtection="1">
      <alignment horizontal="right" vertical="center"/>
      <protection locked="0"/>
    </xf>
    <xf numFmtId="0" fontId="110" fillId="70" borderId="95" xfId="21412" applyFont="1" applyFill="1" applyBorder="1" applyAlignment="1" applyProtection="1">
      <alignment vertical="center" wrapText="1"/>
      <protection locked="0"/>
    </xf>
    <xf numFmtId="0" fontId="110" fillId="70" borderId="95" xfId="21412" applyFont="1" applyFill="1" applyBorder="1" applyAlignment="1" applyProtection="1">
      <alignment horizontal="left" vertical="center" wrapText="1"/>
      <protection locked="0"/>
    </xf>
    <xf numFmtId="0" fontId="110" fillId="0" borderId="95" xfId="21412" applyFont="1" applyFill="1" applyBorder="1" applyAlignment="1" applyProtection="1">
      <alignment vertical="center" wrapText="1"/>
      <protection locked="0"/>
    </xf>
    <xf numFmtId="0" fontId="110" fillId="3" borderId="95" xfId="21412" applyFont="1" applyFill="1" applyBorder="1" applyAlignment="1" applyProtection="1">
      <alignment horizontal="left" vertical="center" wrapText="1"/>
      <protection locked="0"/>
    </xf>
    <xf numFmtId="0" fontId="109" fillId="79" borderId="95" xfId="21412" applyFont="1" applyFill="1" applyBorder="1" applyAlignment="1" applyProtection="1">
      <alignment vertical="center" wrapText="1"/>
      <protection locked="0"/>
    </xf>
    <xf numFmtId="164" fontId="109" fillId="78" borderId="95" xfId="948" applyNumberFormat="1" applyFont="1" applyFill="1" applyBorder="1" applyAlignment="1" applyProtection="1">
      <alignment horizontal="right" vertical="center"/>
      <protection locked="0"/>
    </xf>
    <xf numFmtId="164" fontId="110" fillId="3" borderId="96" xfId="948" applyNumberFormat="1" applyFont="1" applyFill="1" applyBorder="1" applyAlignment="1" applyProtection="1">
      <alignment horizontal="right" vertical="center"/>
      <protection locked="0"/>
    </xf>
    <xf numFmtId="1" fontId="6" fillId="36" borderId="111" xfId="0" applyNumberFormat="1" applyFont="1" applyFill="1" applyBorder="1" applyAlignment="1">
      <alignment horizontal="center" vertical="center" wrapText="1"/>
    </xf>
    <xf numFmtId="10" fontId="7" fillId="0" borderId="96" xfId="20961" applyNumberFormat="1" applyFont="1" applyFill="1" applyBorder="1" applyAlignment="1">
      <alignment horizontal="left" vertical="center" wrapText="1"/>
    </xf>
    <xf numFmtId="10" fontId="4" fillId="0" borderId="96" xfId="20961" applyNumberFormat="1" applyFont="1" applyFill="1" applyBorder="1" applyAlignment="1">
      <alignment horizontal="left" vertical="center" wrapText="1"/>
    </xf>
    <xf numFmtId="10" fontId="6" fillId="36" borderId="96" xfId="0" applyNumberFormat="1" applyFont="1" applyFill="1" applyBorder="1" applyAlignment="1">
      <alignment horizontal="left" vertical="center" wrapText="1"/>
    </xf>
    <xf numFmtId="10" fontId="106" fillId="0" borderId="96" xfId="20961" applyNumberFormat="1" applyFont="1" applyFill="1" applyBorder="1" applyAlignment="1">
      <alignment horizontal="left" vertical="center" wrapText="1"/>
    </xf>
    <xf numFmtId="10" fontId="6" fillId="36" borderId="96" xfId="20961" applyNumberFormat="1" applyFont="1" applyFill="1" applyBorder="1" applyAlignment="1">
      <alignment horizontal="left" vertical="center" wrapText="1"/>
    </xf>
    <xf numFmtId="10" fontId="6" fillId="36" borderId="96" xfId="0" applyNumberFormat="1" applyFont="1" applyFill="1" applyBorder="1" applyAlignment="1">
      <alignment horizontal="center" vertical="center" wrapText="1"/>
    </xf>
    <xf numFmtId="10" fontId="108" fillId="0" borderId="23" xfId="20961" applyNumberFormat="1" applyFont="1" applyFill="1" applyBorder="1" applyAlignment="1" applyProtection="1">
      <alignment horizontal="left" vertical="center"/>
    </xf>
    <xf numFmtId="0" fontId="104" fillId="0" borderId="0" xfId="0" applyFont="1" applyAlignment="1">
      <alignment wrapText="1"/>
    </xf>
    <xf numFmtId="0" fontId="10" fillId="0" borderId="26" xfId="0" applyFont="1" applyBorder="1" applyAlignment="1">
      <alignment horizontal="center" wrapText="1"/>
    </xf>
    <xf numFmtId="0" fontId="10" fillId="0" borderId="8" xfId="0" applyFont="1" applyBorder="1" applyAlignment="1">
      <alignment horizontal="center" vertical="center" wrapText="1"/>
    </xf>
    <xf numFmtId="0" fontId="9" fillId="0" borderId="113" xfId="0" applyFont="1" applyBorder="1" applyAlignment="1">
      <alignment horizontal="right" vertical="center" wrapText="1"/>
    </xf>
    <xf numFmtId="0" fontId="9" fillId="0" borderId="113" xfId="0" applyFont="1" applyFill="1" applyBorder="1" applyAlignment="1">
      <alignment horizontal="right" vertical="center" wrapText="1"/>
    </xf>
    <xf numFmtId="0" fontId="7" fillId="0" borderId="96" xfId="0" applyFont="1" applyFill="1" applyBorder="1" applyAlignment="1">
      <alignment vertical="center" wrapText="1"/>
    </xf>
    <xf numFmtId="0" fontId="4" fillId="0" borderId="96" xfId="0" applyFont="1" applyBorder="1" applyAlignment="1">
      <alignment vertical="center" wrapText="1"/>
    </xf>
    <xf numFmtId="0" fontId="4" fillId="0" borderId="96" xfId="0" applyFont="1" applyFill="1" applyBorder="1" applyAlignment="1">
      <alignment horizontal="left" vertical="center" wrapText="1" indent="2"/>
    </xf>
    <xf numFmtId="0" fontId="4" fillId="0" borderId="96" xfId="0" applyFont="1" applyFill="1" applyBorder="1" applyAlignment="1">
      <alignment vertical="center" wrapText="1"/>
    </xf>
    <xf numFmtId="3" fontId="19" fillId="0" borderId="97" xfId="0" applyNumberFormat="1" applyFont="1" applyBorder="1" applyAlignment="1">
      <alignment vertical="center" wrapText="1"/>
    </xf>
    <xf numFmtId="3" fontId="19" fillId="0" borderId="21" xfId="0" applyNumberFormat="1" applyFont="1" applyBorder="1" applyAlignment="1">
      <alignment vertical="center" wrapText="1"/>
    </xf>
    <xf numFmtId="3" fontId="19" fillId="0" borderId="21" xfId="0" applyNumberFormat="1" applyFont="1" applyFill="1" applyBorder="1" applyAlignment="1">
      <alignment vertical="center" wrapText="1"/>
    </xf>
    <xf numFmtId="0" fontId="6" fillId="0" borderId="23" xfId="0" applyFont="1" applyBorder="1" applyAlignment="1">
      <alignment vertical="center" wrapText="1"/>
    </xf>
    <xf numFmtId="0" fontId="4" fillId="0" borderId="111" xfId="0" applyFont="1" applyBorder="1" applyAlignment="1"/>
    <xf numFmtId="0" fontId="9" fillId="0" borderId="111" xfId="0" applyFont="1" applyBorder="1" applyAlignment="1"/>
    <xf numFmtId="0" fontId="9" fillId="0" borderId="111" xfId="0" applyFont="1" applyBorder="1" applyAlignment="1">
      <alignment wrapText="1"/>
    </xf>
    <xf numFmtId="0" fontId="10" fillId="0" borderId="18" xfId="0" applyFont="1" applyBorder="1" applyAlignment="1">
      <alignment horizontal="center"/>
    </xf>
    <xf numFmtId="0" fontId="10" fillId="0" borderId="111" xfId="0" applyFont="1" applyBorder="1" applyAlignment="1">
      <alignment horizontal="center" vertical="center" wrapText="1"/>
    </xf>
    <xf numFmtId="0" fontId="2" fillId="0" borderId="17" xfId="0" applyNumberFormat="1" applyFont="1" applyFill="1" applyBorder="1" applyAlignment="1">
      <alignment horizontal="left" vertical="center" wrapText="1" indent="1"/>
    </xf>
    <xf numFmtId="0" fontId="2" fillId="0" borderId="18" xfId="0" applyNumberFormat="1" applyFont="1" applyFill="1" applyBorder="1" applyAlignment="1">
      <alignment horizontal="left" vertical="center" wrapText="1" indent="1"/>
    </xf>
    <xf numFmtId="0" fontId="9" fillId="0" borderId="113" xfId="0" applyFont="1" applyFill="1" applyBorder="1" applyAlignment="1">
      <alignment horizontal="center" vertical="center" wrapText="1"/>
    </xf>
    <xf numFmtId="0" fontId="15" fillId="0" borderId="96" xfId="0" applyFont="1" applyFill="1" applyBorder="1" applyAlignment="1">
      <alignment horizontal="center" vertical="center" wrapText="1"/>
    </xf>
    <xf numFmtId="0" fontId="16" fillId="0" borderId="96" xfId="0" applyFont="1" applyFill="1" applyBorder="1" applyAlignment="1">
      <alignment horizontal="left" vertical="center" wrapText="1"/>
    </xf>
    <xf numFmtId="0" fontId="7" fillId="0" borderId="96" xfId="0" applyFont="1" applyBorder="1" applyAlignment="1">
      <alignment vertical="center" wrapText="1"/>
    </xf>
    <xf numFmtId="0" fontId="9" fillId="2" borderId="113" xfId="0" applyFont="1" applyFill="1" applyBorder="1" applyAlignment="1">
      <alignment horizontal="right" vertical="center"/>
    </xf>
    <xf numFmtId="0" fontId="9" fillId="2" borderId="96" xfId="0" applyFont="1" applyFill="1" applyBorder="1" applyAlignment="1">
      <alignment vertical="center"/>
    </xf>
    <xf numFmtId="193" fontId="9" fillId="2" borderId="96" xfId="0" applyNumberFormat="1" applyFont="1" applyFill="1" applyBorder="1" applyAlignment="1" applyProtection="1">
      <alignment vertical="center"/>
      <protection locked="0"/>
    </xf>
    <xf numFmtId="0" fontId="15" fillId="0" borderId="113" xfId="0" applyFont="1" applyFill="1" applyBorder="1" applyAlignment="1">
      <alignment horizontal="center" vertical="center" wrapText="1"/>
    </xf>
    <xf numFmtId="14" fontId="4" fillId="0" borderId="0" xfId="0" applyNumberFormat="1" applyFont="1"/>
    <xf numFmtId="0" fontId="6" fillId="0" borderId="0" xfId="0" applyFont="1" applyAlignment="1">
      <alignment horizontal="center" wrapText="1"/>
    </xf>
    <xf numFmtId="0" fontId="4" fillId="3" borderId="53" xfId="0" applyFont="1" applyFill="1" applyBorder="1"/>
    <xf numFmtId="0" fontId="4" fillId="3" borderId="116" xfId="0" applyFont="1" applyFill="1" applyBorder="1" applyAlignment="1">
      <alignment wrapText="1"/>
    </xf>
    <xf numFmtId="0" fontId="4" fillId="3" borderId="117" xfId="0" applyFont="1" applyFill="1" applyBorder="1"/>
    <xf numFmtId="0" fontId="6" fillId="3" borderId="11" xfId="0" applyFont="1" applyFill="1" applyBorder="1" applyAlignment="1">
      <alignment horizontal="center" wrapText="1"/>
    </xf>
    <xf numFmtId="0" fontId="4" fillId="0" borderId="96" xfId="0" applyFont="1" applyFill="1" applyBorder="1" applyAlignment="1">
      <alignment horizontal="center"/>
    </xf>
    <xf numFmtId="0" fontId="4" fillId="0" borderId="96" xfId="0" applyFont="1" applyBorder="1" applyAlignment="1">
      <alignment horizontal="center"/>
    </xf>
    <xf numFmtId="0" fontId="4" fillId="3" borderId="61"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0" xfId="0" applyFont="1" applyFill="1" applyBorder="1" applyAlignment="1">
      <alignment horizontal="center" vertical="center" wrapText="1"/>
    </xf>
    <xf numFmtId="0" fontId="4" fillId="0" borderId="113" xfId="0" applyFont="1" applyBorder="1"/>
    <xf numFmtId="0" fontId="4" fillId="0" borderId="96" xfId="0" applyFont="1" applyBorder="1" applyAlignment="1">
      <alignment wrapText="1"/>
    </xf>
    <xf numFmtId="164" fontId="4" fillId="0" borderId="96" xfId="7" applyNumberFormat="1" applyFont="1" applyBorder="1"/>
    <xf numFmtId="164" fontId="4" fillId="0" borderId="111" xfId="7" applyNumberFormat="1" applyFont="1" applyBorder="1"/>
    <xf numFmtId="0" fontId="14" fillId="0" borderId="96" xfId="0" applyFont="1" applyBorder="1" applyAlignment="1">
      <alignment horizontal="left" wrapText="1" indent="2"/>
    </xf>
    <xf numFmtId="169" fontId="24" fillId="37" borderId="96" xfId="20" applyBorder="1"/>
    <xf numFmtId="164" fontId="4" fillId="0" borderId="96" xfId="7" applyNumberFormat="1" applyFont="1" applyBorder="1" applyAlignment="1">
      <alignment vertical="center"/>
    </xf>
    <xf numFmtId="0" fontId="6" fillId="0" borderId="113" xfId="0" applyFont="1" applyBorder="1"/>
    <xf numFmtId="0" fontId="6" fillId="0" borderId="96" xfId="0" applyFont="1" applyBorder="1" applyAlignment="1">
      <alignment wrapText="1"/>
    </xf>
    <xf numFmtId="164" fontId="6" fillId="0" borderId="111" xfId="7" applyNumberFormat="1" applyFont="1" applyBorder="1"/>
    <xf numFmtId="0" fontId="3" fillId="3" borderId="61"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90" xfId="7" applyNumberFormat="1" applyFont="1" applyFill="1" applyBorder="1"/>
    <xf numFmtId="164" fontId="4" fillId="0" borderId="96" xfId="7" applyNumberFormat="1" applyFont="1" applyFill="1" applyBorder="1"/>
    <xf numFmtId="164" fontId="4" fillId="0" borderId="96" xfId="7" applyNumberFormat="1" applyFont="1" applyFill="1" applyBorder="1" applyAlignment="1">
      <alignment vertical="center"/>
    </xf>
    <xf numFmtId="0" fontId="14" fillId="0" borderId="96"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0" xfId="0" applyFont="1" applyFill="1" applyBorder="1"/>
    <xf numFmtId="0" fontId="6" fillId="0" borderId="22" xfId="0" applyFont="1" applyBorder="1"/>
    <xf numFmtId="0" fontId="6" fillId="0" borderId="23" xfId="0" applyFont="1" applyBorder="1" applyAlignment="1">
      <alignment wrapText="1"/>
    </xf>
    <xf numFmtId="169" fontId="24" fillId="37" borderId="114" xfId="20" applyBorder="1"/>
    <xf numFmtId="10" fontId="6" fillId="0" borderId="24" xfId="20961" applyNumberFormat="1" applyFont="1" applyBorder="1"/>
    <xf numFmtId="0" fontId="9" fillId="2" borderId="104" xfId="0" applyFont="1" applyFill="1" applyBorder="1" applyAlignment="1">
      <alignment horizontal="right" vertical="center"/>
    </xf>
    <xf numFmtId="0" fontId="9" fillId="2" borderId="92" xfId="0" applyFont="1" applyFill="1" applyBorder="1" applyAlignment="1">
      <alignment vertical="center"/>
    </xf>
    <xf numFmtId="0" fontId="9" fillId="0" borderId="96" xfId="0" applyFont="1" applyFill="1" applyBorder="1" applyAlignment="1">
      <alignment horizontal="left" vertical="center" wrapText="1"/>
    </xf>
    <xf numFmtId="0" fontId="6" fillId="3" borderId="0" xfId="0" applyFont="1" applyFill="1" applyBorder="1" applyAlignment="1">
      <alignment horizontal="center"/>
    </xf>
    <xf numFmtId="0" fontId="103" fillId="0" borderId="84" xfId="0" applyFont="1" applyFill="1" applyBorder="1" applyAlignment="1">
      <alignment horizontal="left" vertical="center"/>
    </xf>
    <xf numFmtId="0" fontId="103" fillId="0" borderId="82" xfId="0" applyFont="1" applyFill="1" applyBorder="1" applyAlignment="1">
      <alignment vertical="center" wrapText="1"/>
    </xf>
    <xf numFmtId="0" fontId="103" fillId="0" borderId="82" xfId="0" applyFont="1" applyFill="1" applyBorder="1" applyAlignment="1">
      <alignment horizontal="left" vertical="center" wrapText="1"/>
    </xf>
    <xf numFmtId="0" fontId="113" fillId="0" borderId="0" xfId="11" applyFont="1" applyFill="1" applyBorder="1" applyProtection="1"/>
    <xf numFmtId="0" fontId="114" fillId="0" borderId="0" xfId="0" applyFont="1"/>
    <xf numFmtId="0" fontId="113" fillId="0" borderId="0" xfId="11" applyFont="1" applyFill="1" applyBorder="1" applyAlignment="1" applyProtection="1"/>
    <xf numFmtId="0" fontId="115" fillId="0" borderId="0" xfId="11" applyFont="1" applyFill="1" applyBorder="1" applyAlignment="1" applyProtection="1"/>
    <xf numFmtId="0" fontId="114" fillId="0" borderId="0" xfId="0" applyFont="1" applyAlignment="1">
      <alignment wrapText="1"/>
    </xf>
    <xf numFmtId="0" fontId="117" fillId="0" borderId="0" xfId="0" applyFont="1"/>
    <xf numFmtId="0" fontId="114" fillId="0" borderId="0" xfId="0" applyFont="1" applyFill="1"/>
    <xf numFmtId="0" fontId="114" fillId="0" borderId="0" xfId="0" applyFont="1" applyBorder="1"/>
    <xf numFmtId="0" fontId="114" fillId="0" borderId="0" xfId="0" applyFont="1" applyBorder="1" applyAlignment="1">
      <alignment horizontal="left"/>
    </xf>
    <xf numFmtId="0" fontId="116" fillId="0" borderId="127" xfId="0" applyNumberFormat="1" applyFont="1" applyFill="1" applyBorder="1" applyAlignment="1">
      <alignment horizontal="left" vertical="center" wrapText="1"/>
    </xf>
    <xf numFmtId="0" fontId="122" fillId="0" borderId="0" xfId="0" applyFont="1"/>
    <xf numFmtId="49" fontId="103" fillId="0" borderId="96" xfId="0" applyNumberFormat="1" applyFont="1" applyFill="1" applyBorder="1" applyAlignment="1">
      <alignment horizontal="right" vertical="center"/>
    </xf>
    <xf numFmtId="0" fontId="123" fillId="0" borderId="0" xfId="0" applyFont="1" applyFill="1" applyBorder="1" applyAlignment="1"/>
    <xf numFmtId="0" fontId="114" fillId="0" borderId="0" xfId="0" applyFont="1" applyBorder="1" applyAlignment="1">
      <alignment horizontal="left" indent="1"/>
    </xf>
    <xf numFmtId="0" fontId="114" fillId="0" borderId="0" xfId="0" applyFont="1" applyBorder="1" applyAlignment="1">
      <alignment horizontal="left" indent="2"/>
    </xf>
    <xf numFmtId="49" fontId="114" fillId="0" borderId="0" xfId="0" applyNumberFormat="1" applyFont="1" applyBorder="1" applyAlignment="1">
      <alignment horizontal="left" indent="3"/>
    </xf>
    <xf numFmtId="49" fontId="114" fillId="0" borderId="0" xfId="0" applyNumberFormat="1" applyFont="1" applyBorder="1" applyAlignment="1">
      <alignment horizontal="left" indent="1"/>
    </xf>
    <xf numFmtId="49" fontId="114" fillId="0" borderId="0" xfId="0" applyNumberFormat="1" applyFont="1" applyBorder="1" applyAlignment="1">
      <alignment horizontal="left" wrapText="1" indent="2"/>
    </xf>
    <xf numFmtId="49" fontId="114" fillId="0" borderId="0" xfId="0" applyNumberFormat="1" applyFont="1" applyFill="1" applyBorder="1" applyAlignment="1">
      <alignment horizontal="left" wrapText="1" indent="3"/>
    </xf>
    <xf numFmtId="0" fontId="114" fillId="0" borderId="0" xfId="0" applyNumberFormat="1" applyFont="1" applyFill="1" applyBorder="1" applyAlignment="1">
      <alignment horizontal="left" wrapText="1" indent="1"/>
    </xf>
    <xf numFmtId="0" fontId="114" fillId="0" borderId="0" xfId="0" applyFont="1" applyFill="1" applyAlignment="1">
      <alignment horizontal="left" vertical="top" wrapText="1"/>
    </xf>
    <xf numFmtId="193" fontId="7" fillId="3" borderId="111" xfId="2" applyNumberFormat="1" applyFont="1" applyFill="1" applyBorder="1" applyAlignment="1" applyProtection="1">
      <alignment vertical="top" wrapText="1"/>
      <protection locked="0"/>
    </xf>
    <xf numFmtId="0" fontId="9" fillId="0" borderId="96" xfId="0" applyFont="1" applyFill="1" applyBorder="1" applyAlignment="1" applyProtection="1">
      <alignment horizontal="center" vertical="center" wrapText="1"/>
    </xf>
    <xf numFmtId="0" fontId="3" fillId="0" borderId="96" xfId="0" applyFont="1" applyBorder="1" applyAlignment="1">
      <alignment horizontal="center" vertical="center"/>
    </xf>
    <xf numFmtId="0" fontId="127" fillId="3" borderId="96" xfId="21414" applyFont="1" applyFill="1" applyBorder="1" applyAlignment="1">
      <alignment horizontal="left" vertical="center" wrapText="1"/>
    </xf>
    <xf numFmtId="0" fontId="128" fillId="0" borderId="96" xfId="21414" applyFont="1" applyFill="1" applyBorder="1" applyAlignment="1">
      <alignment horizontal="left" vertical="center" wrapText="1" indent="1"/>
    </xf>
    <xf numFmtId="0" fontId="129" fillId="3" borderId="96" xfId="21414" applyFont="1" applyFill="1" applyBorder="1" applyAlignment="1">
      <alignment horizontal="left" vertical="center" wrapText="1"/>
    </xf>
    <xf numFmtId="0" fontId="128" fillId="3" borderId="96" xfId="21414" applyFont="1" applyFill="1" applyBorder="1" applyAlignment="1">
      <alignment horizontal="left" vertical="center" wrapText="1" indent="1"/>
    </xf>
    <xf numFmtId="0" fontId="127" fillId="0" borderId="134" xfId="0" applyFont="1" applyFill="1" applyBorder="1" applyAlignment="1">
      <alignment horizontal="left" vertical="center" wrapText="1"/>
    </xf>
    <xf numFmtId="0" fontId="129" fillId="0" borderId="134" xfId="0" applyFont="1" applyFill="1" applyBorder="1" applyAlignment="1">
      <alignment horizontal="left" vertical="center" wrapText="1"/>
    </xf>
    <xf numFmtId="0" fontId="130" fillId="3" borderId="134" xfId="0" applyFont="1" applyFill="1" applyBorder="1" applyAlignment="1">
      <alignment horizontal="left" vertical="center" wrapText="1" indent="1"/>
    </xf>
    <xf numFmtId="0" fontId="129" fillId="3" borderId="134" xfId="0" applyFont="1" applyFill="1" applyBorder="1" applyAlignment="1">
      <alignment horizontal="left" vertical="center" wrapText="1"/>
    </xf>
    <xf numFmtId="0" fontId="129" fillId="3" borderId="135" xfId="0" applyFont="1" applyFill="1" applyBorder="1" applyAlignment="1">
      <alignment horizontal="left" vertical="center" wrapText="1"/>
    </xf>
    <xf numFmtId="0" fontId="130" fillId="0" borderId="134" xfId="0" applyFont="1" applyFill="1" applyBorder="1" applyAlignment="1">
      <alignment horizontal="left" vertical="center" wrapText="1" indent="1"/>
    </xf>
    <xf numFmtId="0" fontId="130" fillId="0" borderId="96" xfId="21414" applyFont="1" applyFill="1" applyBorder="1" applyAlignment="1">
      <alignment horizontal="left" vertical="center" wrapText="1" indent="1"/>
    </xf>
    <xf numFmtId="0" fontId="129" fillId="0" borderId="96" xfId="21414" applyFont="1" applyFill="1" applyBorder="1" applyAlignment="1">
      <alignment horizontal="left" vertical="center" wrapText="1"/>
    </xf>
    <xf numFmtId="0" fontId="131" fillId="0" borderId="96" xfId="21414" applyFont="1" applyFill="1" applyBorder="1" applyAlignment="1">
      <alignment horizontal="center" vertical="center" wrapText="1"/>
    </xf>
    <xf numFmtId="0" fontId="129" fillId="3" borderId="136" xfId="0" applyFont="1" applyFill="1" applyBorder="1" applyAlignment="1">
      <alignment horizontal="left" vertical="center" wrapText="1"/>
    </xf>
    <xf numFmtId="0" fontId="0" fillId="0" borderId="137" xfId="0" applyBorder="1"/>
    <xf numFmtId="0" fontId="0" fillId="36" borderId="137" xfId="0" applyFill="1" applyBorder="1"/>
    <xf numFmtId="0" fontId="128" fillId="3" borderId="137" xfId="21414" applyFont="1" applyFill="1" applyBorder="1" applyAlignment="1">
      <alignment horizontal="left" vertical="center" wrapText="1" indent="1"/>
    </xf>
    <xf numFmtId="0" fontId="128" fillId="3" borderId="134" xfId="0" applyFont="1" applyFill="1" applyBorder="1" applyAlignment="1">
      <alignment horizontal="left" vertical="center" wrapText="1" indent="1"/>
    </xf>
    <xf numFmtId="0" fontId="128" fillId="0" borderId="137" xfId="21414" applyFont="1" applyFill="1" applyBorder="1" applyAlignment="1">
      <alignment horizontal="left" vertical="center" wrapText="1" indent="1"/>
    </xf>
    <xf numFmtId="0" fontId="129" fillId="0" borderId="134" xfId="0" applyFont="1" applyBorder="1" applyAlignment="1">
      <alignment horizontal="left" vertical="center" wrapText="1"/>
    </xf>
    <xf numFmtId="0" fontId="128" fillId="0" borderId="134" xfId="0" applyFont="1" applyBorder="1" applyAlignment="1">
      <alignment horizontal="left" vertical="center" wrapText="1" indent="1"/>
    </xf>
    <xf numFmtId="0" fontId="128" fillId="0" borderId="135" xfId="0" applyFont="1" applyBorder="1" applyAlignment="1">
      <alignment horizontal="left" vertical="center" wrapText="1" indent="1"/>
    </xf>
    <xf numFmtId="0" fontId="129" fillId="0" borderId="137" xfId="21414" applyFont="1" applyFill="1" applyBorder="1" applyAlignment="1">
      <alignment horizontal="left" vertical="center" wrapText="1"/>
    </xf>
    <xf numFmtId="0" fontId="129" fillId="3" borderId="137" xfId="21414" applyFont="1" applyFill="1" applyBorder="1" applyAlignment="1">
      <alignment horizontal="left" vertical="center" wrapText="1"/>
    </xf>
    <xf numFmtId="0" fontId="131" fillId="0" borderId="137" xfId="21414" applyFont="1" applyFill="1" applyBorder="1" applyAlignment="1">
      <alignment horizontal="center" vertical="center" wrapText="1"/>
    </xf>
    <xf numFmtId="0" fontId="129" fillId="0" borderId="137" xfId="21414" applyFont="1" applyBorder="1" applyAlignment="1">
      <alignment horizontal="left" vertical="center" wrapText="1"/>
    </xf>
    <xf numFmtId="0" fontId="128" fillId="0" borderId="134" xfId="0" applyFont="1" applyFill="1" applyBorder="1" applyAlignment="1">
      <alignment horizontal="left" vertical="center" wrapText="1" indent="1"/>
    </xf>
    <xf numFmtId="0" fontId="132" fillId="0" borderId="137" xfId="0" applyFont="1" applyBorder="1" applyAlignment="1">
      <alignment horizontal="left"/>
    </xf>
    <xf numFmtId="0" fontId="129" fillId="0" borderId="137" xfId="0" applyFont="1" applyFill="1" applyBorder="1" applyAlignment="1">
      <alignment horizontal="left" vertical="center" wrapText="1"/>
    </xf>
    <xf numFmtId="0" fontId="0" fillId="0" borderId="0" xfId="0" applyAlignment="1">
      <alignment horizontal="left" vertical="center"/>
    </xf>
    <xf numFmtId="0" fontId="9" fillId="0" borderId="137" xfId="0" applyFont="1" applyFill="1" applyBorder="1" applyAlignment="1" applyProtection="1">
      <alignment horizontal="center" vertical="center" wrapText="1"/>
    </xf>
    <xf numFmtId="0" fontId="129" fillId="0" borderId="142" xfId="0" applyFont="1" applyFill="1" applyBorder="1" applyAlignment="1">
      <alignment horizontal="justify" vertical="center" wrapText="1"/>
    </xf>
    <xf numFmtId="0" fontId="128" fillId="0" borderId="136" xfId="0" applyFont="1" applyFill="1" applyBorder="1" applyAlignment="1">
      <alignment horizontal="left" vertical="center" wrapText="1" indent="1"/>
    </xf>
    <xf numFmtId="0" fontId="128" fillId="0" borderId="135" xfId="0" applyFont="1" applyFill="1" applyBorder="1" applyAlignment="1">
      <alignment horizontal="left" vertical="center" wrapText="1" indent="1"/>
    </xf>
    <xf numFmtId="0" fontId="129" fillId="0" borderId="134" xfId="0" applyFont="1" applyFill="1" applyBorder="1" applyAlignment="1">
      <alignment horizontal="justify" vertical="center" wrapText="1"/>
    </xf>
    <xf numFmtId="0" fontId="127" fillId="0" borderId="134" xfId="0" applyFont="1" applyFill="1" applyBorder="1" applyAlignment="1">
      <alignment horizontal="justify" vertical="center" wrapText="1"/>
    </xf>
    <xf numFmtId="0" fontId="129" fillId="3" borderId="134" xfId="0" applyFont="1" applyFill="1" applyBorder="1" applyAlignment="1">
      <alignment horizontal="justify" vertical="center" wrapText="1"/>
    </xf>
    <xf numFmtId="0" fontId="129" fillId="0" borderId="135" xfId="0" applyFont="1" applyFill="1" applyBorder="1" applyAlignment="1">
      <alignment horizontal="justify" vertical="center" wrapText="1"/>
    </xf>
    <xf numFmtId="0" fontId="129" fillId="0" borderId="136" xfId="0" applyFont="1" applyFill="1" applyBorder="1" applyAlignment="1">
      <alignment horizontal="justify" vertical="center" wrapText="1"/>
    </xf>
    <xf numFmtId="0" fontId="129" fillId="0" borderId="137" xfId="21414" applyFont="1" applyFill="1" applyBorder="1" applyAlignment="1">
      <alignment horizontal="justify" vertical="center" wrapText="1"/>
    </xf>
    <xf numFmtId="0" fontId="130" fillId="0" borderId="128" xfId="0" applyFont="1" applyFill="1" applyBorder="1" applyAlignment="1">
      <alignment horizontal="left" vertical="center" wrapText="1" indent="1"/>
    </xf>
    <xf numFmtId="0" fontId="127" fillId="0" borderId="134" xfId="0" applyFont="1" applyFill="1" applyBorder="1" applyAlignment="1">
      <alignment vertical="center" wrapText="1"/>
    </xf>
    <xf numFmtId="0" fontId="0" fillId="0" borderId="137" xfId="0" applyBorder="1" applyProtection="1"/>
    <xf numFmtId="0" fontId="129" fillId="0" borderId="134" xfId="0" applyFont="1" applyFill="1" applyBorder="1" applyAlignment="1">
      <alignment vertical="center" wrapText="1"/>
    </xf>
    <xf numFmtId="0" fontId="129" fillId="0" borderId="137" xfId="21414" applyFont="1" applyFill="1" applyBorder="1" applyAlignment="1">
      <alignment vertical="center" wrapText="1"/>
    </xf>
    <xf numFmtId="0" fontId="9" fillId="0" borderId="111" xfId="0" applyFont="1" applyFill="1" applyBorder="1" applyAlignment="1" applyProtection="1">
      <alignment horizontal="center" vertical="center" wrapText="1"/>
    </xf>
    <xf numFmtId="0" fontId="0" fillId="0" borderId="137" xfId="0" applyBorder="1" applyAlignment="1">
      <alignment horizontal="center"/>
    </xf>
    <xf numFmtId="0" fontId="15" fillId="83" borderId="137" xfId="0" applyNumberFormat="1" applyFont="1" applyFill="1" applyBorder="1" applyAlignment="1">
      <alignment vertical="center" wrapText="1"/>
    </xf>
    <xf numFmtId="0" fontId="15" fillId="0" borderId="137" xfId="0" applyNumberFormat="1" applyFont="1" applyFill="1" applyBorder="1" applyAlignment="1">
      <alignment vertical="center" wrapText="1"/>
    </xf>
    <xf numFmtId="0" fontId="7" fillId="0" borderId="137" xfId="0" applyNumberFormat="1" applyFont="1" applyFill="1" applyBorder="1" applyAlignment="1">
      <alignment horizontal="left" vertical="center" wrapText="1" indent="1"/>
    </xf>
    <xf numFmtId="0" fontId="3" fillId="0" borderId="137" xfId="0" applyFont="1" applyBorder="1" applyAlignment="1">
      <alignment vertical="center"/>
    </xf>
    <xf numFmtId="0" fontId="133" fillId="0" borderId="137" xfId="0" applyFont="1" applyFill="1" applyBorder="1" applyAlignment="1" applyProtection="1">
      <alignment horizontal="left" vertical="center" indent="1"/>
      <protection locked="0"/>
    </xf>
    <xf numFmtId="0" fontId="134" fillId="0" borderId="137" xfId="0" applyFont="1" applyFill="1" applyBorder="1" applyAlignment="1" applyProtection="1">
      <alignment horizontal="left" vertical="center" indent="3"/>
      <protection locked="0"/>
    </xf>
    <xf numFmtId="0" fontId="135" fillId="0" borderId="137" xfId="0" applyFont="1" applyFill="1" applyBorder="1" applyAlignment="1" applyProtection="1">
      <alignment horizontal="left" vertical="center" indent="3"/>
      <protection locked="0"/>
    </xf>
    <xf numFmtId="0" fontId="3" fillId="0" borderId="137" xfId="0" applyFont="1" applyFill="1" applyBorder="1" applyAlignment="1">
      <alignment vertical="center"/>
    </xf>
    <xf numFmtId="0" fontId="3" fillId="0" borderId="137" xfId="0" applyFont="1" applyBorder="1"/>
    <xf numFmtId="0" fontId="0" fillId="0" borderId="0" xfId="0" applyAlignment="1">
      <alignment horizontal="center"/>
    </xf>
    <xf numFmtId="193" fontId="9" fillId="0" borderId="0" xfId="0" applyNumberFormat="1" applyFont="1" applyFill="1" applyBorder="1" applyAlignment="1" applyProtection="1">
      <alignment horizontal="right"/>
    </xf>
    <xf numFmtId="49" fontId="103" fillId="0" borderId="137" xfId="0" applyNumberFormat="1" applyFont="1" applyFill="1" applyBorder="1" applyAlignment="1">
      <alignment horizontal="right" vertical="center"/>
    </xf>
    <xf numFmtId="0" fontId="0" fillId="0" borderId="137" xfId="0" applyBorder="1" applyAlignment="1">
      <alignment horizontal="center" vertical="center"/>
    </xf>
    <xf numFmtId="0" fontId="0" fillId="0" borderId="141" xfId="0" applyBorder="1" applyAlignment="1">
      <alignment horizontal="center"/>
    </xf>
    <xf numFmtId="0" fontId="128" fillId="0" borderId="141" xfId="21414" applyFont="1" applyFill="1" applyBorder="1" applyAlignment="1">
      <alignment horizontal="left" vertical="center" wrapText="1" indent="1"/>
    </xf>
    <xf numFmtId="0" fontId="128" fillId="3" borderId="137" xfId="0" applyFont="1" applyFill="1" applyBorder="1" applyAlignment="1">
      <alignment horizontal="left" vertical="center" wrapText="1" indent="1"/>
    </xf>
    <xf numFmtId="0" fontId="129" fillId="0" borderId="137" xfId="0" applyFont="1" applyBorder="1" applyAlignment="1">
      <alignment horizontal="left" vertical="center" wrapText="1"/>
    </xf>
    <xf numFmtId="0" fontId="128" fillId="0" borderId="137" xfId="0" applyFont="1" applyBorder="1" applyAlignment="1">
      <alignment horizontal="left" vertical="center" wrapText="1" indent="1"/>
    </xf>
    <xf numFmtId="0" fontId="128" fillId="0" borderId="137" xfId="0" applyFont="1" applyFill="1" applyBorder="1" applyAlignment="1">
      <alignment horizontal="left" vertical="center" wrapText="1" indent="1"/>
    </xf>
    <xf numFmtId="0" fontId="130" fillId="3" borderId="137" xfId="0" applyFont="1" applyFill="1" applyBorder="1" applyAlignment="1">
      <alignment horizontal="left" vertical="center" wrapText="1" indent="1"/>
    </xf>
    <xf numFmtId="0" fontId="130" fillId="0" borderId="137" xfId="0" applyFont="1" applyFill="1" applyBorder="1" applyAlignment="1">
      <alignment horizontal="left" vertical="center" wrapText="1" indent="1"/>
    </xf>
    <xf numFmtId="0" fontId="117" fillId="0" borderId="137" xfId="0" applyFont="1" applyBorder="1"/>
    <xf numFmtId="49" fontId="119" fillId="0" borderId="137" xfId="5" applyNumberFormat="1" applyFont="1" applyFill="1" applyBorder="1" applyAlignment="1" applyProtection="1">
      <alignment horizontal="right" vertical="center"/>
      <protection locked="0"/>
    </xf>
    <xf numFmtId="0" fontId="118" fillId="3" borderId="137" xfId="13" applyFont="1" applyFill="1" applyBorder="1" applyAlignment="1" applyProtection="1">
      <alignment horizontal="left" vertical="center" wrapText="1"/>
      <protection locked="0"/>
    </xf>
    <xf numFmtId="49" fontId="118" fillId="3" borderId="137" xfId="5" applyNumberFormat="1" applyFont="1" applyFill="1" applyBorder="1" applyAlignment="1" applyProtection="1">
      <alignment horizontal="right" vertical="center"/>
      <protection locked="0"/>
    </xf>
    <xf numFmtId="0" fontId="118" fillId="0" borderId="137" xfId="13" applyFont="1" applyFill="1" applyBorder="1" applyAlignment="1" applyProtection="1">
      <alignment horizontal="left" vertical="center" wrapText="1"/>
      <protection locked="0"/>
    </xf>
    <xf numFmtId="49" fontId="118" fillId="0" borderId="137" xfId="5" applyNumberFormat="1" applyFont="1" applyFill="1" applyBorder="1" applyAlignment="1" applyProtection="1">
      <alignment horizontal="right" vertical="center"/>
      <protection locked="0"/>
    </xf>
    <xf numFmtId="0" fontId="120" fillId="0" borderId="137" xfId="13" applyFont="1" applyFill="1" applyBorder="1" applyAlignment="1" applyProtection="1">
      <alignment horizontal="left" vertical="center" wrapText="1"/>
      <protection locked="0"/>
    </xf>
    <xf numFmtId="0" fontId="117" fillId="0" borderId="137" xfId="0" applyFont="1" applyBorder="1" applyAlignment="1">
      <alignment horizontal="center" vertical="center" wrapText="1"/>
    </xf>
    <xf numFmtId="0" fontId="117" fillId="0" borderId="137" xfId="0" applyFont="1" applyFill="1" applyBorder="1" applyAlignment="1">
      <alignment horizontal="center" vertical="center" wrapText="1"/>
    </xf>
    <xf numFmtId="0" fontId="113" fillId="0" borderId="145" xfId="0" applyFont="1" applyBorder="1"/>
    <xf numFmtId="0" fontId="113" fillId="0" borderId="145" xfId="0" applyFont="1" applyFill="1" applyBorder="1"/>
    <xf numFmtId="0" fontId="113" fillId="0" borderId="145" xfId="0" applyFont="1" applyBorder="1" applyAlignment="1">
      <alignment horizontal="left" indent="8"/>
    </xf>
    <xf numFmtId="0" fontId="113" fillId="0" borderId="145" xfId="0" applyFont="1" applyBorder="1" applyAlignment="1">
      <alignment wrapText="1"/>
    </xf>
    <xf numFmtId="0" fontId="116" fillId="0" borderId="145" xfId="0" applyFont="1" applyBorder="1"/>
    <xf numFmtId="49" fontId="119" fillId="0" borderId="145" xfId="5" applyNumberFormat="1" applyFont="1" applyFill="1" applyBorder="1" applyAlignment="1" applyProtection="1">
      <alignment horizontal="right" vertical="center" wrapText="1"/>
      <protection locked="0"/>
    </xf>
    <xf numFmtId="49" fontId="118" fillId="3" borderId="145" xfId="5" applyNumberFormat="1" applyFont="1" applyFill="1" applyBorder="1" applyAlignment="1" applyProtection="1">
      <alignment horizontal="right" vertical="center" wrapText="1"/>
      <protection locked="0"/>
    </xf>
    <xf numFmtId="49" fontId="118" fillId="0" borderId="145" xfId="5" applyNumberFormat="1" applyFont="1" applyFill="1" applyBorder="1" applyAlignment="1" applyProtection="1">
      <alignment horizontal="right" vertical="center" wrapText="1"/>
      <protection locked="0"/>
    </xf>
    <xf numFmtId="0" fontId="113" fillId="0" borderId="145" xfId="0" applyFont="1" applyBorder="1" applyAlignment="1">
      <alignment horizontal="center" vertical="center" wrapText="1"/>
    </xf>
    <xf numFmtId="0" fontId="113" fillId="0" borderId="146" xfId="0" applyFont="1" applyFill="1" applyBorder="1" applyAlignment="1">
      <alignment horizontal="center" vertical="center" wrapText="1"/>
    </xf>
    <xf numFmtId="0" fontId="113" fillId="0" borderId="145" xfId="0" applyFont="1" applyBorder="1" applyAlignment="1">
      <alignment horizontal="center" vertical="center"/>
    </xf>
    <xf numFmtId="0" fontId="113" fillId="0" borderId="0" xfId="0" applyFont="1"/>
    <xf numFmtId="0" fontId="113" fillId="0" borderId="0" xfId="0" applyFont="1" applyAlignment="1">
      <alignment wrapText="1"/>
    </xf>
    <xf numFmtId="14" fontId="113" fillId="0" borderId="0" xfId="0" applyNumberFormat="1" applyFont="1"/>
    <xf numFmtId="0" fontId="116" fillId="0" borderId="145" xfId="0" applyFont="1" applyFill="1" applyBorder="1"/>
    <xf numFmtId="0" fontId="113" fillId="0" borderId="145" xfId="0" applyNumberFormat="1" applyFont="1" applyFill="1" applyBorder="1" applyAlignment="1">
      <alignment horizontal="left" vertical="center" wrapText="1"/>
    </xf>
    <xf numFmtId="0" fontId="116" fillId="0" borderId="145" xfId="0" applyFont="1" applyFill="1" applyBorder="1" applyAlignment="1">
      <alignment horizontal="left" wrapText="1" indent="1"/>
    </xf>
    <xf numFmtId="0" fontId="116" fillId="0" borderId="145" xfId="0" applyFont="1" applyFill="1" applyBorder="1" applyAlignment="1">
      <alignment horizontal="left" vertical="center" indent="1"/>
    </xf>
    <xf numFmtId="0" fontId="113" fillId="0" borderId="145" xfId="0" applyFont="1" applyFill="1" applyBorder="1" applyAlignment="1">
      <alignment horizontal="left" wrapText="1" indent="1"/>
    </xf>
    <xf numFmtId="0" fontId="113" fillId="0" borderId="145" xfId="0" applyFont="1" applyFill="1" applyBorder="1" applyAlignment="1">
      <alignment horizontal="left" indent="1"/>
    </xf>
    <xf numFmtId="0" fontId="113" fillId="0" borderId="145" xfId="0" applyFont="1" applyFill="1" applyBorder="1" applyAlignment="1">
      <alignment horizontal="left" wrapText="1" indent="4"/>
    </xf>
    <xf numFmtId="0" fontId="113" fillId="0" borderId="145" xfId="0" applyNumberFormat="1" applyFont="1" applyFill="1" applyBorder="1" applyAlignment="1">
      <alignment horizontal="left" indent="3"/>
    </xf>
    <xf numFmtId="0" fontId="116" fillId="0" borderId="145" xfId="0" applyFont="1" applyFill="1" applyBorder="1" applyAlignment="1">
      <alignment horizontal="left" indent="1"/>
    </xf>
    <xf numFmtId="0" fontId="117" fillId="0" borderId="145" xfId="0" applyFont="1" applyFill="1" applyBorder="1" applyAlignment="1">
      <alignment horizontal="center" vertical="center" wrapText="1"/>
    </xf>
    <xf numFmtId="0" fontId="113" fillId="80" borderId="145" xfId="0" applyFont="1" applyFill="1" applyBorder="1"/>
    <xf numFmtId="0" fontId="116" fillId="0" borderId="7" xfId="0" applyFont="1" applyBorder="1"/>
    <xf numFmtId="0" fontId="113" fillId="0" borderId="145" xfId="0" applyFont="1" applyFill="1" applyBorder="1" applyAlignment="1">
      <alignment horizontal="left" wrapText="1" indent="2"/>
    </xf>
    <xf numFmtId="0" fontId="113" fillId="0" borderId="145" xfId="0" applyFont="1" applyFill="1" applyBorder="1" applyAlignment="1">
      <alignment horizontal="left" wrapText="1"/>
    </xf>
    <xf numFmtId="0" fontId="113" fillId="0" borderId="0" xfId="0" applyFont="1" applyBorder="1"/>
    <xf numFmtId="0" fontId="113" fillId="0" borderId="145" xfId="0" applyFont="1" applyBorder="1" applyAlignment="1">
      <alignment horizontal="left" indent="1"/>
    </xf>
    <xf numFmtId="0" fontId="113" fillId="0" borderId="145" xfId="0" applyFont="1" applyBorder="1" applyAlignment="1">
      <alignment horizontal="center"/>
    </xf>
    <xf numFmtId="0" fontId="113" fillId="0" borderId="0" xfId="0" applyFont="1" applyBorder="1" applyAlignment="1">
      <alignment horizontal="center" vertical="center"/>
    </xf>
    <xf numFmtId="0" fontId="113" fillId="0" borderId="145" xfId="0" applyFont="1" applyFill="1" applyBorder="1" applyAlignment="1">
      <alignment horizontal="center" vertical="center" wrapText="1"/>
    </xf>
    <xf numFmtId="0" fontId="113" fillId="0" borderId="7" xfId="0" applyFont="1" applyBorder="1" applyAlignment="1">
      <alignment horizontal="center" vertical="center" wrapText="1"/>
    </xf>
    <xf numFmtId="0" fontId="113" fillId="0" borderId="11" xfId="0" applyFont="1" applyBorder="1" applyAlignment="1">
      <alignment horizontal="center" vertical="center" wrapText="1"/>
    </xf>
    <xf numFmtId="0" fontId="113" fillId="0" borderId="52" xfId="0" applyFont="1" applyBorder="1" applyAlignment="1">
      <alignment wrapText="1"/>
    </xf>
    <xf numFmtId="0" fontId="113" fillId="0" borderId="7" xfId="0" applyFont="1" applyBorder="1" applyAlignment="1">
      <alignment wrapText="1"/>
    </xf>
    <xf numFmtId="0" fontId="113" fillId="0" borderId="0" xfId="0" applyFont="1" applyBorder="1" applyAlignment="1">
      <alignment horizontal="center" vertical="center" wrapText="1"/>
    </xf>
    <xf numFmtId="0" fontId="113" fillId="0" borderId="144" xfId="0" applyFont="1" applyFill="1" applyBorder="1" applyAlignment="1">
      <alignment horizontal="center" vertical="center" wrapText="1"/>
    </xf>
    <xf numFmtId="0" fontId="113" fillId="0" borderId="0" xfId="0" applyFont="1" applyFill="1" applyBorder="1" applyAlignment="1">
      <alignment horizontal="center" vertical="center" wrapText="1"/>
    </xf>
    <xf numFmtId="0" fontId="113" fillId="0" borderId="147" xfId="0" applyFont="1" applyFill="1" applyBorder="1" applyAlignment="1">
      <alignment horizontal="center" vertical="center" wrapText="1"/>
    </xf>
    <xf numFmtId="0" fontId="113" fillId="0" borderId="143" xfId="0" applyFont="1" applyFill="1" applyBorder="1" applyAlignment="1">
      <alignment horizontal="center" vertical="center" wrapText="1"/>
    </xf>
    <xf numFmtId="0" fontId="113" fillId="0" borderId="0" xfId="0" applyFont="1" applyFill="1"/>
    <xf numFmtId="0" fontId="113" fillId="0" borderId="151" xfId="0" applyFont="1" applyFill="1" applyBorder="1"/>
    <xf numFmtId="0" fontId="113" fillId="0" borderId="152" xfId="0" applyFont="1" applyFill="1" applyBorder="1"/>
    <xf numFmtId="49" fontId="113" fillId="0" borderId="153" xfId="0" applyNumberFormat="1" applyFont="1" applyFill="1" applyBorder="1" applyAlignment="1">
      <alignment horizontal="left" wrapText="1" indent="1"/>
    </xf>
    <xf numFmtId="49" fontId="113" fillId="0" borderId="151" xfId="0" applyNumberFormat="1" applyFont="1" applyFill="1" applyBorder="1" applyAlignment="1">
      <alignment horizontal="left" wrapText="1" indent="1"/>
    </xf>
    <xf numFmtId="0" fontId="113" fillId="0" borderId="153" xfId="0" applyNumberFormat="1" applyFont="1" applyFill="1" applyBorder="1" applyAlignment="1">
      <alignment horizontal="left" wrapText="1" indent="1"/>
    </xf>
    <xf numFmtId="0" fontId="113" fillId="0" borderId="154" xfId="0" applyFont="1" applyFill="1" applyBorder="1"/>
    <xf numFmtId="49" fontId="113" fillId="0" borderId="155" xfId="0" applyNumberFormat="1" applyFont="1" applyFill="1" applyBorder="1" applyAlignment="1">
      <alignment horizontal="left" wrapText="1" indent="1"/>
    </xf>
    <xf numFmtId="49" fontId="113" fillId="0" borderId="154" xfId="0" applyNumberFormat="1" applyFont="1" applyFill="1" applyBorder="1" applyAlignment="1">
      <alignment horizontal="left" wrapText="1" indent="1"/>
    </xf>
    <xf numFmtId="0" fontId="113" fillId="0" borderId="155" xfId="0" applyNumberFormat="1" applyFont="1" applyFill="1" applyBorder="1" applyAlignment="1">
      <alignment horizontal="left" wrapText="1" indent="1"/>
    </xf>
    <xf numFmtId="49" fontId="113" fillId="0" borderId="155" xfId="0" applyNumberFormat="1" applyFont="1" applyFill="1" applyBorder="1" applyAlignment="1">
      <alignment horizontal="left" wrapText="1" indent="3"/>
    </xf>
    <xf numFmtId="49" fontId="113" fillId="0" borderId="154" xfId="0" applyNumberFormat="1" applyFont="1" applyFill="1" applyBorder="1" applyAlignment="1">
      <alignment horizontal="left" wrapText="1" indent="3"/>
    </xf>
    <xf numFmtId="49" fontId="113" fillId="0" borderId="154" xfId="0" applyNumberFormat="1" applyFont="1" applyFill="1" applyBorder="1" applyAlignment="1">
      <alignment horizontal="left" wrapText="1" indent="2"/>
    </xf>
    <xf numFmtId="49" fontId="113" fillId="0" borderId="155" xfId="0" applyNumberFormat="1" applyFont="1" applyBorder="1" applyAlignment="1">
      <alignment horizontal="left" wrapText="1" indent="2"/>
    </xf>
    <xf numFmtId="49" fontId="113" fillId="0" borderId="154" xfId="0" applyNumberFormat="1" applyFont="1" applyFill="1" applyBorder="1" applyAlignment="1">
      <alignment horizontal="left" vertical="top" wrapText="1" indent="2"/>
    </xf>
    <xf numFmtId="0" fontId="113" fillId="81" borderId="154" xfId="0" applyFont="1" applyFill="1" applyBorder="1"/>
    <xf numFmtId="0" fontId="113" fillId="81" borderId="145" xfId="0" applyFont="1" applyFill="1" applyBorder="1"/>
    <xf numFmtId="49" fontId="113" fillId="0" borderId="154" xfId="0" applyNumberFormat="1" applyFont="1" applyFill="1" applyBorder="1" applyAlignment="1">
      <alignment horizontal="left" indent="1"/>
    </xf>
    <xf numFmtId="0" fontId="113" fillId="0" borderId="155" xfId="0" applyNumberFormat="1" applyFont="1" applyBorder="1" applyAlignment="1">
      <alignment horizontal="left" indent="1"/>
    </xf>
    <xf numFmtId="0" fontId="113" fillId="0" borderId="154" xfId="0" applyFont="1" applyBorder="1"/>
    <xf numFmtId="49" fontId="113" fillId="0" borderId="155" xfId="0" applyNumberFormat="1" applyFont="1" applyBorder="1" applyAlignment="1">
      <alignment horizontal="left" indent="1"/>
    </xf>
    <xf numFmtId="49" fontId="113" fillId="0" borderId="154" xfId="0" applyNumberFormat="1" applyFont="1" applyFill="1" applyBorder="1" applyAlignment="1">
      <alignment horizontal="left" indent="3"/>
    </xf>
    <xf numFmtId="49" fontId="113" fillId="0" borderId="155" xfId="0" applyNumberFormat="1" applyFont="1" applyBorder="1" applyAlignment="1">
      <alignment horizontal="left" indent="3"/>
    </xf>
    <xf numFmtId="0" fontId="113" fillId="0" borderId="155" xfId="0" applyFont="1" applyBorder="1" applyAlignment="1">
      <alignment horizontal="left" indent="2"/>
    </xf>
    <xf numFmtId="0" fontId="113" fillId="0" borderId="154" xfId="0" applyFont="1" applyBorder="1" applyAlignment="1">
      <alignment horizontal="left" indent="2"/>
    </xf>
    <xf numFmtId="0" fontId="113" fillId="0" borderId="155" xfId="0" applyFont="1" applyBorder="1" applyAlignment="1">
      <alignment horizontal="left" indent="1"/>
    </xf>
    <xf numFmtId="0" fontId="113" fillId="0" borderId="154" xfId="0" applyFont="1" applyBorder="1" applyAlignment="1">
      <alignment horizontal="left" indent="1"/>
    </xf>
    <xf numFmtId="0" fontId="116" fillId="0" borderId="62" xfId="0" applyFont="1" applyBorder="1"/>
    <xf numFmtId="0" fontId="113" fillId="0" borderId="67" xfId="0" applyFont="1" applyBorder="1"/>
    <xf numFmtId="0" fontId="113" fillId="0" borderId="0" xfId="0" applyFont="1" applyBorder="1" applyAlignment="1">
      <alignment wrapText="1"/>
    </xf>
    <xf numFmtId="0" fontId="113" fillId="0" borderId="0" xfId="0" applyFont="1" applyAlignment="1">
      <alignment horizontal="center" vertical="center"/>
    </xf>
    <xf numFmtId="0" fontId="113" fillId="0" borderId="0" xfId="0" applyFont="1" applyBorder="1" applyAlignment="1">
      <alignment horizontal="left"/>
    </xf>
    <xf numFmtId="0" fontId="116" fillId="0" borderId="145" xfId="0" applyNumberFormat="1" applyFont="1" applyFill="1" applyBorder="1" applyAlignment="1">
      <alignment horizontal="left" vertical="center" wrapText="1"/>
    </xf>
    <xf numFmtId="0" fontId="113" fillId="0" borderId="7" xfId="0" applyFont="1" applyFill="1" applyBorder="1" applyAlignment="1">
      <alignment horizontal="center" vertical="center" wrapText="1"/>
    </xf>
    <xf numFmtId="0" fontId="9" fillId="0" borderId="0" xfId="0" applyFont="1" applyFill="1" applyBorder="1" applyAlignment="1">
      <alignment wrapText="1"/>
    </xf>
    <xf numFmtId="0" fontId="118" fillId="0" borderId="145" xfId="0" applyFont="1" applyBorder="1"/>
    <xf numFmtId="0" fontId="116" fillId="0" borderId="145" xfId="0" applyFont="1" applyBorder="1" applyAlignment="1">
      <alignment horizontal="center" vertical="center" wrapText="1"/>
    </xf>
    <xf numFmtId="0" fontId="118" fillId="0" borderId="0" xfId="0" applyFont="1" applyAlignment="1">
      <alignment horizontal="center" vertical="center"/>
    </xf>
    <xf numFmtId="0" fontId="118" fillId="0" borderId="0" xfId="0" applyFont="1"/>
    <xf numFmtId="0" fontId="136" fillId="0" borderId="0" xfId="0" applyFont="1"/>
    <xf numFmtId="0" fontId="113" fillId="0" borderId="132" xfId="0" applyNumberFormat="1" applyFont="1" applyFill="1" applyBorder="1" applyAlignment="1">
      <alignment horizontal="left" vertical="center" wrapText="1" indent="1" readingOrder="1"/>
    </xf>
    <xf numFmtId="0" fontId="118" fillId="0" borderId="145" xfId="0" applyFont="1" applyBorder="1" applyAlignment="1">
      <alignment horizontal="left" indent="3"/>
    </xf>
    <xf numFmtId="0" fontId="116" fillId="0" borderId="145" xfId="0" applyNumberFormat="1" applyFont="1" applyFill="1" applyBorder="1" applyAlignment="1">
      <alignment vertical="center" wrapText="1" readingOrder="1"/>
    </xf>
    <xf numFmtId="0" fontId="118" fillId="0" borderId="145" xfId="0" applyFont="1" applyFill="1" applyBorder="1" applyAlignment="1">
      <alignment horizontal="left" indent="2"/>
    </xf>
    <xf numFmtId="0" fontId="113" fillId="0" borderId="133" xfId="0" applyNumberFormat="1" applyFont="1" applyFill="1" applyBorder="1" applyAlignment="1">
      <alignment vertical="center" wrapText="1" readingOrder="1"/>
    </xf>
    <xf numFmtId="0" fontId="118" fillId="0" borderId="146" xfId="0" applyFont="1" applyBorder="1" applyAlignment="1">
      <alignment horizontal="left" indent="2"/>
    </xf>
    <xf numFmtId="0" fontId="113" fillId="0" borderId="132" xfId="0" applyNumberFormat="1" applyFont="1" applyFill="1" applyBorder="1" applyAlignment="1">
      <alignment vertical="center" wrapText="1" readingOrder="1"/>
    </xf>
    <xf numFmtId="0" fontId="118" fillId="0" borderId="145" xfId="0" applyFont="1" applyBorder="1" applyAlignment="1">
      <alignment horizontal="left" indent="2"/>
    </xf>
    <xf numFmtId="0" fontId="113" fillId="0" borderId="131" xfId="0" applyNumberFormat="1" applyFont="1" applyFill="1" applyBorder="1" applyAlignment="1">
      <alignment vertical="center" wrapText="1" readingOrder="1"/>
    </xf>
    <xf numFmtId="0" fontId="136" fillId="0" borderId="7" xfId="0" applyFont="1" applyBorder="1"/>
    <xf numFmtId="0" fontId="103" fillId="0" borderId="145" xfId="0" applyFont="1" applyFill="1" applyBorder="1" applyAlignment="1">
      <alignment vertical="center" wrapText="1"/>
    </xf>
    <xf numFmtId="0" fontId="103" fillId="0" borderId="145" xfId="0" applyFont="1" applyBorder="1" applyAlignment="1">
      <alignment horizontal="left" vertical="center" wrapText="1"/>
    </xf>
    <xf numFmtId="0" fontId="103" fillId="0" borderId="145" xfId="0" applyFont="1" applyBorder="1" applyAlignment="1">
      <alignment horizontal="left" indent="2"/>
    </xf>
    <xf numFmtId="0" fontId="103" fillId="0" borderId="145" xfId="0" applyNumberFormat="1" applyFont="1" applyFill="1" applyBorder="1" applyAlignment="1">
      <alignment vertical="center" wrapText="1"/>
    </xf>
    <xf numFmtId="0" fontId="103" fillId="0" borderId="145" xfId="0" applyNumberFormat="1" applyFont="1" applyFill="1" applyBorder="1" applyAlignment="1">
      <alignment horizontal="left" vertical="center" indent="1"/>
    </xf>
    <xf numFmtId="0" fontId="103" fillId="0" borderId="145" xfId="0" applyNumberFormat="1" applyFont="1" applyFill="1" applyBorder="1" applyAlignment="1">
      <alignment horizontal="left" vertical="center" wrapText="1" indent="1"/>
    </xf>
    <xf numFmtId="0" fontId="103" fillId="0" borderId="145" xfId="0" applyNumberFormat="1" applyFont="1" applyFill="1" applyBorder="1" applyAlignment="1">
      <alignment horizontal="right" vertical="center"/>
    </xf>
    <xf numFmtId="49" fontId="103" fillId="0" borderId="145" xfId="0" applyNumberFormat="1" applyFont="1" applyFill="1" applyBorder="1" applyAlignment="1">
      <alignment horizontal="right" vertical="center"/>
    </xf>
    <xf numFmtId="0" fontId="103" fillId="0" borderId="146" xfId="0" applyNumberFormat="1" applyFont="1" applyFill="1" applyBorder="1" applyAlignment="1">
      <alignment horizontal="left" vertical="top" wrapText="1"/>
    </xf>
    <xf numFmtId="49" fontId="103" fillId="0" borderId="145" xfId="0" applyNumberFormat="1" applyFont="1" applyFill="1" applyBorder="1" applyAlignment="1">
      <alignment vertical="top" wrapText="1"/>
    </xf>
    <xf numFmtId="49" fontId="103" fillId="0" borderId="145" xfId="0" applyNumberFormat="1" applyFont="1" applyFill="1" applyBorder="1" applyAlignment="1">
      <alignment horizontal="left" vertical="top" wrapText="1" indent="2"/>
    </xf>
    <xf numFmtId="49" fontId="103" fillId="0" borderId="145" xfId="0" applyNumberFormat="1" applyFont="1" applyFill="1" applyBorder="1" applyAlignment="1">
      <alignment horizontal="left" vertical="center" wrapText="1" indent="3"/>
    </xf>
    <xf numFmtId="49" fontId="103" fillId="0" borderId="145" xfId="0" applyNumberFormat="1" applyFont="1" applyFill="1" applyBorder="1" applyAlignment="1">
      <alignment horizontal="left" wrapText="1" indent="2"/>
    </xf>
    <xf numFmtId="49" fontId="103" fillId="0" borderId="145" xfId="0" applyNumberFormat="1" applyFont="1" applyFill="1" applyBorder="1" applyAlignment="1">
      <alignment horizontal="left" vertical="top" wrapText="1"/>
    </xf>
    <xf numFmtId="49" fontId="103" fillId="0" borderId="145" xfId="0" applyNumberFormat="1" applyFont="1" applyFill="1" applyBorder="1" applyAlignment="1">
      <alignment horizontal="left" wrapText="1" indent="3"/>
    </xf>
    <xf numFmtId="49" fontId="103" fillId="0" borderId="145" xfId="0" applyNumberFormat="1" applyFont="1" applyFill="1" applyBorder="1" applyAlignment="1">
      <alignment vertical="center"/>
    </xf>
    <xf numFmtId="0" fontId="103" fillId="0" borderId="145" xfId="0" applyFont="1" applyFill="1" applyBorder="1" applyAlignment="1">
      <alignment horizontal="left" vertical="center" wrapText="1"/>
    </xf>
    <xf numFmtId="49" fontId="103" fillId="0" borderId="145" xfId="0" applyNumberFormat="1" applyFont="1" applyFill="1" applyBorder="1" applyAlignment="1">
      <alignment horizontal="left" indent="3"/>
    </xf>
    <xf numFmtId="0" fontId="103" fillId="0" borderId="145" xfId="0" applyFont="1" applyBorder="1" applyAlignment="1">
      <alignment horizontal="left" indent="1"/>
    </xf>
    <xf numFmtId="0" fontId="103" fillId="0" borderId="145" xfId="0" applyNumberFormat="1" applyFont="1" applyFill="1" applyBorder="1" applyAlignment="1">
      <alignment horizontal="left" vertical="center" wrapText="1"/>
    </xf>
    <xf numFmtId="0" fontId="103" fillId="0" borderId="145" xfId="0" applyFont="1" applyFill="1" applyBorder="1" applyAlignment="1">
      <alignment horizontal="left" wrapText="1" indent="2"/>
    </xf>
    <xf numFmtId="0" fontId="103" fillId="0" borderId="145" xfId="0" applyFont="1" applyBorder="1" applyAlignment="1">
      <alignment horizontal="left" vertical="top" wrapText="1"/>
    </xf>
    <xf numFmtId="0" fontId="102" fillId="0" borderId="7" xfId="0" applyFont="1" applyBorder="1" applyAlignment="1">
      <alignment wrapText="1"/>
    </xf>
    <xf numFmtId="0" fontId="103" fillId="0" borderId="145" xfId="0" applyFont="1" applyBorder="1" applyAlignment="1">
      <alignment horizontal="left" vertical="top" wrapText="1" indent="2"/>
    </xf>
    <xf numFmtId="0" fontId="103" fillId="0" borderId="145" xfId="0" applyFont="1" applyBorder="1" applyAlignment="1">
      <alignment horizontal="left" wrapText="1"/>
    </xf>
    <xf numFmtId="0" fontId="103" fillId="0" borderId="145" xfId="12672" applyFont="1" applyFill="1" applyBorder="1" applyAlignment="1">
      <alignment horizontal="left" vertical="center" wrapText="1" indent="2"/>
    </xf>
    <xf numFmtId="0" fontId="103" fillId="0" borderId="145" xfId="0" applyFont="1" applyBorder="1" applyAlignment="1">
      <alignment horizontal="left" wrapText="1" indent="2"/>
    </xf>
    <xf numFmtId="0" fontId="103" fillId="0" borderId="145" xfId="0" applyFont="1" applyBorder="1" applyAlignment="1">
      <alignment wrapText="1"/>
    </xf>
    <xf numFmtId="0" fontId="103" fillId="0" borderId="145" xfId="0" applyFont="1" applyBorder="1"/>
    <xf numFmtId="0" fontId="103" fillId="0" borderId="145" xfId="12672" applyFont="1" applyFill="1" applyBorder="1" applyAlignment="1">
      <alignment horizontal="left" vertical="center" wrapText="1"/>
    </xf>
    <xf numFmtId="0" fontId="102" fillId="0" borderId="145" xfId="0" applyFont="1" applyBorder="1" applyAlignment="1">
      <alignment wrapText="1"/>
    </xf>
    <xf numFmtId="0" fontId="103" fillId="0" borderId="147" xfId="0" applyNumberFormat="1" applyFont="1" applyFill="1" applyBorder="1" applyAlignment="1">
      <alignment horizontal="left" vertical="center" wrapText="1"/>
    </xf>
    <xf numFmtId="0" fontId="103" fillId="3" borderId="145" xfId="5" applyNumberFormat="1" applyFont="1" applyFill="1" applyBorder="1" applyAlignment="1" applyProtection="1">
      <alignment horizontal="right" vertical="center"/>
      <protection locked="0"/>
    </xf>
    <xf numFmtId="2" fontId="103" fillId="3" borderId="145" xfId="5" applyNumberFormat="1" applyFont="1" applyFill="1" applyBorder="1" applyAlignment="1" applyProtection="1">
      <alignment horizontal="right" vertical="center"/>
      <protection locked="0"/>
    </xf>
    <xf numFmtId="0" fontId="103" fillId="0" borderId="145" xfId="0" applyNumberFormat="1" applyFont="1" applyFill="1" applyBorder="1" applyAlignment="1">
      <alignment vertical="center"/>
    </xf>
    <xf numFmtId="0" fontId="103" fillId="0" borderId="147" xfId="13" applyFont="1" applyFill="1" applyBorder="1" applyAlignment="1" applyProtection="1">
      <alignment horizontal="left" vertical="top" wrapText="1"/>
      <protection locked="0"/>
    </xf>
    <xf numFmtId="0" fontId="103" fillId="0" borderId="148" xfId="13" applyFont="1" applyFill="1" applyBorder="1" applyAlignment="1" applyProtection="1">
      <alignment horizontal="left" vertical="top" wrapText="1"/>
      <protection locked="0"/>
    </xf>
    <xf numFmtId="0" fontId="103" fillId="0" borderId="146" xfId="0" applyFont="1" applyFill="1" applyBorder="1" applyAlignment="1">
      <alignment vertical="center" wrapText="1"/>
    </xf>
    <xf numFmtId="0" fontId="122" fillId="0" borderId="0" xfId="0" applyFont="1" applyBorder="1" applyAlignment="1">
      <alignment horizontal="left" indent="2"/>
    </xf>
    <xf numFmtId="0" fontId="113" fillId="0" borderId="0" xfId="0" applyNumberFormat="1" applyFont="1" applyFill="1" applyBorder="1" applyAlignment="1">
      <alignment horizontal="left" vertical="center" indent="1"/>
    </xf>
    <xf numFmtId="0" fontId="113" fillId="0" borderId="0" xfId="0" applyNumberFormat="1" applyFont="1" applyFill="1" applyBorder="1" applyAlignment="1">
      <alignment vertical="center" wrapText="1"/>
    </xf>
    <xf numFmtId="0" fontId="113" fillId="0" borderId="0" xfId="0" applyFont="1" applyFill="1" applyBorder="1" applyAlignment="1">
      <alignment vertical="center" wrapText="1"/>
    </xf>
    <xf numFmtId="0" fontId="124" fillId="0" borderId="0" xfId="0" applyNumberFormat="1" applyFont="1" applyFill="1" applyBorder="1" applyAlignment="1">
      <alignment horizontal="left" vertical="center" wrapText="1" readingOrder="1"/>
    </xf>
    <xf numFmtId="0" fontId="122" fillId="0" borderId="0" xfId="0" applyFont="1" applyBorder="1" applyAlignment="1">
      <alignment horizontal="left" vertical="center" wrapText="1"/>
    </xf>
    <xf numFmtId="0" fontId="113" fillId="0" borderId="0" xfId="0" applyFont="1" applyFill="1" applyBorder="1" applyAlignment="1">
      <alignment horizontal="left" vertical="center" wrapText="1"/>
    </xf>
    <xf numFmtId="0" fontId="103" fillId="0" borderId="146" xfId="0" applyFont="1" applyBorder="1" applyAlignment="1">
      <alignment horizontal="left" indent="2"/>
    </xf>
    <xf numFmtId="0" fontId="103" fillId="0" borderId="133" xfId="0" applyNumberFormat="1" applyFont="1" applyFill="1" applyBorder="1" applyAlignment="1">
      <alignment horizontal="left" vertical="center" wrapText="1" readingOrder="1"/>
    </xf>
    <xf numFmtId="0" fontId="103" fillId="0" borderId="145" xfId="0" applyNumberFormat="1" applyFont="1" applyFill="1" applyBorder="1" applyAlignment="1">
      <alignment horizontal="left" vertical="center" wrapText="1" readingOrder="1"/>
    </xf>
    <xf numFmtId="0" fontId="2" fillId="0" borderId="16" xfId="0" applyNumberFormat="1" applyFont="1" applyFill="1" applyBorder="1" applyAlignment="1">
      <alignment horizontal="left" vertical="center" wrapText="1" indent="1"/>
    </xf>
    <xf numFmtId="169" fontId="24" fillId="37" borderId="61" xfId="20" applyBorder="1"/>
    <xf numFmtId="0" fontId="11" fillId="0" borderId="96" xfId="17" applyFill="1" applyBorder="1" applyAlignment="1" applyProtection="1">
      <alignment horizontal="left" vertical="top" wrapText="1"/>
    </xf>
    <xf numFmtId="0" fontId="7" fillId="83" borderId="145" xfId="13" applyFont="1" applyFill="1" applyBorder="1" applyAlignment="1" applyProtection="1">
      <alignment wrapText="1"/>
      <protection locked="0"/>
    </xf>
    <xf numFmtId="0" fontId="7" fillId="83" borderId="3" xfId="13" applyFont="1" applyFill="1" applyBorder="1" applyAlignment="1" applyProtection="1">
      <alignment vertical="center" wrapText="1"/>
      <protection locked="0"/>
    </xf>
    <xf numFmtId="0" fontId="103" fillId="0" borderId="0" xfId="0" applyFont="1" applyFill="1" applyBorder="1" applyAlignment="1">
      <alignment wrapText="1"/>
    </xf>
    <xf numFmtId="0" fontId="140" fillId="0" borderId="145" xfId="0" applyFont="1" applyBorder="1"/>
    <xf numFmtId="0" fontId="141" fillId="0" borderId="145" xfId="17" applyFont="1" applyBorder="1" applyAlignment="1" applyProtection="1"/>
    <xf numFmtId="0" fontId="142" fillId="0" borderId="0" xfId="0" applyFont="1"/>
    <xf numFmtId="179" fontId="142" fillId="0" borderId="0" xfId="0" applyNumberFormat="1" applyFont="1" applyAlignment="1">
      <alignment horizontal="left"/>
    </xf>
    <xf numFmtId="193" fontId="2" fillId="0" borderId="148" xfId="0" applyNumberFormat="1" applyFont="1" applyFill="1" applyBorder="1" applyAlignment="1" applyProtection="1">
      <alignment vertical="center" wrapText="1"/>
      <protection locked="0"/>
    </xf>
    <xf numFmtId="169" fontId="2" fillId="37" borderId="0" xfId="20" applyFont="1" applyBorder="1"/>
    <xf numFmtId="193" fontId="2" fillId="0" borderId="148" xfId="0" applyNumberFormat="1" applyFont="1" applyFill="1" applyBorder="1" applyAlignment="1" applyProtection="1">
      <alignment horizontal="right" vertical="center" wrapText="1"/>
      <protection locked="0"/>
    </xf>
    <xf numFmtId="193" fontId="60" fillId="0" borderId="148" xfId="0" applyNumberFormat="1" applyFont="1" applyFill="1" applyBorder="1" applyAlignment="1" applyProtection="1">
      <alignment horizontal="right" vertical="center" wrapText="1"/>
      <protection locked="0"/>
    </xf>
    <xf numFmtId="10" fontId="2" fillId="0" borderId="148" xfId="20961" applyNumberFormat="1" applyFont="1" applyBorder="1" applyAlignment="1" applyProtection="1">
      <alignment horizontal="right" vertical="center" wrapText="1"/>
      <protection locked="0"/>
    </xf>
    <xf numFmtId="10" fontId="2" fillId="2" borderId="148" xfId="20961" applyNumberFormat="1" applyFont="1" applyFill="1" applyBorder="1" applyAlignment="1" applyProtection="1">
      <alignment vertical="center"/>
      <protection locked="0"/>
    </xf>
    <xf numFmtId="193" fontId="2" fillId="2" borderId="148" xfId="0" applyNumberFormat="1" applyFont="1" applyFill="1" applyBorder="1" applyAlignment="1" applyProtection="1">
      <alignment vertical="center"/>
      <protection locked="0"/>
    </xf>
    <xf numFmtId="10" fontId="2" fillId="2" borderId="144" xfId="20961" applyNumberFormat="1" applyFont="1" applyFill="1" applyBorder="1" applyAlignment="1" applyProtection="1">
      <alignment vertical="center"/>
      <protection locked="0"/>
    </xf>
    <xf numFmtId="193" fontId="2" fillId="2" borderId="144" xfId="0" applyNumberFormat="1" applyFont="1" applyFill="1" applyBorder="1" applyAlignment="1" applyProtection="1">
      <alignment vertical="center"/>
      <protection locked="0"/>
    </xf>
    <xf numFmtId="10" fontId="2" fillId="2" borderId="25" xfId="20961" applyNumberFormat="1" applyFont="1" applyFill="1" applyBorder="1" applyAlignment="1" applyProtection="1">
      <alignment vertical="center"/>
      <protection locked="0"/>
    </xf>
    <xf numFmtId="193" fontId="143" fillId="0" borderId="155" xfId="0" applyNumberFormat="1" applyFont="1" applyFill="1" applyBorder="1" applyAlignment="1" applyProtection="1">
      <alignment vertical="center" wrapText="1"/>
      <protection locked="0"/>
    </xf>
    <xf numFmtId="193" fontId="143" fillId="0" borderId="145" xfId="0" applyNumberFormat="1" applyFont="1" applyFill="1" applyBorder="1" applyAlignment="1" applyProtection="1">
      <alignment vertical="center" wrapText="1"/>
      <protection locked="0"/>
    </xf>
    <xf numFmtId="193" fontId="143" fillId="0" borderId="154" xfId="0" applyNumberFormat="1" applyFont="1" applyFill="1" applyBorder="1" applyAlignment="1" applyProtection="1">
      <alignment vertical="center" wrapText="1"/>
      <protection locked="0"/>
    </xf>
    <xf numFmtId="169" fontId="2" fillId="37" borderId="61" xfId="20" applyFont="1" applyBorder="1"/>
    <xf numFmtId="169" fontId="2" fillId="37" borderId="90" xfId="20" applyFont="1" applyBorder="1"/>
    <xf numFmtId="10" fontId="143" fillId="0" borderId="155" xfId="20961" applyNumberFormat="1" applyFont="1" applyBorder="1" applyAlignment="1" applyProtection="1">
      <alignment vertical="center" wrapText="1"/>
      <protection locked="0"/>
    </xf>
    <xf numFmtId="10" fontId="143" fillId="0" borderId="145" xfId="20961" applyNumberFormat="1" applyFont="1" applyBorder="1" applyAlignment="1" applyProtection="1">
      <alignment vertical="center" wrapText="1"/>
      <protection locked="0"/>
    </xf>
    <xf numFmtId="10" fontId="143" fillId="0" borderId="154" xfId="20961" applyNumberFormat="1" applyFont="1" applyBorder="1" applyAlignment="1" applyProtection="1">
      <alignment vertical="center" wrapText="1"/>
      <protection locked="0"/>
    </xf>
    <xf numFmtId="10" fontId="144" fillId="2" borderId="155" xfId="20961" applyNumberFormat="1" applyFont="1" applyFill="1" applyBorder="1" applyAlignment="1" applyProtection="1">
      <alignment vertical="center"/>
      <protection locked="0"/>
    </xf>
    <xf numFmtId="10" fontId="144" fillId="2" borderId="145" xfId="20961" applyNumberFormat="1" applyFont="1" applyFill="1" applyBorder="1" applyAlignment="1" applyProtection="1">
      <alignment vertical="center"/>
      <protection locked="0"/>
    </xf>
    <xf numFmtId="10" fontId="144" fillId="2" borderId="154" xfId="20961" applyNumberFormat="1" applyFont="1" applyFill="1" applyBorder="1" applyAlignment="1" applyProtection="1">
      <alignment vertical="center"/>
      <protection locked="0"/>
    </xf>
    <xf numFmtId="10" fontId="143" fillId="0" borderId="155" xfId="20961" applyNumberFormat="1" applyFont="1" applyFill="1" applyBorder="1" applyAlignment="1" applyProtection="1">
      <alignment horizontal="right" vertical="center" wrapText="1"/>
      <protection locked="0"/>
    </xf>
    <xf numFmtId="10" fontId="143" fillId="0" borderId="145" xfId="20961" applyNumberFormat="1" applyFont="1" applyFill="1" applyBorder="1" applyAlignment="1" applyProtection="1">
      <alignment horizontal="right" vertical="center" wrapText="1"/>
      <protection locked="0"/>
    </xf>
    <xf numFmtId="10" fontId="143" fillId="0" borderId="154" xfId="20961" applyNumberFormat="1" applyFont="1" applyFill="1" applyBorder="1" applyAlignment="1" applyProtection="1">
      <alignment horizontal="right" vertical="center" wrapText="1"/>
      <protection locked="0"/>
    </xf>
    <xf numFmtId="193" fontId="144" fillId="2" borderId="155" xfId="0" applyNumberFormat="1" applyFont="1" applyFill="1" applyBorder="1" applyAlignment="1" applyProtection="1">
      <alignment vertical="center"/>
      <protection locked="0"/>
    </xf>
    <xf numFmtId="193" fontId="144" fillId="2" borderId="145" xfId="0" applyNumberFormat="1" applyFont="1" applyFill="1" applyBorder="1" applyAlignment="1" applyProtection="1">
      <alignment vertical="center"/>
      <protection locked="0"/>
    </xf>
    <xf numFmtId="193" fontId="144" fillId="2" borderId="154" xfId="0" applyNumberFormat="1" applyFont="1" applyFill="1" applyBorder="1" applyAlignment="1" applyProtection="1">
      <alignment vertical="center"/>
      <protection locked="0"/>
    </xf>
    <xf numFmtId="10" fontId="144" fillId="2" borderId="104" xfId="20961" applyNumberFormat="1" applyFont="1" applyFill="1" applyBorder="1" applyAlignment="1" applyProtection="1">
      <alignment vertical="center"/>
      <protection locked="0"/>
    </xf>
    <xf numFmtId="10" fontId="144" fillId="2" borderId="146" xfId="20961" applyNumberFormat="1" applyFont="1" applyFill="1" applyBorder="1" applyAlignment="1" applyProtection="1">
      <alignment vertical="center"/>
      <protection locked="0"/>
    </xf>
    <xf numFmtId="10" fontId="144" fillId="2" borderId="105" xfId="20961" applyNumberFormat="1" applyFont="1" applyFill="1" applyBorder="1" applyAlignment="1" applyProtection="1">
      <alignment vertical="center"/>
      <protection locked="0"/>
    </xf>
    <xf numFmtId="193" fontId="144" fillId="2" borderId="104" xfId="0" applyNumberFormat="1" applyFont="1" applyFill="1" applyBorder="1" applyAlignment="1" applyProtection="1">
      <alignment vertical="center"/>
      <protection locked="0"/>
    </xf>
    <xf numFmtId="193" fontId="144" fillId="2" borderId="146" xfId="0" applyNumberFormat="1" applyFont="1" applyFill="1" applyBorder="1" applyAlignment="1" applyProtection="1">
      <alignment vertical="center"/>
      <protection locked="0"/>
    </xf>
    <xf numFmtId="193" fontId="144" fillId="2" borderId="105" xfId="0" applyNumberFormat="1" applyFont="1" applyFill="1" applyBorder="1" applyAlignment="1" applyProtection="1">
      <alignment vertical="center"/>
      <protection locked="0"/>
    </xf>
    <xf numFmtId="10" fontId="144" fillId="2" borderId="153" xfId="20961" applyNumberFormat="1" applyFont="1" applyFill="1" applyBorder="1" applyAlignment="1" applyProtection="1">
      <alignment vertical="center"/>
      <protection locked="0"/>
    </xf>
    <xf numFmtId="10" fontId="144" fillId="2" borderId="152" xfId="20961" applyNumberFormat="1" applyFont="1" applyFill="1" applyBorder="1" applyAlignment="1" applyProtection="1">
      <alignment vertical="center"/>
      <protection locked="0"/>
    </xf>
    <xf numFmtId="10" fontId="144" fillId="2" borderId="151" xfId="20961" applyNumberFormat="1" applyFont="1" applyFill="1" applyBorder="1" applyAlignment="1" applyProtection="1">
      <alignment vertical="center"/>
      <protection locked="0"/>
    </xf>
    <xf numFmtId="164" fontId="0" fillId="0" borderId="155" xfId="7" applyNumberFormat="1" applyFont="1" applyBorder="1"/>
    <xf numFmtId="164" fontId="0" fillId="0" borderId="145" xfId="7" applyNumberFormat="1" applyFont="1" applyBorder="1"/>
    <xf numFmtId="164" fontId="0" fillId="0" borderId="96" xfId="7" applyNumberFormat="1" applyFont="1" applyBorder="1"/>
    <xf numFmtId="164" fontId="0" fillId="36" borderId="96" xfId="7" applyNumberFormat="1" applyFont="1" applyFill="1" applyBorder="1"/>
    <xf numFmtId="164" fontId="0" fillId="0" borderId="96" xfId="7" applyNumberFormat="1" applyFont="1" applyBorder="1" applyAlignment="1">
      <alignment vertical="center"/>
    </xf>
    <xf numFmtId="164" fontId="0" fillId="36" borderId="96" xfId="7" applyNumberFormat="1" applyFont="1" applyFill="1" applyBorder="1" applyAlignment="1">
      <alignment vertical="center"/>
    </xf>
    <xf numFmtId="164" fontId="0" fillId="0" borderId="137" xfId="7" applyNumberFormat="1" applyFont="1" applyBorder="1"/>
    <xf numFmtId="164" fontId="0" fillId="36" borderId="137" xfId="7" applyNumberFormat="1" applyFont="1" applyFill="1" applyBorder="1"/>
    <xf numFmtId="164" fontId="9" fillId="0" borderId="137" xfId="7" applyNumberFormat="1" applyFont="1" applyFill="1" applyBorder="1" applyAlignment="1" applyProtection="1">
      <alignment horizontal="right"/>
    </xf>
    <xf numFmtId="164" fontId="9" fillId="36" borderId="137" xfId="7" applyNumberFormat="1" applyFont="1" applyFill="1" applyBorder="1" applyAlignment="1" applyProtection="1">
      <alignment horizontal="right"/>
    </xf>
    <xf numFmtId="164" fontId="9" fillId="36" borderId="111" xfId="7" applyNumberFormat="1" applyFont="1" applyFill="1" applyBorder="1" applyAlignment="1" applyProtection="1">
      <alignment horizontal="right"/>
    </xf>
    <xf numFmtId="164" fontId="19" fillId="0" borderId="155" xfId="7" applyNumberFormat="1" applyFont="1" applyBorder="1" applyAlignment="1">
      <alignment vertical="center" wrapText="1"/>
    </xf>
    <xf numFmtId="164" fontId="19" fillId="0" borderId="155" xfId="7" applyNumberFormat="1" applyFont="1" applyFill="1" applyBorder="1" applyAlignment="1">
      <alignment vertical="center" wrapText="1"/>
    </xf>
    <xf numFmtId="3" fontId="145" fillId="36" borderId="96" xfId="0" applyNumberFormat="1" applyFont="1" applyFill="1" applyBorder="1" applyAlignment="1">
      <alignment vertical="center" wrapText="1"/>
    </xf>
    <xf numFmtId="3" fontId="145" fillId="36" borderId="97" xfId="0" applyNumberFormat="1" applyFont="1" applyFill="1" applyBorder="1" applyAlignment="1">
      <alignment vertical="center" wrapText="1"/>
    </xf>
    <xf numFmtId="3" fontId="145" fillId="36" borderId="111" xfId="0" applyNumberFormat="1" applyFont="1" applyFill="1" applyBorder="1" applyAlignment="1">
      <alignment vertical="center" wrapText="1"/>
    </xf>
    <xf numFmtId="3" fontId="145" fillId="36" borderId="21" xfId="0" applyNumberFormat="1" applyFont="1" applyFill="1" applyBorder="1" applyAlignment="1">
      <alignment vertical="center" wrapText="1"/>
    </xf>
    <xf numFmtId="3" fontId="145" fillId="36" borderId="23" xfId="0" applyNumberFormat="1" applyFont="1" applyFill="1" applyBorder="1" applyAlignment="1">
      <alignment vertical="center" wrapText="1"/>
    </xf>
    <xf numFmtId="3" fontId="145" fillId="36" borderId="25" xfId="0" applyNumberFormat="1" applyFont="1" applyFill="1" applyBorder="1" applyAlignment="1">
      <alignment vertical="center" wrapText="1"/>
    </xf>
    <xf numFmtId="3" fontId="145" fillId="36" borderId="24" xfId="0" applyNumberFormat="1" applyFont="1" applyFill="1" applyBorder="1" applyAlignment="1">
      <alignment vertical="center" wrapText="1"/>
    </xf>
    <xf numFmtId="3" fontId="145" fillId="36" borderId="36" xfId="0" applyNumberFormat="1" applyFont="1" applyFill="1" applyBorder="1" applyAlignment="1">
      <alignment vertical="center" wrapText="1"/>
    </xf>
    <xf numFmtId="0" fontId="13" fillId="0" borderId="148" xfId="0" applyFont="1" applyBorder="1" applyAlignment="1">
      <alignment wrapText="1"/>
    </xf>
    <xf numFmtId="0" fontId="4" fillId="0" borderId="154" xfId="0" applyFont="1" applyBorder="1" applyAlignment="1"/>
    <xf numFmtId="0" fontId="9" fillId="0" borderId="148" xfId="0" applyFont="1" applyBorder="1" applyAlignment="1">
      <alignment wrapText="1"/>
    </xf>
    <xf numFmtId="0" fontId="9" fillId="0" borderId="154" xfId="0" applyFont="1" applyBorder="1" applyAlignment="1"/>
    <xf numFmtId="9" fontId="4" fillId="0" borderId="21" xfId="0" applyNumberFormat="1" applyFont="1" applyBorder="1" applyAlignment="1"/>
    <xf numFmtId="10" fontId="4" fillId="0" borderId="21" xfId="20961" applyNumberFormat="1" applyFont="1" applyFill="1" applyBorder="1" applyAlignment="1"/>
    <xf numFmtId="10" fontId="4" fillId="0" borderId="36" xfId="20961" applyNumberFormat="1" applyFont="1" applyFill="1" applyBorder="1" applyAlignment="1"/>
    <xf numFmtId="43" fontId="146" fillId="0" borderId="145" xfId="7" applyFont="1" applyFill="1" applyBorder="1" applyAlignment="1">
      <alignment horizontal="center" vertical="center"/>
    </xf>
    <xf numFmtId="43" fontId="143" fillId="0" borderId="145" xfId="7" applyFont="1" applyFill="1" applyBorder="1" applyAlignment="1">
      <alignment horizontal="center" vertical="center"/>
    </xf>
    <xf numFmtId="43" fontId="146" fillId="0" borderId="154" xfId="7" applyFont="1" applyFill="1" applyBorder="1" applyAlignment="1">
      <alignment horizontal="center" vertical="center"/>
    </xf>
    <xf numFmtId="43" fontId="143" fillId="0" borderId="154" xfId="7" applyFont="1" applyFill="1" applyBorder="1" applyAlignment="1">
      <alignment horizontal="center" vertical="center"/>
    </xf>
    <xf numFmtId="193" fontId="147" fillId="36" borderId="152" xfId="0" applyNumberFormat="1" applyFont="1" applyFill="1" applyBorder="1" applyAlignment="1">
      <alignment horizontal="center" vertical="center"/>
    </xf>
    <xf numFmtId="193" fontId="147" fillId="36" borderId="151" xfId="0" applyNumberFormat="1" applyFont="1" applyFill="1" applyBorder="1" applyAlignment="1">
      <alignment horizontal="center" vertical="center"/>
    </xf>
    <xf numFmtId="193" fontId="148" fillId="36" borderId="18" xfId="0" applyNumberFormat="1" applyFont="1" applyFill="1" applyBorder="1" applyAlignment="1">
      <alignment horizontal="center" vertical="center"/>
    </xf>
    <xf numFmtId="193" fontId="148" fillId="36" borderId="20" xfId="0" applyNumberFormat="1" applyFont="1" applyFill="1" applyBorder="1" applyAlignment="1">
      <alignment horizontal="center" vertical="center" wrapText="1"/>
    </xf>
    <xf numFmtId="193" fontId="148" fillId="36" borderId="24" xfId="0" applyNumberFormat="1" applyFont="1" applyFill="1" applyBorder="1" applyAlignment="1">
      <alignment horizontal="center" vertical="center" wrapText="1"/>
    </xf>
    <xf numFmtId="193" fontId="143" fillId="0" borderId="154" xfId="0" applyNumberFormat="1" applyFont="1" applyBorder="1" applyAlignment="1">
      <alignment wrapText="1"/>
    </xf>
    <xf numFmtId="10" fontId="106" fillId="0" borderId="145" xfId="20961" applyNumberFormat="1" applyFont="1" applyFill="1" applyBorder="1" applyAlignment="1">
      <alignment horizontal="left" vertical="center" wrapText="1"/>
    </xf>
    <xf numFmtId="164" fontId="4" fillId="0" borderId="111" xfId="7" applyNumberFormat="1" applyFont="1" applyFill="1" applyBorder="1" applyAlignment="1">
      <alignment horizontal="right" vertical="center" wrapText="1"/>
    </xf>
    <xf numFmtId="164" fontId="6" fillId="36" borderId="111" xfId="7" applyNumberFormat="1" applyFont="1" applyFill="1" applyBorder="1" applyAlignment="1">
      <alignment horizontal="right" vertical="center" wrapText="1"/>
    </xf>
    <xf numFmtId="164" fontId="106" fillId="0" borderId="111" xfId="7" applyNumberFormat="1" applyFont="1" applyFill="1" applyBorder="1" applyAlignment="1">
      <alignment horizontal="right" vertical="center" wrapText="1"/>
    </xf>
    <xf numFmtId="164" fontId="7" fillId="0" borderId="24" xfId="7" applyNumberFormat="1" applyFont="1" applyFill="1" applyBorder="1" applyAlignment="1" applyProtection="1">
      <alignment horizontal="right" vertical="center"/>
    </xf>
    <xf numFmtId="193" fontId="146" fillId="0" borderId="160" xfId="0" applyNumberFormat="1" applyFont="1" applyBorder="1" applyAlignment="1">
      <alignment horizontal="center" vertical="center"/>
    </xf>
    <xf numFmtId="167" fontId="143" fillId="0" borderId="161" xfId="0" applyNumberFormat="1" applyFont="1" applyBorder="1" applyAlignment="1">
      <alignment horizontal="center"/>
    </xf>
    <xf numFmtId="193" fontId="143" fillId="0" borderId="12" xfId="0" applyNumberFormat="1" applyFont="1" applyBorder="1" applyAlignment="1">
      <alignment horizontal="center" vertical="center"/>
    </xf>
    <xf numFmtId="167" fontId="143" fillId="0" borderId="57" xfId="0" applyNumberFormat="1" applyFont="1" applyBorder="1" applyAlignment="1">
      <alignment horizontal="center"/>
    </xf>
    <xf numFmtId="167" fontId="143" fillId="0" borderId="57" xfId="0" applyNumberFormat="1" applyFont="1" applyFill="1" applyBorder="1" applyAlignment="1">
      <alignment horizontal="center"/>
    </xf>
    <xf numFmtId="193" fontId="146" fillId="0" borderId="12" xfId="0" applyNumberFormat="1" applyFont="1" applyBorder="1" applyAlignment="1">
      <alignment horizontal="center" vertical="center"/>
    </xf>
    <xf numFmtId="167" fontId="149" fillId="0" borderId="57" xfId="0" applyNumberFormat="1" applyFont="1" applyFill="1" applyBorder="1" applyAlignment="1">
      <alignment horizontal="center"/>
    </xf>
    <xf numFmtId="193" fontId="150" fillId="0" borderId="12" xfId="0" applyNumberFormat="1" applyFont="1" applyFill="1" applyBorder="1" applyAlignment="1">
      <alignment horizontal="center" vertical="center"/>
    </xf>
    <xf numFmtId="193" fontId="146" fillId="0" borderId="12" xfId="0" applyNumberFormat="1" applyFont="1" applyFill="1" applyBorder="1" applyAlignment="1">
      <alignment horizontal="center" vertical="center"/>
    </xf>
    <xf numFmtId="167" fontId="61" fillId="0" borderId="57" xfId="0" applyNumberFormat="1" applyFont="1" applyFill="1" applyBorder="1" applyAlignment="1">
      <alignment horizontal="center"/>
    </xf>
    <xf numFmtId="167" fontId="143" fillId="0" borderId="59" xfId="0" applyNumberFormat="1" applyFont="1" applyFill="1" applyBorder="1" applyAlignment="1">
      <alignment horizontal="center"/>
    </xf>
    <xf numFmtId="167" fontId="147" fillId="0" borderId="55" xfId="0" applyNumberFormat="1" applyFont="1" applyFill="1" applyBorder="1" applyAlignment="1">
      <alignment horizontal="center"/>
    </xf>
    <xf numFmtId="193" fontId="146" fillId="0" borderId="15" xfId="0" applyNumberFormat="1" applyFont="1" applyBorder="1" applyAlignment="1">
      <alignment horizontal="center" vertical="center"/>
    </xf>
    <xf numFmtId="167" fontId="151" fillId="84" borderId="56" xfId="0" applyNumberFormat="1" applyFont="1" applyFill="1" applyBorder="1" applyAlignment="1">
      <alignment horizontal="center"/>
    </xf>
    <xf numFmtId="167" fontId="143" fillId="0" borderId="59" xfId="0" applyNumberFormat="1" applyFont="1" applyBorder="1" applyAlignment="1">
      <alignment horizontal="center"/>
    </xf>
    <xf numFmtId="193" fontId="146" fillId="0" borderId="13" xfId="0" applyNumberFormat="1" applyFont="1" applyBorder="1" applyAlignment="1">
      <alignment horizontal="center" vertical="center"/>
    </xf>
    <xf numFmtId="193" fontId="149" fillId="0" borderId="13" xfId="0" applyNumberFormat="1" applyFont="1" applyBorder="1" applyAlignment="1">
      <alignment vertical="center"/>
    </xf>
    <xf numFmtId="167" fontId="143" fillId="0" borderId="60" xfId="0" applyNumberFormat="1" applyFont="1" applyBorder="1" applyAlignment="1">
      <alignment horizontal="center"/>
    </xf>
    <xf numFmtId="193" fontId="147" fillId="0" borderId="14" xfId="0" applyNumberFormat="1" applyFont="1" applyFill="1" applyBorder="1" applyAlignment="1">
      <alignment horizontal="center" vertical="center"/>
    </xf>
    <xf numFmtId="193" fontId="152" fillId="0" borderId="14" xfId="0" applyNumberFormat="1" applyFont="1" applyFill="1" applyBorder="1" applyAlignment="1">
      <alignment horizontal="center" vertical="center"/>
    </xf>
    <xf numFmtId="193" fontId="146" fillId="0" borderId="14" xfId="0" applyNumberFormat="1" applyFont="1" applyFill="1" applyBorder="1" applyAlignment="1">
      <alignment horizontal="center" vertical="center"/>
    </xf>
    <xf numFmtId="167" fontId="143" fillId="0" borderId="154" xfId="0" applyNumberFormat="1" applyFont="1" applyBorder="1" applyAlignment="1">
      <alignment horizontal="center"/>
    </xf>
    <xf numFmtId="167" fontId="147" fillId="0" borderId="154" xfId="0" applyNumberFormat="1" applyFont="1" applyFill="1" applyBorder="1" applyAlignment="1">
      <alignment horizontal="center"/>
    </xf>
    <xf numFmtId="0" fontId="143" fillId="0" borderId="154" xfId="0" applyFont="1" applyBorder="1"/>
    <xf numFmtId="0" fontId="143" fillId="0" borderId="145" xfId="0" applyFont="1" applyBorder="1"/>
    <xf numFmtId="0" fontId="146" fillId="0" borderId="145" xfId="0" applyFont="1" applyBorder="1" applyAlignment="1">
      <alignment horizontal="center"/>
    </xf>
    <xf numFmtId="193" fontId="146" fillId="0" borderId="162" xfId="0" applyNumberFormat="1" applyFont="1" applyBorder="1" applyAlignment="1">
      <alignment horizontal="center" vertical="center"/>
    </xf>
    <xf numFmtId="0" fontId="143" fillId="0" borderId="151" xfId="0" applyFont="1" applyBorder="1"/>
    <xf numFmtId="193" fontId="143" fillId="0" borderId="145" xfId="0" applyNumberFormat="1" applyFont="1" applyBorder="1" applyAlignment="1"/>
    <xf numFmtId="164" fontId="143" fillId="0" borderId="145" xfId="7" applyNumberFormat="1" applyFont="1" applyBorder="1" applyAlignment="1"/>
    <xf numFmtId="164" fontId="4" fillId="0" borderId="20" xfId="7" applyNumberFormat="1" applyFont="1" applyBorder="1" applyAlignment="1"/>
    <xf numFmtId="164" fontId="4" fillId="36" borderId="23" xfId="7" applyNumberFormat="1" applyFont="1" applyFill="1" applyBorder="1"/>
    <xf numFmtId="164" fontId="4" fillId="36" borderId="24" xfId="7" applyNumberFormat="1" applyFont="1" applyFill="1" applyBorder="1"/>
    <xf numFmtId="193" fontId="143" fillId="0" borderId="155" xfId="0" applyNumberFormat="1" applyFont="1" applyBorder="1" applyAlignment="1"/>
    <xf numFmtId="193" fontId="143" fillId="0" borderId="154" xfId="0" applyNumberFormat="1" applyFont="1" applyBorder="1" applyAlignment="1"/>
    <xf numFmtId="193" fontId="143" fillId="0" borderId="21" xfId="0" applyNumberFormat="1" applyFont="1" applyBorder="1" applyAlignment="1"/>
    <xf numFmtId="193" fontId="153" fillId="36" borderId="50" xfId="0" applyNumberFormat="1" applyFont="1" applyFill="1" applyBorder="1" applyAlignment="1"/>
    <xf numFmtId="193" fontId="154" fillId="36" borderId="22" xfId="0" applyNumberFormat="1" applyFont="1" applyFill="1" applyBorder="1"/>
    <xf numFmtId="193" fontId="154" fillId="36" borderId="23" xfId="0" applyNumberFormat="1" applyFont="1" applyFill="1" applyBorder="1"/>
    <xf numFmtId="193" fontId="154" fillId="36" borderId="24" xfId="0" applyNumberFormat="1" applyFont="1" applyFill="1" applyBorder="1"/>
    <xf numFmtId="193" fontId="154" fillId="36" borderId="51" xfId="0" applyNumberFormat="1" applyFont="1" applyFill="1" applyBorder="1"/>
    <xf numFmtId="193" fontId="4" fillId="0" borderId="145" xfId="0" applyNumberFormat="1" applyFont="1" applyBorder="1"/>
    <xf numFmtId="193" fontId="4" fillId="0" borderId="148" xfId="0" applyNumberFormat="1" applyFont="1" applyBorder="1"/>
    <xf numFmtId="9" fontId="153" fillId="0" borderId="154" xfId="20961" applyFont="1" applyBorder="1"/>
    <xf numFmtId="0" fontId="4" fillId="3" borderId="112" xfId="0" applyFont="1" applyFill="1" applyBorder="1" applyAlignment="1">
      <alignment vertical="center"/>
    </xf>
    <xf numFmtId="0" fontId="4" fillId="3" borderId="150" xfId="0" applyFont="1" applyFill="1" applyBorder="1" applyAlignment="1">
      <alignment vertical="center"/>
    </xf>
    <xf numFmtId="194" fontId="4" fillId="0" borderId="112" xfId="7" applyNumberFormat="1" applyFont="1" applyFill="1" applyBorder="1" applyAlignment="1">
      <alignment vertical="center"/>
    </xf>
    <xf numFmtId="194" fontId="4" fillId="0" borderId="52" xfId="7" applyNumberFormat="1" applyFont="1" applyFill="1" applyBorder="1" applyAlignment="1">
      <alignment vertical="center"/>
    </xf>
    <xf numFmtId="194" fontId="6" fillId="0" borderId="154" xfId="7" applyNumberFormat="1" applyFont="1" applyFill="1" applyBorder="1" applyAlignment="1">
      <alignment vertical="center"/>
    </xf>
    <xf numFmtId="194" fontId="4" fillId="0" borderId="150" xfId="7" applyNumberFormat="1" applyFont="1" applyFill="1" applyBorder="1" applyAlignment="1">
      <alignment vertical="center"/>
    </xf>
    <xf numFmtId="194" fontId="4" fillId="0" borderId="145" xfId="7" applyNumberFormat="1" applyFont="1" applyFill="1" applyBorder="1" applyAlignment="1">
      <alignment vertical="center"/>
    </xf>
    <xf numFmtId="194" fontId="4" fillId="0" borderId="155" xfId="7" applyNumberFormat="1" applyFont="1" applyFill="1" applyBorder="1" applyAlignment="1">
      <alignment vertical="center"/>
    </xf>
    <xf numFmtId="0" fontId="4" fillId="0" borderId="155" xfId="0" applyFont="1" applyFill="1" applyBorder="1" applyAlignment="1">
      <alignment vertical="center"/>
    </xf>
    <xf numFmtId="0" fontId="4" fillId="0" borderId="148" xfId="0" applyFont="1" applyFill="1" applyBorder="1" applyAlignment="1">
      <alignment vertical="center"/>
    </xf>
    <xf numFmtId="0" fontId="4" fillId="0" borderId="147" xfId="0" applyFont="1" applyFill="1" applyBorder="1" applyAlignment="1">
      <alignment vertical="center"/>
    </xf>
    <xf numFmtId="194" fontId="6" fillId="0" borderId="155" xfId="0" applyNumberFormat="1" applyFont="1" applyFill="1" applyBorder="1" applyAlignment="1">
      <alignment vertical="center"/>
    </xf>
    <xf numFmtId="194" fontId="6" fillId="0" borderId="150" xfId="0" applyNumberFormat="1" applyFont="1" applyFill="1" applyBorder="1" applyAlignment="1">
      <alignment vertical="center"/>
    </xf>
    <xf numFmtId="194" fontId="6" fillId="0" borderId="112" xfId="0" applyNumberFormat="1" applyFont="1" applyFill="1" applyBorder="1" applyAlignment="1">
      <alignment vertical="center"/>
    </xf>
    <xf numFmtId="194" fontId="6" fillId="0" borderId="145" xfId="0" applyNumberFormat="1" applyFont="1" applyFill="1" applyBorder="1" applyAlignment="1">
      <alignment vertical="center"/>
    </xf>
    <xf numFmtId="194" fontId="4" fillId="0" borderId="148" xfId="7" applyNumberFormat="1" applyFont="1" applyFill="1" applyBorder="1" applyAlignment="1">
      <alignment vertical="center"/>
    </xf>
    <xf numFmtId="194" fontId="4" fillId="0" borderId="147" xfId="7" applyNumberFormat="1" applyFont="1" applyFill="1" applyBorder="1" applyAlignment="1">
      <alignment vertical="center"/>
    </xf>
    <xf numFmtId="194" fontId="6" fillId="0" borderId="153" xfId="0" applyNumberFormat="1" applyFont="1" applyFill="1" applyBorder="1" applyAlignment="1">
      <alignment vertical="center"/>
    </xf>
    <xf numFmtId="194" fontId="6" fillId="0" borderId="108" xfId="0" applyNumberFormat="1" applyFont="1" applyFill="1" applyBorder="1" applyAlignment="1">
      <alignment vertical="center"/>
    </xf>
    <xf numFmtId="194" fontId="6" fillId="0" borderId="151" xfId="7" applyNumberFormat="1" applyFont="1" applyFill="1" applyBorder="1" applyAlignment="1">
      <alignment vertical="center"/>
    </xf>
    <xf numFmtId="194" fontId="6" fillId="0" borderId="163" xfId="0" applyNumberFormat="1" applyFont="1" applyFill="1" applyBorder="1" applyAlignment="1">
      <alignment vertical="center"/>
    </xf>
    <xf numFmtId="194" fontId="6" fillId="0" borderId="152" xfId="0" applyNumberFormat="1" applyFont="1" applyFill="1" applyBorder="1" applyAlignment="1">
      <alignment vertical="center"/>
    </xf>
    <xf numFmtId="194" fontId="4" fillId="0" borderId="115" xfId="7" applyNumberFormat="1" applyFont="1" applyFill="1" applyBorder="1" applyAlignment="1">
      <alignment vertical="center"/>
    </xf>
    <xf numFmtId="194" fontId="4" fillId="0" borderId="26" xfId="7" applyNumberFormat="1" applyFont="1" applyFill="1" applyBorder="1" applyAlignment="1">
      <alignment vertical="center"/>
    </xf>
    <xf numFmtId="194" fontId="6" fillId="0" borderId="18" xfId="7" applyNumberFormat="1" applyFont="1" applyFill="1" applyBorder="1" applyAlignment="1">
      <alignment vertical="center"/>
    </xf>
    <xf numFmtId="43" fontId="4" fillId="0" borderId="109" xfId="0" applyNumberFormat="1" applyFont="1" applyFill="1" applyBorder="1" applyAlignment="1">
      <alignment vertical="center"/>
    </xf>
    <xf numFmtId="164" fontId="4" fillId="0" borderId="152" xfId="0" applyNumberFormat="1" applyFont="1" applyFill="1" applyBorder="1" applyAlignment="1">
      <alignment vertical="center"/>
    </xf>
    <xf numFmtId="194" fontId="6" fillId="0" borderId="105" xfId="7" applyNumberFormat="1" applyFont="1" applyFill="1" applyBorder="1" applyAlignment="1">
      <alignment vertical="center"/>
    </xf>
    <xf numFmtId="10" fontId="6" fillId="0" borderId="158" xfId="20961" applyNumberFormat="1" applyFont="1" applyFill="1" applyBorder="1" applyAlignment="1">
      <alignment vertical="center"/>
    </xf>
    <xf numFmtId="10" fontId="6" fillId="0" borderId="91" xfId="20961" applyNumberFormat="1" applyFont="1" applyFill="1" applyBorder="1" applyAlignment="1">
      <alignment vertical="center"/>
    </xf>
    <xf numFmtId="10" fontId="6" fillId="0" borderId="107" xfId="20961" applyNumberFormat="1" applyFont="1" applyFill="1" applyBorder="1" applyAlignment="1">
      <alignment vertical="center"/>
    </xf>
    <xf numFmtId="164" fontId="110" fillId="0" borderId="145" xfId="7" applyNumberFormat="1" applyFont="1" applyFill="1" applyBorder="1" applyAlignment="1" applyProtection="1">
      <alignment horizontal="right" vertical="center"/>
      <protection locked="0"/>
    </xf>
    <xf numFmtId="10" fontId="110" fillId="79" borderId="96" xfId="20961" applyNumberFormat="1" applyFont="1" applyFill="1" applyBorder="1" applyAlignment="1" applyProtection="1">
      <alignment horizontal="right" vertical="center"/>
    </xf>
    <xf numFmtId="164" fontId="155" fillId="0" borderId="137" xfId="7" applyNumberFormat="1" applyFont="1" applyBorder="1"/>
    <xf numFmtId="164" fontId="117" fillId="0" borderId="137" xfId="7" applyNumberFormat="1" applyFont="1" applyBorder="1"/>
    <xf numFmtId="164" fontId="113" fillId="0" borderId="145" xfId="7" applyNumberFormat="1" applyFont="1" applyBorder="1"/>
    <xf numFmtId="164" fontId="113" fillId="0" borderId="145" xfId="7" applyNumberFormat="1" applyFont="1" applyFill="1" applyBorder="1"/>
    <xf numFmtId="164" fontId="113" fillId="36" borderId="145" xfId="7" applyNumberFormat="1" applyFont="1" applyFill="1" applyBorder="1"/>
    <xf numFmtId="164" fontId="116" fillId="0" borderId="145" xfId="7" applyNumberFormat="1" applyFont="1" applyBorder="1"/>
    <xf numFmtId="164" fontId="156" fillId="0" borderId="145" xfId="7" applyNumberFormat="1" applyFont="1" applyBorder="1"/>
    <xf numFmtId="164" fontId="114" fillId="0" borderId="145" xfId="7" applyNumberFormat="1" applyFont="1" applyBorder="1"/>
    <xf numFmtId="164" fontId="117" fillId="0" borderId="145" xfId="7" applyNumberFormat="1" applyFont="1" applyBorder="1"/>
    <xf numFmtId="164" fontId="157" fillId="0" borderId="145" xfId="7" applyNumberFormat="1" applyFont="1" applyBorder="1"/>
    <xf numFmtId="164" fontId="113" fillId="0" borderId="145" xfId="7" applyNumberFormat="1" applyFont="1" applyBorder="1" applyAlignment="1">
      <alignment horizontal="left" indent="1"/>
    </xf>
    <xf numFmtId="164" fontId="116" fillId="78" borderId="145" xfId="7" applyNumberFormat="1" applyFont="1" applyFill="1" applyBorder="1"/>
    <xf numFmtId="164" fontId="158" fillId="0" borderId="145" xfId="7" applyNumberFormat="1" applyFont="1" applyBorder="1"/>
    <xf numFmtId="164" fontId="157" fillId="0" borderId="155" xfId="7" applyNumberFormat="1" applyFont="1" applyBorder="1"/>
    <xf numFmtId="164" fontId="157" fillId="0" borderId="154" xfId="7" applyNumberFormat="1" applyFont="1" applyBorder="1"/>
    <xf numFmtId="164" fontId="113" fillId="0" borderId="155" xfId="7" applyNumberFormat="1" applyFont="1" applyBorder="1" applyAlignment="1">
      <alignment horizontal="left" indent="1"/>
    </xf>
    <xf numFmtId="164" fontId="113" fillId="0" borderId="154" xfId="7" applyNumberFormat="1" applyFont="1" applyBorder="1"/>
    <xf numFmtId="164" fontId="113" fillId="0" borderId="155" xfId="7" applyNumberFormat="1" applyFont="1" applyBorder="1" applyAlignment="1">
      <alignment horizontal="left" indent="2"/>
    </xf>
    <xf numFmtId="164" fontId="113" fillId="0" borderId="155" xfId="7" applyNumberFormat="1" applyFont="1" applyFill="1" applyBorder="1" applyAlignment="1">
      <alignment horizontal="left" indent="3"/>
    </xf>
    <xf numFmtId="164" fontId="113" fillId="0" borderId="155" xfId="7" applyNumberFormat="1" applyFont="1" applyFill="1" applyBorder="1" applyAlignment="1">
      <alignment horizontal="left" indent="1"/>
    </xf>
    <xf numFmtId="164" fontId="113" fillId="81" borderId="155" xfId="7" applyNumberFormat="1" applyFont="1" applyFill="1" applyBorder="1"/>
    <xf numFmtId="164" fontId="113" fillId="81" borderId="145" xfId="7" applyNumberFormat="1" applyFont="1" applyFill="1" applyBorder="1"/>
    <xf numFmtId="164" fontId="113" fillId="81" borderId="154" xfId="7" applyNumberFormat="1" applyFont="1" applyFill="1" applyBorder="1"/>
    <xf numFmtId="164" fontId="113" fillId="0" borderId="155" xfId="7" applyNumberFormat="1" applyFont="1" applyFill="1" applyBorder="1" applyAlignment="1">
      <alignment horizontal="left" vertical="top" wrapText="1" indent="2"/>
    </xf>
    <xf numFmtId="164" fontId="113" fillId="0" borderId="154" xfId="7" applyNumberFormat="1" applyFont="1" applyFill="1" applyBorder="1"/>
    <xf numFmtId="164" fontId="113" fillId="0" borderId="155" xfId="7" applyNumberFormat="1" applyFont="1" applyFill="1" applyBorder="1" applyAlignment="1">
      <alignment horizontal="left" wrapText="1" indent="3"/>
    </xf>
    <xf numFmtId="164" fontId="113" fillId="0" borderId="155" xfId="7" applyNumberFormat="1" applyFont="1" applyFill="1" applyBorder="1" applyAlignment="1">
      <alignment horizontal="left" wrapText="1" indent="2"/>
    </xf>
    <xf numFmtId="164" fontId="113" fillId="0" borderId="145" xfId="7" applyNumberFormat="1" applyFont="1" applyFill="1" applyBorder="1" applyAlignment="1">
      <alignment horizontal="left" vertical="center" wrapText="1"/>
    </xf>
    <xf numFmtId="164" fontId="113" fillId="0" borderId="145" xfId="7" applyNumberFormat="1" applyFont="1" applyBorder="1" applyAlignment="1">
      <alignment horizontal="center" vertical="center" wrapText="1"/>
    </xf>
    <xf numFmtId="164" fontId="113" fillId="0" borderId="145" xfId="7" applyNumberFormat="1" applyFont="1" applyBorder="1" applyAlignment="1">
      <alignment horizontal="center" vertical="center"/>
    </xf>
    <xf numFmtId="164" fontId="116" fillId="0" borderId="145" xfId="7" applyNumberFormat="1" applyFont="1" applyFill="1" applyBorder="1" applyAlignment="1">
      <alignment horizontal="left" vertical="center" wrapText="1"/>
    </xf>
    <xf numFmtId="164" fontId="118" fillId="0" borderId="145" xfId="7" applyNumberFormat="1" applyFont="1" applyBorder="1"/>
    <xf numFmtId="10" fontId="118" fillId="0" borderId="145" xfId="20961" applyNumberFormat="1" applyFont="1" applyBorder="1"/>
    <xf numFmtId="164" fontId="159" fillId="0" borderId="145" xfId="7" applyNumberFormat="1" applyFont="1" applyBorder="1"/>
    <xf numFmtId="164" fontId="118" fillId="0" borderId="146" xfId="7" applyNumberFormat="1" applyFont="1" applyBorder="1"/>
    <xf numFmtId="10" fontId="118" fillId="0" borderId="146" xfId="20961" applyNumberFormat="1" applyFont="1" applyBorder="1"/>
    <xf numFmtId="193" fontId="2" fillId="0" borderId="112" xfId="0" applyNumberFormat="1" applyFont="1" applyFill="1" applyBorder="1" applyAlignment="1" applyProtection="1">
      <alignment vertical="center" wrapText="1"/>
      <protection locked="0"/>
    </xf>
    <xf numFmtId="0" fontId="160" fillId="0" borderId="0" xfId="0" applyFont="1"/>
    <xf numFmtId="193" fontId="2" fillId="0" borderId="112" xfId="0" applyNumberFormat="1" applyFont="1" applyFill="1" applyBorder="1" applyAlignment="1" applyProtection="1">
      <alignment horizontal="right" vertical="center" wrapText="1"/>
      <protection locked="0"/>
    </xf>
    <xf numFmtId="193" fontId="60" fillId="0" borderId="112" xfId="0" applyNumberFormat="1" applyFont="1" applyFill="1" applyBorder="1" applyAlignment="1" applyProtection="1">
      <alignment horizontal="right" vertical="center" wrapText="1"/>
      <protection locked="0"/>
    </xf>
    <xf numFmtId="0" fontId="160" fillId="0" borderId="0" xfId="0" applyFont="1" applyFill="1"/>
    <xf numFmtId="10" fontId="2" fillId="0" borderId="112" xfId="20961" applyNumberFormat="1" applyFont="1" applyBorder="1" applyAlignment="1" applyProtection="1">
      <alignment horizontal="right" vertical="center" wrapText="1"/>
      <protection locked="0"/>
    </xf>
    <xf numFmtId="10" fontId="2" fillId="2" borderId="112" xfId="20961" applyNumberFormat="1" applyFont="1" applyFill="1" applyBorder="1" applyAlignment="1" applyProtection="1">
      <alignment vertical="center"/>
      <protection locked="0"/>
    </xf>
    <xf numFmtId="193" fontId="2" fillId="2" borderId="112" xfId="0" applyNumberFormat="1" applyFont="1" applyFill="1" applyBorder="1" applyAlignment="1" applyProtection="1">
      <alignment vertical="center"/>
      <protection locked="0"/>
    </xf>
    <xf numFmtId="10" fontId="2" fillId="2" borderId="109" xfId="20961" applyNumberFormat="1" applyFont="1" applyFill="1" applyBorder="1" applyAlignment="1" applyProtection="1">
      <alignment vertical="center"/>
      <protection locked="0"/>
    </xf>
    <xf numFmtId="193" fontId="2" fillId="2" borderId="109" xfId="0" applyNumberFormat="1" applyFont="1" applyFill="1" applyBorder="1" applyAlignment="1" applyProtection="1">
      <alignment vertical="center"/>
      <protection locked="0"/>
    </xf>
    <xf numFmtId="193" fontId="2" fillId="0" borderId="144" xfId="0" applyNumberFormat="1" applyFont="1" applyFill="1" applyBorder="1" applyAlignment="1" applyProtection="1">
      <alignment vertical="center"/>
      <protection locked="0"/>
    </xf>
    <xf numFmtId="10" fontId="2" fillId="2" borderId="163" xfId="20961" applyNumberFormat="1" applyFont="1" applyFill="1" applyBorder="1" applyAlignment="1" applyProtection="1">
      <alignment vertical="center"/>
      <protection locked="0"/>
    </xf>
    <xf numFmtId="164" fontId="148" fillId="0" borderId="96" xfId="7" applyNumberFormat="1" applyFont="1" applyBorder="1"/>
    <xf numFmtId="164" fontId="148" fillId="36" borderId="96" xfId="7" applyNumberFormat="1" applyFont="1" applyFill="1" applyBorder="1"/>
    <xf numFmtId="164" fontId="148" fillId="0" borderId="96" xfId="7" applyNumberFormat="1" applyFont="1" applyBorder="1" applyAlignment="1">
      <alignment vertical="center"/>
    </xf>
    <xf numFmtId="164" fontId="148" fillId="36" borderId="96" xfId="7" applyNumberFormat="1" applyFont="1" applyFill="1" applyBorder="1" applyAlignment="1">
      <alignment vertical="center"/>
    </xf>
    <xf numFmtId="164" fontId="148" fillId="0" borderId="137" xfId="7" applyNumberFormat="1" applyFont="1" applyBorder="1"/>
    <xf numFmtId="164" fontId="148" fillId="36" borderId="137" xfId="7" applyNumberFormat="1" applyFont="1" applyFill="1" applyBorder="1"/>
    <xf numFmtId="0" fontId="148" fillId="0" borderId="137" xfId="0" applyFont="1" applyBorder="1"/>
    <xf numFmtId="0" fontId="148" fillId="36" borderId="137" xfId="0" applyFont="1" applyFill="1" applyBorder="1"/>
    <xf numFmtId="164" fontId="161" fillId="0" borderId="137" xfId="7" applyNumberFormat="1" applyFont="1" applyFill="1" applyBorder="1" applyAlignment="1" applyProtection="1">
      <alignment horizontal="right"/>
    </xf>
    <xf numFmtId="164" fontId="161" fillId="36" borderId="137" xfId="7" applyNumberFormat="1" applyFont="1" applyFill="1" applyBorder="1" applyAlignment="1" applyProtection="1">
      <alignment horizontal="right"/>
    </xf>
    <xf numFmtId="164" fontId="161" fillId="36" borderId="111" xfId="7" applyNumberFormat="1" applyFont="1" applyFill="1" applyBorder="1" applyAlignment="1" applyProtection="1">
      <alignment horizontal="right"/>
    </xf>
    <xf numFmtId="0" fontId="162" fillId="0" borderId="17" xfId="0" applyNumberFormat="1" applyFont="1" applyFill="1" applyBorder="1" applyAlignment="1">
      <alignment horizontal="left" vertical="center" wrapText="1" indent="1"/>
    </xf>
    <xf numFmtId="193" fontId="153" fillId="36" borderId="23" xfId="0" applyNumberFormat="1" applyFont="1" applyFill="1" applyBorder="1"/>
    <xf numFmtId="9" fontId="153" fillId="36" borderId="24" xfId="20961" applyFont="1" applyFill="1" applyBorder="1"/>
    <xf numFmtId="164" fontId="153" fillId="0" borderId="96" xfId="7" applyNumberFormat="1" applyFont="1" applyBorder="1"/>
    <xf numFmtId="164" fontId="153" fillId="0" borderId="111" xfId="7" applyNumberFormat="1" applyFont="1" applyBorder="1"/>
    <xf numFmtId="164" fontId="153" fillId="0" borderId="96" xfId="7" applyNumberFormat="1" applyFont="1" applyBorder="1" applyAlignment="1">
      <alignment vertical="center"/>
    </xf>
    <xf numFmtId="193" fontId="2" fillId="0" borderId="154" xfId="0" applyNumberFormat="1" applyFont="1" applyFill="1" applyBorder="1" applyAlignment="1" applyProtection="1">
      <alignment vertical="center" wrapText="1"/>
      <protection locked="0"/>
    </xf>
    <xf numFmtId="169" fontId="2" fillId="37" borderId="126" xfId="20" applyFont="1" applyBorder="1"/>
    <xf numFmtId="169" fontId="2" fillId="37" borderId="164" xfId="20" applyFont="1" applyBorder="1"/>
    <xf numFmtId="193" fontId="2" fillId="0" borderId="154" xfId="0" applyNumberFormat="1" applyFont="1" applyFill="1" applyBorder="1" applyAlignment="1" applyProtection="1">
      <alignment horizontal="right" vertical="center" wrapText="1"/>
      <protection locked="0"/>
    </xf>
    <xf numFmtId="193" fontId="60" fillId="0" borderId="154" xfId="0" applyNumberFormat="1" applyFont="1" applyFill="1" applyBorder="1" applyAlignment="1" applyProtection="1">
      <alignment horizontal="right" vertical="center" wrapText="1"/>
      <protection locked="0"/>
    </xf>
    <xf numFmtId="10" fontId="2" fillId="0" borderId="154" xfId="20961" applyNumberFormat="1" applyFont="1" applyBorder="1" applyAlignment="1" applyProtection="1">
      <alignment horizontal="right" vertical="center" wrapText="1"/>
      <protection locked="0"/>
    </xf>
    <xf numFmtId="10" fontId="2" fillId="2" borderId="154" xfId="20961" applyNumberFormat="1" applyFont="1" applyFill="1" applyBorder="1" applyAlignment="1" applyProtection="1">
      <alignment vertical="center"/>
      <protection locked="0"/>
    </xf>
    <xf numFmtId="193" fontId="2" fillId="2" borderId="154" xfId="0" applyNumberFormat="1" applyFont="1" applyFill="1" applyBorder="1" applyAlignment="1" applyProtection="1">
      <alignment vertical="center"/>
      <protection locked="0"/>
    </xf>
    <xf numFmtId="10" fontId="2" fillId="2" borderId="105" xfId="20961" applyNumberFormat="1" applyFont="1" applyFill="1" applyBorder="1" applyAlignment="1" applyProtection="1">
      <alignment vertical="center"/>
      <protection locked="0"/>
    </xf>
    <xf numFmtId="193" fontId="2" fillId="2" borderId="105" xfId="0" applyNumberFormat="1" applyFont="1" applyFill="1" applyBorder="1" applyAlignment="1" applyProtection="1">
      <alignment vertical="center"/>
      <protection locked="0"/>
    </xf>
    <xf numFmtId="10" fontId="2" fillId="2" borderId="151" xfId="20961" applyNumberFormat="1" applyFont="1" applyFill="1" applyBorder="1" applyAlignment="1" applyProtection="1">
      <alignment vertical="center"/>
      <protection locked="0"/>
    </xf>
    <xf numFmtId="164" fontId="148" fillId="0" borderId="155" xfId="7" applyNumberFormat="1" applyFont="1" applyBorder="1"/>
    <xf numFmtId="164" fontId="148" fillId="0" borderId="145" xfId="7" applyNumberFormat="1" applyFont="1" applyBorder="1"/>
    <xf numFmtId="38" fontId="0" fillId="0" borderId="145" xfId="7" applyNumberFormat="1" applyFont="1" applyBorder="1"/>
    <xf numFmtId="0" fontId="101" fillId="0" borderId="64" xfId="0" applyFont="1" applyBorder="1" applyAlignment="1">
      <alignment horizontal="left" vertical="center" wrapText="1"/>
    </xf>
    <xf numFmtId="0" fontId="101" fillId="0" borderId="63" xfId="0" applyFont="1" applyBorder="1" applyAlignment="1">
      <alignment horizontal="left" vertical="center" wrapText="1"/>
    </xf>
    <xf numFmtId="0" fontId="138" fillId="0" borderId="158" xfId="0" applyFont="1" applyBorder="1" applyAlignment="1">
      <alignment horizontal="center" vertical="center"/>
    </xf>
    <xf numFmtId="0" fontId="138" fillId="0" borderId="29" xfId="0" applyFont="1" applyBorder="1" applyAlignment="1">
      <alignment horizontal="center" vertical="center"/>
    </xf>
    <xf numFmtId="0" fontId="138" fillId="0" borderId="159" xfId="0" applyFont="1" applyBorder="1" applyAlignment="1">
      <alignment horizontal="center" vertical="center"/>
    </xf>
    <xf numFmtId="0" fontId="139" fillId="0" borderId="158" xfId="0" applyFont="1" applyBorder="1" applyAlignment="1">
      <alignment horizontal="center" wrapText="1"/>
    </xf>
    <xf numFmtId="0" fontId="139" fillId="0" borderId="29" xfId="0" applyFont="1" applyBorder="1" applyAlignment="1">
      <alignment horizontal="center" wrapText="1"/>
    </xf>
    <xf numFmtId="0" fontId="139" fillId="0" borderId="159" xfId="0" applyFont="1" applyBorder="1" applyAlignment="1">
      <alignment horizontal="center" wrapText="1"/>
    </xf>
    <xf numFmtId="164" fontId="0" fillId="0" borderId="97" xfId="7" applyNumberFormat="1" applyFont="1" applyBorder="1" applyAlignment="1">
      <alignment horizontal="center"/>
    </xf>
    <xf numFmtId="164" fontId="0" fillId="0" borderId="94" xfId="7" applyNumberFormat="1" applyFont="1" applyBorder="1" applyAlignment="1">
      <alignment horizontal="center"/>
    </xf>
    <xf numFmtId="164" fontId="0" fillId="0" borderId="95" xfId="7" applyNumberFormat="1" applyFont="1" applyBorder="1" applyAlignment="1">
      <alignment horizontal="center"/>
    </xf>
    <xf numFmtId="164" fontId="0" fillId="0" borderId="138" xfId="7" applyNumberFormat="1" applyFont="1" applyBorder="1" applyAlignment="1">
      <alignment horizontal="center"/>
    </xf>
    <xf numFmtId="164" fontId="0" fillId="0" borderId="139" xfId="7" applyNumberFormat="1" applyFont="1" applyBorder="1" applyAlignment="1">
      <alignment horizontal="center"/>
    </xf>
    <xf numFmtId="164" fontId="0" fillId="0" borderId="140" xfId="7" applyNumberFormat="1" applyFont="1" applyBorder="1" applyAlignment="1">
      <alignment horizontal="center"/>
    </xf>
    <xf numFmtId="0" fontId="0" fillId="0" borderId="137" xfId="0" applyBorder="1" applyAlignment="1">
      <alignment horizontal="center" vertical="center"/>
    </xf>
    <xf numFmtId="0" fontId="125" fillId="0" borderId="92" xfId="0" applyFont="1" applyBorder="1" applyAlignment="1">
      <alignment horizontal="center" vertical="center"/>
    </xf>
    <xf numFmtId="0" fontId="125" fillId="0" borderId="7" xfId="0" applyFont="1" applyBorder="1" applyAlignment="1">
      <alignment horizontal="center" vertical="center"/>
    </xf>
    <xf numFmtId="0" fontId="10" fillId="0" borderId="17"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0" fontId="0" fillId="0" borderId="97" xfId="0" applyBorder="1" applyAlignment="1">
      <alignment horizontal="center"/>
    </xf>
    <xf numFmtId="0" fontId="0" fillId="0" borderId="94" xfId="0" applyBorder="1" applyAlignment="1">
      <alignment horizontal="center"/>
    </xf>
    <xf numFmtId="0" fontId="0" fillId="0" borderId="95" xfId="0" applyBorder="1" applyAlignment="1">
      <alignment horizontal="center"/>
    </xf>
    <xf numFmtId="0" fontId="125" fillId="0" borderId="141" xfId="0" applyFont="1" applyBorder="1" applyAlignment="1">
      <alignment horizontal="center" vertical="center" wrapText="1"/>
    </xf>
    <xf numFmtId="0" fontId="125" fillId="0" borderId="7" xfId="0" applyFont="1" applyBorder="1" applyAlignment="1">
      <alignment horizontal="center" vertical="center" wrapText="1"/>
    </xf>
    <xf numFmtId="0" fontId="0" fillId="0" borderId="127" xfId="0" applyBorder="1" applyAlignment="1">
      <alignment horizontal="center" vertical="center"/>
    </xf>
    <xf numFmtId="0" fontId="0" fillId="0" borderId="11" xfId="0" applyBorder="1" applyAlignment="1">
      <alignment horizontal="center" vertical="center"/>
    </xf>
    <xf numFmtId="0" fontId="0" fillId="0" borderId="137" xfId="0" applyBorder="1" applyAlignment="1">
      <alignment horizontal="center" vertical="center" wrapText="1"/>
    </xf>
    <xf numFmtId="0" fontId="10" fillId="0" borderId="17" xfId="0" applyFont="1" applyFill="1" applyBorder="1" applyAlignment="1" applyProtection="1">
      <alignment horizontal="center"/>
    </xf>
    <xf numFmtId="0" fontId="10" fillId="0" borderId="18" xfId="0" applyFont="1" applyFill="1" applyBorder="1" applyAlignment="1" applyProtection="1">
      <alignment horizontal="center"/>
    </xf>
    <xf numFmtId="0" fontId="13" fillId="0" borderId="3" xfId="0" applyFont="1" applyBorder="1" applyAlignment="1">
      <alignment wrapText="1"/>
    </xf>
    <xf numFmtId="0" fontId="4" fillId="0" borderId="20" xfId="0" applyFont="1" applyBorder="1" applyAlignment="1"/>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4" fillId="0" borderId="96" xfId="0" applyFont="1" applyFill="1" applyBorder="1" applyAlignment="1">
      <alignment horizontal="center" vertical="center" wrapText="1"/>
    </xf>
    <xf numFmtId="0" fontId="4" fillId="0" borderId="97" xfId="0" applyFont="1" applyFill="1" applyBorder="1" applyAlignment="1">
      <alignment horizontal="center"/>
    </xf>
    <xf numFmtId="0" fontId="4" fillId="0" borderId="21" xfId="0" applyFont="1" applyFill="1" applyBorder="1" applyAlignment="1">
      <alignment horizontal="center"/>
    </xf>
    <xf numFmtId="0" fontId="6" fillId="36" borderId="115" xfId="0" applyFont="1" applyFill="1" applyBorder="1" applyAlignment="1">
      <alignment horizontal="center" vertical="center" wrapText="1"/>
    </xf>
    <xf numFmtId="0" fontId="6" fillId="36" borderId="28" xfId="0" applyFont="1" applyFill="1" applyBorder="1" applyAlignment="1">
      <alignment horizontal="center" vertical="center" wrapText="1"/>
    </xf>
    <xf numFmtId="0" fontId="6" fillId="36" borderId="112" xfId="0" applyFont="1" applyFill="1" applyBorder="1" applyAlignment="1">
      <alignment horizontal="center" vertical="center" wrapText="1"/>
    </xf>
    <xf numFmtId="0" fontId="6" fillId="36" borderId="95" xfId="0" applyFont="1" applyFill="1" applyBorder="1" applyAlignment="1">
      <alignment horizontal="center" vertical="center" wrapText="1"/>
    </xf>
    <xf numFmtId="0" fontId="99" fillId="3" borderId="65" xfId="13" applyFont="1" applyFill="1" applyBorder="1" applyAlignment="1" applyProtection="1">
      <alignment horizontal="center" vertical="center" wrapText="1"/>
      <protection locked="0"/>
    </xf>
    <xf numFmtId="0" fontId="99" fillId="3" borderId="62"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6" xfId="1" applyNumberFormat="1" applyFont="1" applyFill="1" applyBorder="1" applyAlignment="1" applyProtection="1">
      <alignment horizontal="center"/>
      <protection locked="0"/>
    </xf>
    <xf numFmtId="164" fontId="15" fillId="3" borderId="17" xfId="1" applyNumberFormat="1" applyFont="1" applyFill="1" applyBorder="1" applyAlignment="1" applyProtection="1">
      <alignment horizontal="center"/>
      <protection locked="0"/>
    </xf>
    <xf numFmtId="164" fontId="15" fillId="3" borderId="18" xfId="1" applyNumberFormat="1" applyFont="1" applyFill="1" applyBorder="1" applyAlignment="1" applyProtection="1">
      <alignment horizontal="center"/>
      <protection locked="0"/>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164" fontId="15" fillId="0" borderId="88" xfId="1" applyNumberFormat="1" applyFont="1" applyFill="1" applyBorder="1" applyAlignment="1" applyProtection="1">
      <alignment horizontal="center" vertical="center" wrapText="1"/>
      <protection locked="0"/>
    </xf>
    <xf numFmtId="164" fontId="15" fillId="0" borderId="89"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5"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8"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0" borderId="103" xfId="0" applyFont="1" applyFill="1" applyBorder="1" applyAlignment="1">
      <alignment horizontal="center" vertical="center" wrapText="1"/>
    </xf>
    <xf numFmtId="0" fontId="14" fillId="0" borderId="53" xfId="0" applyFont="1" applyFill="1" applyBorder="1" applyAlignment="1">
      <alignment horizontal="left" vertical="center"/>
    </xf>
    <xf numFmtId="0" fontId="14" fillId="0" borderId="54" xfId="0" applyFont="1" applyFill="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11" xfId="0" applyFont="1" applyBorder="1" applyAlignment="1">
      <alignment horizontal="center" vertical="center" wrapText="1"/>
    </xf>
    <xf numFmtId="0" fontId="116" fillId="0" borderId="118" xfId="0" applyNumberFormat="1" applyFont="1" applyFill="1" applyBorder="1" applyAlignment="1">
      <alignment horizontal="left" vertical="center" wrapText="1"/>
    </xf>
    <xf numFmtId="0" fontId="116" fillId="0" borderId="119" xfId="0" applyNumberFormat="1" applyFont="1" applyFill="1" applyBorder="1" applyAlignment="1">
      <alignment horizontal="left" vertical="center" wrapText="1"/>
    </xf>
    <xf numFmtId="0" fontId="116" fillId="0" borderId="121" xfId="0" applyNumberFormat="1" applyFont="1" applyFill="1" applyBorder="1" applyAlignment="1">
      <alignment horizontal="left" vertical="center" wrapText="1"/>
    </xf>
    <xf numFmtId="0" fontId="116" fillId="0" borderId="122" xfId="0" applyNumberFormat="1" applyFont="1" applyFill="1" applyBorder="1" applyAlignment="1">
      <alignment horizontal="left" vertical="center" wrapText="1"/>
    </xf>
    <xf numFmtId="0" fontId="116" fillId="0" borderId="124" xfId="0" applyNumberFormat="1" applyFont="1" applyFill="1" applyBorder="1" applyAlignment="1">
      <alignment horizontal="left" vertical="center" wrapText="1"/>
    </xf>
    <xf numFmtId="0" fontId="116" fillId="0" borderId="125" xfId="0" applyNumberFormat="1" applyFont="1" applyFill="1" applyBorder="1" applyAlignment="1">
      <alignment horizontal="left" vertical="center" wrapText="1"/>
    </xf>
    <xf numFmtId="0" fontId="117" fillId="0" borderId="144" xfId="0" applyFont="1" applyFill="1" applyBorder="1" applyAlignment="1">
      <alignment horizontal="center" vertical="center" wrapText="1"/>
    </xf>
    <xf numFmtId="0" fontId="117" fillId="0" borderId="143" xfId="0" applyFont="1" applyFill="1" applyBorder="1" applyAlignment="1">
      <alignment horizontal="center" vertical="center" wrapText="1"/>
    </xf>
    <xf numFmtId="0" fontId="117" fillId="0" borderId="120" xfId="0" applyFont="1" applyFill="1" applyBorder="1" applyAlignment="1">
      <alignment horizontal="center" vertical="center" wrapText="1"/>
    </xf>
    <xf numFmtId="0" fontId="117" fillId="0" borderId="52" xfId="0" applyFont="1" applyFill="1" applyBorder="1" applyAlignment="1">
      <alignment horizontal="center" vertical="center" wrapText="1"/>
    </xf>
    <xf numFmtId="0" fontId="117" fillId="0" borderId="123" xfId="0" applyFont="1" applyFill="1" applyBorder="1" applyAlignment="1">
      <alignment horizontal="center" vertical="center" wrapText="1"/>
    </xf>
    <xf numFmtId="0" fontId="117" fillId="0" borderId="11" xfId="0" applyFont="1" applyFill="1" applyBorder="1" applyAlignment="1">
      <alignment horizontal="center" vertical="center" wrapText="1"/>
    </xf>
    <xf numFmtId="0" fontId="113" fillId="0" borderId="146" xfId="0" applyFont="1" applyBorder="1" applyAlignment="1">
      <alignment horizontal="center" vertical="center" wrapText="1"/>
    </xf>
    <xf numFmtId="0" fontId="113" fillId="0" borderId="7" xfId="0" applyFont="1" applyBorder="1" applyAlignment="1">
      <alignment horizontal="center" vertical="center" wrapText="1"/>
    </xf>
    <xf numFmtId="0" fontId="113" fillId="0" borderId="145" xfId="0" applyFont="1" applyBorder="1" applyAlignment="1">
      <alignment horizontal="center" vertical="center" wrapText="1"/>
    </xf>
    <xf numFmtId="0" fontId="113" fillId="0" borderId="148" xfId="0" applyFont="1" applyBorder="1" applyAlignment="1">
      <alignment horizontal="center" vertical="center" wrapText="1"/>
    </xf>
    <xf numFmtId="0" fontId="113" fillId="0" borderId="147" xfId="0" applyFont="1" applyBorder="1" applyAlignment="1">
      <alignment horizontal="center" vertical="center" wrapText="1"/>
    </xf>
    <xf numFmtId="0" fontId="121" fillId="0" borderId="145" xfId="0" applyFont="1" applyFill="1" applyBorder="1" applyAlignment="1">
      <alignment horizontal="center" vertical="center"/>
    </xf>
    <xf numFmtId="0" fontId="115" fillId="0" borderId="144" xfId="0" applyFont="1" applyFill="1" applyBorder="1" applyAlignment="1">
      <alignment horizontal="center" vertical="center"/>
    </xf>
    <xf numFmtId="0" fontId="115" fillId="0" borderId="149" xfId="0" applyFont="1" applyFill="1" applyBorder="1" applyAlignment="1">
      <alignment horizontal="center" vertical="center"/>
    </xf>
    <xf numFmtId="0" fontId="115" fillId="0" borderId="52" xfId="0" applyFont="1" applyFill="1" applyBorder="1" applyAlignment="1">
      <alignment horizontal="center" vertical="center"/>
    </xf>
    <xf numFmtId="0" fontId="115" fillId="0" borderId="11" xfId="0" applyFont="1" applyFill="1" applyBorder="1" applyAlignment="1">
      <alignment horizontal="center" vertical="center"/>
    </xf>
    <xf numFmtId="0" fontId="116" fillId="0" borderId="145" xfId="0" applyFont="1" applyFill="1" applyBorder="1" applyAlignment="1">
      <alignment horizontal="center" vertical="center" wrapText="1"/>
    </xf>
    <xf numFmtId="0" fontId="116" fillId="0" borderId="144" xfId="0" applyFont="1" applyFill="1" applyBorder="1" applyAlignment="1">
      <alignment horizontal="center" vertical="center" wrapText="1"/>
    </xf>
    <xf numFmtId="0" fontId="116" fillId="0" borderId="149" xfId="0" applyFont="1" applyFill="1" applyBorder="1" applyAlignment="1">
      <alignment horizontal="center" vertical="center" wrapText="1"/>
    </xf>
    <xf numFmtId="0" fontId="116" fillId="0" borderId="126" xfId="0" applyFont="1" applyFill="1" applyBorder="1" applyAlignment="1">
      <alignment horizontal="center" vertical="center" wrapText="1"/>
    </xf>
    <xf numFmtId="0" fontId="116" fillId="0" borderId="127" xfId="0" applyFont="1" applyFill="1" applyBorder="1" applyAlignment="1">
      <alignment horizontal="center" vertical="center" wrapText="1"/>
    </xf>
    <xf numFmtId="0" fontId="116" fillId="0" borderId="52" xfId="0" applyFont="1" applyFill="1" applyBorder="1" applyAlignment="1">
      <alignment horizontal="center" vertical="center" wrapText="1"/>
    </xf>
    <xf numFmtId="0" fontId="116" fillId="0" borderId="11" xfId="0" applyFont="1" applyFill="1" applyBorder="1" applyAlignment="1">
      <alignment horizontal="center" vertical="center" wrapText="1"/>
    </xf>
    <xf numFmtId="0" fontId="113" fillId="0" borderId="148" xfId="0" applyFont="1" applyFill="1" applyBorder="1" applyAlignment="1">
      <alignment horizontal="center" vertical="center" wrapText="1"/>
    </xf>
    <xf numFmtId="0" fontId="113" fillId="0" borderId="150" xfId="0" applyFont="1" applyFill="1" applyBorder="1" applyAlignment="1">
      <alignment horizontal="center" vertical="center" wrapText="1"/>
    </xf>
    <xf numFmtId="0" fontId="116" fillId="0" borderId="128" xfId="0" applyFont="1" applyFill="1" applyBorder="1" applyAlignment="1">
      <alignment horizontal="center" vertical="center" wrapText="1"/>
    </xf>
    <xf numFmtId="0" fontId="116" fillId="0" borderId="7" xfId="0" applyFont="1" applyFill="1" applyBorder="1" applyAlignment="1">
      <alignment horizontal="center" vertical="center" wrapText="1"/>
    </xf>
    <xf numFmtId="0" fontId="113" fillId="0" borderId="128" xfId="0" applyFont="1" applyFill="1" applyBorder="1" applyAlignment="1">
      <alignment horizontal="center" vertical="center" wrapText="1"/>
    </xf>
    <xf numFmtId="0" fontId="113" fillId="0" borderId="144" xfId="0" applyFont="1" applyFill="1" applyBorder="1" applyAlignment="1">
      <alignment horizontal="center" vertical="center" wrapText="1"/>
    </xf>
    <xf numFmtId="0" fontId="113" fillId="0" borderId="143" xfId="0" applyFont="1" applyFill="1" applyBorder="1" applyAlignment="1">
      <alignment horizontal="center" vertical="center" wrapText="1"/>
    </xf>
    <xf numFmtId="0" fontId="113" fillId="0" borderId="149" xfId="0" applyFont="1" applyFill="1" applyBorder="1" applyAlignment="1">
      <alignment horizontal="center" vertical="center" wrapText="1"/>
    </xf>
    <xf numFmtId="0" fontId="113" fillId="0" borderId="11" xfId="0" applyFont="1" applyBorder="1" applyAlignment="1">
      <alignment horizontal="center" vertical="center" wrapText="1"/>
    </xf>
    <xf numFmtId="0" fontId="113" fillId="0" borderId="154" xfId="0" applyFont="1" applyBorder="1" applyAlignment="1">
      <alignment horizontal="center" vertical="center" wrapText="1"/>
    </xf>
    <xf numFmtId="0" fontId="113" fillId="0" borderId="53" xfId="0" applyFont="1" applyFill="1" applyBorder="1" applyAlignment="1">
      <alignment horizontal="center" vertical="center" wrapText="1"/>
    </xf>
    <xf numFmtId="0" fontId="113" fillId="0" borderId="54" xfId="0" applyFont="1" applyFill="1" applyBorder="1" applyAlignment="1">
      <alignment horizontal="center" vertical="center" wrapText="1"/>
    </xf>
    <xf numFmtId="0" fontId="113" fillId="0" borderId="103" xfId="0" applyFont="1" applyFill="1" applyBorder="1" applyAlignment="1">
      <alignment horizontal="center" vertical="center" wrapText="1"/>
    </xf>
    <xf numFmtId="0" fontId="116" fillId="0" borderId="53" xfId="0" applyNumberFormat="1" applyFont="1" applyFill="1" applyBorder="1" applyAlignment="1">
      <alignment horizontal="left" vertical="top" wrapText="1"/>
    </xf>
    <xf numFmtId="0" fontId="116" fillId="0" borderId="103" xfId="0" applyNumberFormat="1" applyFont="1" applyFill="1" applyBorder="1" applyAlignment="1">
      <alignment horizontal="left" vertical="top" wrapText="1"/>
    </xf>
    <xf numFmtId="0" fontId="116" fillId="0" borderId="61" xfId="0" applyNumberFormat="1" applyFont="1" applyFill="1" applyBorder="1" applyAlignment="1">
      <alignment horizontal="left" vertical="top" wrapText="1"/>
    </xf>
    <xf numFmtId="0" fontId="116" fillId="0" borderId="90" xfId="0" applyNumberFormat="1" applyFont="1" applyFill="1" applyBorder="1" applyAlignment="1">
      <alignment horizontal="left" vertical="top" wrapText="1"/>
    </xf>
    <xf numFmtId="0" fontId="116" fillId="0" borderId="117" xfId="0" applyNumberFormat="1" applyFont="1" applyFill="1" applyBorder="1" applyAlignment="1">
      <alignment horizontal="left" vertical="top" wrapText="1"/>
    </xf>
    <xf numFmtId="0" fontId="116" fillId="0" borderId="156" xfId="0" applyNumberFormat="1" applyFont="1" applyFill="1" applyBorder="1" applyAlignment="1">
      <alignment horizontal="left" vertical="top" wrapText="1"/>
    </xf>
    <xf numFmtId="0" fontId="113" fillId="0" borderId="146" xfId="0" applyFont="1" applyFill="1" applyBorder="1" applyAlignment="1">
      <alignment horizontal="center" vertical="center" wrapText="1"/>
    </xf>
    <xf numFmtId="0" fontId="116" fillId="0" borderId="157" xfId="0" applyFont="1" applyFill="1" applyBorder="1" applyAlignment="1">
      <alignment horizontal="center" vertical="center" wrapText="1"/>
    </xf>
    <xf numFmtId="0" fontId="116" fillId="0" borderId="67" xfId="0" applyFont="1" applyFill="1" applyBorder="1" applyAlignment="1">
      <alignment horizontal="center" vertical="center" wrapText="1"/>
    </xf>
    <xf numFmtId="0" fontId="113" fillId="0" borderId="144" xfId="0" applyFont="1" applyBorder="1" applyAlignment="1">
      <alignment horizontal="center" vertical="top" wrapText="1"/>
    </xf>
    <xf numFmtId="0" fontId="113" fillId="0" borderId="143" xfId="0" applyFont="1" applyBorder="1" applyAlignment="1">
      <alignment horizontal="center" vertical="top" wrapText="1"/>
    </xf>
    <xf numFmtId="0" fontId="113" fillId="0" borderId="144" xfId="0" applyFont="1" applyFill="1" applyBorder="1" applyAlignment="1">
      <alignment horizontal="center" vertical="top" wrapText="1"/>
    </xf>
    <xf numFmtId="0" fontId="113" fillId="0" borderId="150" xfId="0" applyFont="1" applyFill="1" applyBorder="1" applyAlignment="1">
      <alignment horizontal="center" vertical="top" wrapText="1"/>
    </xf>
    <xf numFmtId="0" fontId="113" fillId="0" borderId="147" xfId="0" applyFont="1" applyFill="1" applyBorder="1" applyAlignment="1">
      <alignment horizontal="center" vertical="top" wrapText="1"/>
    </xf>
    <xf numFmtId="0" fontId="102" fillId="0" borderId="129" xfId="0" applyNumberFormat="1" applyFont="1" applyFill="1" applyBorder="1" applyAlignment="1">
      <alignment horizontal="left" vertical="top" wrapText="1"/>
    </xf>
    <xf numFmtId="0" fontId="102" fillId="0" borderId="130" xfId="0" applyNumberFormat="1" applyFont="1" applyFill="1" applyBorder="1" applyAlignment="1">
      <alignment horizontal="left" vertical="top" wrapText="1"/>
    </xf>
    <xf numFmtId="0" fontId="119" fillId="0" borderId="145" xfId="0" applyFont="1" applyBorder="1" applyAlignment="1">
      <alignment horizontal="center" vertical="center"/>
    </xf>
    <xf numFmtId="0" fontId="118" fillId="0" borderId="145" xfId="0" applyFont="1" applyBorder="1" applyAlignment="1">
      <alignment horizontal="center" vertical="center" wrapText="1"/>
    </xf>
    <xf numFmtId="0" fontId="118" fillId="0" borderId="146" xfId="0" applyFont="1" applyBorder="1" applyAlignment="1">
      <alignment horizontal="center" vertical="center" wrapText="1"/>
    </xf>
    <xf numFmtId="0" fontId="102" fillId="76" borderId="148" xfId="0" applyFont="1" applyFill="1" applyBorder="1" applyAlignment="1">
      <alignment horizontal="center" vertical="center" wrapText="1"/>
    </xf>
    <xf numFmtId="0" fontId="102" fillId="76" borderId="147" xfId="0" applyFont="1" applyFill="1" applyBorder="1" applyAlignment="1">
      <alignment horizontal="center" vertical="center" wrapText="1"/>
    </xf>
    <xf numFmtId="0" fontId="103" fillId="0" borderId="148" xfId="0" applyFont="1" applyFill="1" applyBorder="1" applyAlignment="1">
      <alignment horizontal="left" vertical="center" wrapText="1"/>
    </xf>
    <xf numFmtId="0" fontId="103" fillId="0" borderId="147" xfId="0" applyFont="1" applyFill="1" applyBorder="1" applyAlignment="1">
      <alignment horizontal="left" vertical="center" wrapText="1"/>
    </xf>
    <xf numFmtId="0" fontId="103" fillId="0" borderId="148" xfId="13" applyFont="1" applyFill="1" applyBorder="1" applyAlignment="1" applyProtection="1">
      <alignment horizontal="left" vertical="top" wrapText="1"/>
      <protection locked="0"/>
    </xf>
    <xf numFmtId="0" fontId="103" fillId="0" borderId="147" xfId="13" applyFont="1" applyFill="1" applyBorder="1" applyAlignment="1" applyProtection="1">
      <alignment horizontal="left" vertical="top" wrapText="1"/>
      <protection locked="0"/>
    </xf>
    <xf numFmtId="0" fontId="103" fillId="0" borderId="148" xfId="0" applyNumberFormat="1" applyFont="1" applyFill="1" applyBorder="1" applyAlignment="1">
      <alignment horizontal="left" vertical="center" wrapText="1"/>
    </xf>
    <xf numFmtId="0" fontId="103" fillId="0" borderId="147" xfId="0" applyNumberFormat="1" applyFont="1" applyFill="1" applyBorder="1" applyAlignment="1">
      <alignment horizontal="left" vertical="center" wrapText="1"/>
    </xf>
    <xf numFmtId="0" fontId="103" fillId="0" borderId="148" xfId="0" applyNumberFormat="1" applyFont="1" applyFill="1" applyBorder="1" applyAlignment="1">
      <alignment horizontal="left" vertical="top" wrapText="1"/>
    </xf>
    <xf numFmtId="0" fontId="103" fillId="0" borderId="147" xfId="0" applyNumberFormat="1" applyFont="1" applyFill="1" applyBorder="1" applyAlignment="1">
      <alignment horizontal="left" vertical="top" wrapText="1"/>
    </xf>
    <xf numFmtId="49" fontId="103" fillId="0" borderId="0" xfId="0" applyNumberFormat="1" applyFont="1" applyFill="1" applyBorder="1" applyAlignment="1">
      <alignment horizontal="center" vertical="center"/>
    </xf>
    <xf numFmtId="0" fontId="103" fillId="0" borderId="145" xfId="0" applyFont="1" applyFill="1" applyBorder="1" applyAlignment="1">
      <alignment horizontal="left" vertical="top" wrapText="1"/>
    </xf>
    <xf numFmtId="0" fontId="103" fillId="0" borderId="148" xfId="0" applyFont="1" applyFill="1" applyBorder="1" applyAlignment="1">
      <alignment horizontal="left" vertical="top" wrapText="1"/>
    </xf>
    <xf numFmtId="0" fontId="103" fillId="0" borderId="145" xfId="0" applyFont="1" applyFill="1" applyBorder="1" applyAlignment="1">
      <alignment horizontal="left" vertical="center" wrapText="1"/>
    </xf>
    <xf numFmtId="0" fontId="102" fillId="76" borderId="145" xfId="0" applyFont="1" applyFill="1" applyBorder="1" applyAlignment="1">
      <alignment horizontal="center" vertical="center" wrapText="1"/>
    </xf>
    <xf numFmtId="0" fontId="103" fillId="0" borderId="145" xfId="0" applyNumberFormat="1" applyFont="1" applyFill="1" applyBorder="1" applyAlignment="1">
      <alignment horizontal="left" vertical="top" wrapText="1"/>
    </xf>
    <xf numFmtId="0" fontId="103" fillId="0" borderId="145" xfId="0" applyFont="1" applyBorder="1" applyAlignment="1">
      <alignment horizontal="center"/>
    </xf>
    <xf numFmtId="0" fontId="103" fillId="0" borderId="97" xfId="0" applyFont="1" applyFill="1" applyBorder="1" applyAlignment="1">
      <alignment horizontal="left" vertical="center" wrapText="1"/>
    </xf>
    <xf numFmtId="0" fontId="103" fillId="0" borderId="95" xfId="0" applyFont="1" applyFill="1" applyBorder="1" applyAlignment="1">
      <alignment horizontal="left" vertical="center" wrapText="1"/>
    </xf>
    <xf numFmtId="0" fontId="102" fillId="0" borderId="145" xfId="0" applyFont="1" applyFill="1" applyBorder="1" applyAlignment="1">
      <alignment horizontal="center" vertical="center"/>
    </xf>
    <xf numFmtId="0" fontId="103" fillId="3" borderId="148" xfId="13" applyFont="1" applyFill="1" applyBorder="1" applyAlignment="1" applyProtection="1">
      <alignment horizontal="left" vertical="top" wrapText="1"/>
      <protection locked="0"/>
    </xf>
    <xf numFmtId="0" fontId="103" fillId="3" borderId="147" xfId="13" applyFont="1" applyFill="1" applyBorder="1" applyAlignment="1" applyProtection="1">
      <alignment horizontal="left" vertical="top" wrapText="1"/>
      <protection locked="0"/>
    </xf>
    <xf numFmtId="0" fontId="102" fillId="0" borderId="83" xfId="0" applyFont="1" applyFill="1" applyBorder="1" applyAlignment="1">
      <alignment horizontal="center" vertical="center"/>
    </xf>
    <xf numFmtId="0" fontId="102" fillId="76" borderId="80" xfId="0" applyFont="1" applyFill="1" applyBorder="1" applyAlignment="1">
      <alignment horizontal="center" vertical="center" wrapText="1"/>
    </xf>
    <xf numFmtId="0" fontId="102" fillId="76" borderId="0" xfId="0" applyFont="1" applyFill="1" applyBorder="1" applyAlignment="1">
      <alignment horizontal="center" vertical="center" wrapText="1"/>
    </xf>
    <xf numFmtId="0" fontId="102" fillId="76" borderId="81" xfId="0" applyFont="1" applyFill="1" applyBorder="1" applyAlignment="1">
      <alignment horizontal="center" vertical="center" wrapText="1"/>
    </xf>
    <xf numFmtId="0" fontId="103" fillId="77" borderId="97" xfId="0" applyFont="1" applyFill="1" applyBorder="1" applyAlignment="1">
      <alignment vertical="center" wrapText="1"/>
    </xf>
    <xf numFmtId="0" fontId="103" fillId="77" borderId="95" xfId="0" applyFont="1" applyFill="1" applyBorder="1" applyAlignment="1">
      <alignment vertical="center" wrapText="1"/>
    </xf>
    <xf numFmtId="0" fontId="103" fillId="0" borderId="97" xfId="0" applyFont="1" applyFill="1" applyBorder="1" applyAlignment="1">
      <alignment vertical="center" wrapText="1"/>
    </xf>
    <xf numFmtId="0" fontId="103" fillId="0" borderId="95" xfId="0" applyFont="1" applyFill="1" applyBorder="1" applyAlignment="1">
      <alignment vertical="center" wrapText="1"/>
    </xf>
    <xf numFmtId="0" fontId="102" fillId="76" borderId="85" xfId="0" applyFont="1" applyFill="1" applyBorder="1" applyAlignment="1">
      <alignment horizontal="center" vertical="center"/>
    </xf>
    <xf numFmtId="0" fontId="102" fillId="76" borderId="86" xfId="0" applyFont="1" applyFill="1" applyBorder="1" applyAlignment="1">
      <alignment horizontal="center" vertical="center"/>
    </xf>
    <xf numFmtId="0" fontId="102" fillId="76" borderId="87" xfId="0" applyFont="1" applyFill="1" applyBorder="1" applyAlignment="1">
      <alignment horizontal="center" vertical="center"/>
    </xf>
    <xf numFmtId="0" fontId="103" fillId="3" borderId="97" xfId="0" applyFont="1" applyFill="1" applyBorder="1" applyAlignment="1">
      <alignment horizontal="left" vertical="center" wrapText="1"/>
    </xf>
    <xf numFmtId="0" fontId="103" fillId="3" borderId="95" xfId="0" applyFont="1" applyFill="1" applyBorder="1" applyAlignment="1">
      <alignment horizontal="left" vertical="center" wrapText="1"/>
    </xf>
    <xf numFmtId="0" fontId="103" fillId="0" borderId="75" xfId="0" applyFont="1" applyFill="1" applyBorder="1" applyAlignment="1">
      <alignment horizontal="left" vertical="center" wrapText="1"/>
    </xf>
    <xf numFmtId="0" fontId="103" fillId="0" borderId="76" xfId="0" applyFont="1" applyFill="1" applyBorder="1" applyAlignment="1">
      <alignment horizontal="left" vertical="center" wrapText="1"/>
    </xf>
    <xf numFmtId="0" fontId="102" fillId="76" borderId="71" xfId="0" applyFont="1" applyFill="1" applyBorder="1" applyAlignment="1">
      <alignment horizontal="center" vertical="center" wrapText="1"/>
    </xf>
    <xf numFmtId="0" fontId="102" fillId="76" borderId="72" xfId="0" applyFont="1" applyFill="1" applyBorder="1" applyAlignment="1">
      <alignment horizontal="center" vertical="center" wrapText="1"/>
    </xf>
    <xf numFmtId="0" fontId="102" fillId="76" borderId="73" xfId="0" applyFont="1" applyFill="1" applyBorder="1" applyAlignment="1">
      <alignment horizontal="center" vertical="center" wrapText="1"/>
    </xf>
    <xf numFmtId="0" fontId="103" fillId="0" borderId="52" xfId="0" applyFont="1" applyFill="1" applyBorder="1" applyAlignment="1">
      <alignment horizontal="left" vertical="center" wrapText="1"/>
    </xf>
    <xf numFmtId="0" fontId="103" fillId="0" borderId="11" xfId="0" applyFont="1" applyFill="1" applyBorder="1" applyAlignment="1">
      <alignment horizontal="left" vertical="center" wrapText="1"/>
    </xf>
    <xf numFmtId="0" fontId="103" fillId="82" borderId="97" xfId="0" applyFont="1" applyFill="1" applyBorder="1" applyAlignment="1">
      <alignment vertical="center" wrapText="1"/>
    </xf>
    <xf numFmtId="0" fontId="103" fillId="82" borderId="95" xfId="0" applyFont="1" applyFill="1" applyBorder="1" applyAlignment="1">
      <alignment vertical="center" wrapText="1"/>
    </xf>
    <xf numFmtId="0" fontId="103" fillId="82" borderId="138" xfId="0" applyFont="1" applyFill="1" applyBorder="1" applyAlignment="1">
      <alignment horizontal="left" vertical="center" wrapText="1"/>
    </xf>
    <xf numFmtId="0" fontId="103" fillId="82" borderId="139" xfId="0" applyFont="1" applyFill="1" applyBorder="1" applyAlignment="1">
      <alignment horizontal="left" vertical="center" wrapText="1"/>
    </xf>
    <xf numFmtId="0" fontId="103" fillId="82" borderId="140" xfId="0" applyFont="1" applyFill="1" applyBorder="1" applyAlignment="1">
      <alignment horizontal="left" vertical="center" wrapText="1"/>
    </xf>
    <xf numFmtId="0" fontId="103" fillId="3" borderId="75" xfId="0" applyFont="1" applyFill="1" applyBorder="1" applyAlignment="1">
      <alignment horizontal="left" vertical="center" wrapText="1"/>
    </xf>
    <xf numFmtId="0" fontId="103" fillId="3" borderId="76" xfId="0" applyFont="1" applyFill="1" applyBorder="1" applyAlignment="1">
      <alignment horizontal="left" vertical="center" wrapText="1"/>
    </xf>
    <xf numFmtId="0" fontId="103" fillId="82" borderId="78" xfId="0" applyFont="1" applyFill="1" applyBorder="1" applyAlignment="1">
      <alignment horizontal="left" vertical="center" wrapText="1"/>
    </xf>
    <xf numFmtId="0" fontId="103" fillId="82" borderId="79" xfId="0" applyFont="1" applyFill="1" applyBorder="1" applyAlignment="1">
      <alignment horizontal="left" vertical="center" wrapText="1"/>
    </xf>
    <xf numFmtId="0" fontId="103" fillId="82" borderId="52" xfId="0" applyFont="1" applyFill="1" applyBorder="1" applyAlignment="1">
      <alignment vertical="center" wrapText="1"/>
    </xf>
    <xf numFmtId="0" fontId="103" fillId="82" borderId="11" xfId="0" applyFont="1" applyFill="1" applyBorder="1" applyAlignment="1">
      <alignment vertical="center" wrapText="1"/>
    </xf>
    <xf numFmtId="0" fontId="103" fillId="3" borderId="97" xfId="0" applyFont="1" applyFill="1" applyBorder="1" applyAlignment="1">
      <alignment vertical="center" wrapText="1"/>
    </xf>
    <xf numFmtId="0" fontId="103" fillId="3" borderId="95" xfId="0" applyFont="1" applyFill="1" applyBorder="1" applyAlignment="1">
      <alignment vertical="center" wrapText="1"/>
    </xf>
    <xf numFmtId="0" fontId="102" fillId="0" borderId="68" xfId="0" applyFont="1" applyFill="1" applyBorder="1" applyAlignment="1">
      <alignment horizontal="center" vertical="center"/>
    </xf>
    <xf numFmtId="0" fontId="102" fillId="0" borderId="69" xfId="0" applyFont="1" applyFill="1" applyBorder="1" applyAlignment="1">
      <alignment horizontal="center" vertical="center"/>
    </xf>
    <xf numFmtId="0" fontId="102" fillId="0" borderId="70" xfId="0" applyFont="1" applyFill="1" applyBorder="1" applyAlignment="1">
      <alignment horizontal="center" vertical="center"/>
    </xf>
    <xf numFmtId="0" fontId="103" fillId="0" borderId="96" xfId="0" applyFont="1" applyFill="1" applyBorder="1" applyAlignment="1">
      <alignment horizontal="left" vertical="center" wrapText="1"/>
    </xf>
    <xf numFmtId="0" fontId="123" fillId="3" borderId="97" xfId="0" applyFont="1" applyFill="1" applyBorder="1" applyAlignment="1">
      <alignment vertical="center" wrapText="1"/>
    </xf>
    <xf numFmtId="0" fontId="123" fillId="3" borderId="95" xfId="0" applyFont="1" applyFill="1" applyBorder="1" applyAlignment="1">
      <alignment vertical="center" wrapText="1"/>
    </xf>
    <xf numFmtId="0" fontId="103" fillId="0" borderId="97" xfId="0" applyFont="1" applyFill="1" applyBorder="1" applyAlignment="1">
      <alignment horizontal="left"/>
    </xf>
    <xf numFmtId="0" fontId="103" fillId="0" borderId="95" xfId="0" applyFont="1" applyFill="1" applyBorder="1" applyAlignment="1">
      <alignment horizontal="left"/>
    </xf>
    <xf numFmtId="164" fontId="157" fillId="36" borderId="145" xfId="7" applyNumberFormat="1" applyFont="1" applyFill="1" applyBorder="1"/>
    <xf numFmtId="0" fontId="116" fillId="78" borderId="145" xfId="0" applyFont="1" applyFill="1" applyBorder="1"/>
    <xf numFmtId="0" fontId="113" fillId="0" borderId="147" xfId="0" applyFont="1" applyBorder="1"/>
    <xf numFmtId="0" fontId="113" fillId="81" borderId="147" xfId="0" applyFont="1" applyFill="1" applyBorder="1"/>
    <xf numFmtId="0" fontId="113" fillId="0" borderId="147" xfId="0" applyFont="1" applyFill="1" applyBorder="1"/>
    <xf numFmtId="0" fontId="113" fillId="0" borderId="114" xfId="0" applyFont="1" applyFill="1" applyBorder="1"/>
  </cellXfs>
  <cellStyles count="21415">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1413"/>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23" xfId="21414"/>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sbank.g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5"/>
  <sheetViews>
    <sheetView showGridLines="0" tabSelected="1" zoomScale="85" zoomScaleNormal="85" workbookViewId="0">
      <pane xSplit="1" ySplit="7" topLeftCell="B8" activePane="bottomRight" state="frozen"/>
      <selection pane="topRight" activeCell="B1" sqref="B1"/>
      <selection pane="bottomLeft" activeCell="A8" sqref="A8"/>
      <selection pane="bottomRight" activeCell="B1" sqref="B1"/>
    </sheetView>
  </sheetViews>
  <sheetFormatPr defaultRowHeight="15"/>
  <cols>
    <col min="1" max="1" width="10.28515625" style="2" customWidth="1"/>
    <col min="2" max="2" width="153" bestFit="1" customWidth="1"/>
    <col min="3" max="3" width="39.42578125" customWidth="1"/>
    <col min="7" max="7" width="25" customWidth="1"/>
  </cols>
  <sheetData>
    <row r="1" spans="1:3" ht="15.75">
      <c r="A1" s="9"/>
      <c r="B1" s="127" t="s">
        <v>159</v>
      </c>
      <c r="C1" s="55"/>
    </row>
    <row r="2" spans="1:3" s="124" customFormat="1" ht="15.75">
      <c r="A2" s="168">
        <v>1</v>
      </c>
      <c r="B2" s="125" t="s">
        <v>160</v>
      </c>
      <c r="C2" s="620" t="s">
        <v>957</v>
      </c>
    </row>
    <row r="3" spans="1:3" s="124" customFormat="1" ht="15.75">
      <c r="A3" s="168">
        <v>2</v>
      </c>
      <c r="B3" s="126" t="s">
        <v>161</v>
      </c>
      <c r="C3" s="620" t="s">
        <v>958</v>
      </c>
    </row>
    <row r="4" spans="1:3" s="124" customFormat="1" ht="15.75">
      <c r="A4" s="168">
        <v>3</v>
      </c>
      <c r="B4" s="126" t="s">
        <v>162</v>
      </c>
      <c r="C4" s="620" t="s">
        <v>959</v>
      </c>
    </row>
    <row r="5" spans="1:3" s="124" customFormat="1" ht="15.75">
      <c r="A5" s="169">
        <v>4</v>
      </c>
      <c r="B5" s="129" t="s">
        <v>163</v>
      </c>
      <c r="C5" s="621" t="s">
        <v>960</v>
      </c>
    </row>
    <row r="6" spans="1:3" s="128" customFormat="1" ht="65.25" customHeight="1">
      <c r="A6" s="859" t="s">
        <v>321</v>
      </c>
      <c r="B6" s="860"/>
      <c r="C6" s="860"/>
    </row>
    <row r="7" spans="1:3">
      <c r="A7" s="261" t="s">
        <v>251</v>
      </c>
      <c r="B7" s="262" t="s">
        <v>164</v>
      </c>
    </row>
    <row r="8" spans="1:3">
      <c r="A8" s="263">
        <v>1</v>
      </c>
      <c r="B8" s="259" t="s">
        <v>139</v>
      </c>
    </row>
    <row r="9" spans="1:3">
      <c r="A9" s="263">
        <v>2</v>
      </c>
      <c r="B9" s="259" t="s">
        <v>165</v>
      </c>
    </row>
    <row r="10" spans="1:3">
      <c r="A10" s="263">
        <v>3</v>
      </c>
      <c r="B10" s="259" t="s">
        <v>166</v>
      </c>
    </row>
    <row r="11" spans="1:3">
      <c r="A11" s="263">
        <v>4</v>
      </c>
      <c r="B11" s="259" t="s">
        <v>167</v>
      </c>
      <c r="C11" s="123"/>
    </row>
    <row r="12" spans="1:3">
      <c r="A12" s="263">
        <v>5</v>
      </c>
      <c r="B12" s="259" t="s">
        <v>107</v>
      </c>
    </row>
    <row r="13" spans="1:3">
      <c r="A13" s="263">
        <v>6</v>
      </c>
      <c r="B13" s="264" t="s">
        <v>91</v>
      </c>
    </row>
    <row r="14" spans="1:3">
      <c r="A14" s="263">
        <v>7</v>
      </c>
      <c r="B14" s="259" t="s">
        <v>168</v>
      </c>
    </row>
    <row r="15" spans="1:3">
      <c r="A15" s="263">
        <v>8</v>
      </c>
      <c r="B15" s="259" t="s">
        <v>171</v>
      </c>
    </row>
    <row r="16" spans="1:3">
      <c r="A16" s="263">
        <v>9</v>
      </c>
      <c r="B16" s="259" t="s">
        <v>85</v>
      </c>
    </row>
    <row r="17" spans="1:2">
      <c r="A17" s="265" t="s">
        <v>378</v>
      </c>
      <c r="B17" s="259" t="s">
        <v>358</v>
      </c>
    </row>
    <row r="18" spans="1:2">
      <c r="A18" s="263">
        <v>10</v>
      </c>
      <c r="B18" s="259" t="s">
        <v>172</v>
      </c>
    </row>
    <row r="19" spans="1:2">
      <c r="A19" s="263">
        <v>11</v>
      </c>
      <c r="B19" s="264" t="s">
        <v>155</v>
      </c>
    </row>
    <row r="20" spans="1:2">
      <c r="A20" s="263">
        <v>12</v>
      </c>
      <c r="B20" s="264" t="s">
        <v>152</v>
      </c>
    </row>
    <row r="21" spans="1:2">
      <c r="A21" s="263">
        <v>13</v>
      </c>
      <c r="B21" s="266" t="s">
        <v>297</v>
      </c>
    </row>
    <row r="22" spans="1:2">
      <c r="A22" s="263">
        <v>14</v>
      </c>
      <c r="B22" s="259" t="s">
        <v>351</v>
      </c>
    </row>
    <row r="23" spans="1:2">
      <c r="A23" s="267">
        <v>15</v>
      </c>
      <c r="B23" s="259" t="s">
        <v>74</v>
      </c>
    </row>
    <row r="24" spans="1:2">
      <c r="A24" s="267">
        <v>15.1</v>
      </c>
      <c r="B24" s="259" t="s">
        <v>387</v>
      </c>
    </row>
    <row r="25" spans="1:2">
      <c r="A25" s="267">
        <v>16</v>
      </c>
      <c r="B25" s="259" t="s">
        <v>451</v>
      </c>
    </row>
    <row r="26" spans="1:2">
      <c r="A26" s="267">
        <v>17</v>
      </c>
      <c r="B26" s="259" t="s">
        <v>675</v>
      </c>
    </row>
    <row r="27" spans="1:2">
      <c r="A27" s="267">
        <v>18</v>
      </c>
      <c r="B27" s="259" t="s">
        <v>936</v>
      </c>
    </row>
    <row r="28" spans="1:2">
      <c r="A28" s="267">
        <v>19</v>
      </c>
      <c r="B28" s="259" t="s">
        <v>937</v>
      </c>
    </row>
    <row r="29" spans="1:2">
      <c r="A29" s="267">
        <v>20</v>
      </c>
      <c r="B29" s="259" t="s">
        <v>938</v>
      </c>
    </row>
    <row r="30" spans="1:2">
      <c r="A30" s="267">
        <v>21</v>
      </c>
      <c r="B30" s="259" t="s">
        <v>544</v>
      </c>
    </row>
    <row r="31" spans="1:2">
      <c r="A31" s="267">
        <v>22</v>
      </c>
      <c r="B31" s="259" t="s">
        <v>939</v>
      </c>
    </row>
    <row r="32" spans="1:2" ht="25.5">
      <c r="A32" s="267">
        <v>23</v>
      </c>
      <c r="B32" s="616" t="s">
        <v>935</v>
      </c>
    </row>
    <row r="33" spans="1:2">
      <c r="A33" s="267">
        <v>24</v>
      </c>
      <c r="B33" s="259" t="s">
        <v>940</v>
      </c>
    </row>
    <row r="34" spans="1:2">
      <c r="A34" s="267">
        <v>25</v>
      </c>
      <c r="B34" s="259" t="s">
        <v>941</v>
      </c>
    </row>
    <row r="35" spans="1:2">
      <c r="A35" s="263">
        <v>26</v>
      </c>
      <c r="B35" s="259" t="s">
        <v>721</v>
      </c>
    </row>
  </sheetData>
  <mergeCells count="1">
    <mergeCell ref="A6:C6"/>
  </mergeCells>
  <hyperlinks>
    <hyperlink ref="B8" location="'1. key ratios'!A1" display="ცხრილი 1: ძირითადი მაჩვენებლები"/>
    <hyperlink ref="B9" location="'2. SOFP'!A1" display="საბალანსო უწყისი"/>
    <hyperlink ref="B10" location="'3. SOPL'!A1" display="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0" location="'12. CRM'!A1" display="საკრედიტო რისკის მიტიგაცია"/>
    <hyperlink ref="B19" location="'11. CRWA'!A1" display="საკრედიტო რისკის მიხედვით შეწონილი რისკის პოზიციები"/>
    <hyperlink ref="B21" location="'13. CRME'!A1" display="სტანდარტიზებული მიდგომა - საკრედიტო რისკი საკრედიტო რისკის მიტიგაციის ეფექტი"/>
    <hyperlink ref="B23" location="'15. CCR'!A1" display="კონტრაგენტთან დაკავშირებული საკრედიტო რისკის მიხედვით შეწონილი რისკის პოზიციები"/>
    <hyperlink ref="B22"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4" location="'15.1. LR'!A1" display="ლევერიჯის კოეფიციენტი"/>
    <hyperlink ref="B25" location="'16. NSFR'!A1" display="წმინდა სტაბილური დაფინანსების კოეფიციენტი"/>
    <hyperlink ref="B26" location="' 17. Residual Maturity'!A1" display="რისკის პოზიციის ღირებულება ნარჩენი ვადიანობის  და რისკის კლასების მიხედვით"/>
    <hyperlink ref="B27"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28"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30" location="'21. NPL'!A1" display="უმოქმედო სესხების ცვლილება"/>
    <hyperlink ref="B31"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2"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3"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4"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29" location="'20. Reserves'!A1" display="რეზერვის ცვლილება სესხებზე და კორპორატიულ სავალო ფასიანი ქაღალდებზე"/>
    <hyperlink ref="B35" location="'26. Retail Products'!A1" display="ზოგადი ინფორმაცია საცალო პროდუქტებზე"/>
    <hyperlink ref="C5"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56"/>
  <sheetViews>
    <sheetView showGridLines="0" zoomScaleNormal="100" workbookViewId="0">
      <pane xSplit="1" ySplit="5" topLeftCell="B6" activePane="bottomRight" state="frozen"/>
      <selection pane="topRight" activeCell="B1" sqref="B1"/>
      <selection pane="bottomLeft" activeCell="A5" sqref="A5"/>
      <selection pane="bottomRight" activeCell="B4" sqref="B4"/>
    </sheetView>
  </sheetViews>
  <sheetFormatPr defaultRowHeight="15"/>
  <cols>
    <col min="1" max="1" width="9.5703125" style="5" bestFit="1" customWidth="1"/>
    <col min="2" max="2" width="132.42578125" style="2" customWidth="1"/>
    <col min="3" max="3" width="18.42578125" style="2" customWidth="1"/>
  </cols>
  <sheetData>
    <row r="1" spans="1:6" ht="15.75">
      <c r="A1" s="17" t="s">
        <v>108</v>
      </c>
      <c r="B1" s="622" t="str">
        <f>'1. key ratios'!B1</f>
        <v>სს იშბანკი საქართველო</v>
      </c>
      <c r="D1" s="2"/>
      <c r="E1" s="2"/>
      <c r="F1" s="2"/>
    </row>
    <row r="2" spans="1:6" s="21" customFormat="1" ht="15.75" customHeight="1">
      <c r="A2" s="21" t="s">
        <v>109</v>
      </c>
      <c r="B2" s="623">
        <f>'1. key ratios'!B2</f>
        <v>45291</v>
      </c>
    </row>
    <row r="3" spans="1:6" s="21" customFormat="1" ht="15.75" customHeight="1"/>
    <row r="4" spans="1:6" ht="15.75" thickBot="1">
      <c r="A4" s="5" t="s">
        <v>257</v>
      </c>
      <c r="B4" s="30" t="s">
        <v>85</v>
      </c>
    </row>
    <row r="5" spans="1:6">
      <c r="A5" s="88" t="s">
        <v>25</v>
      </c>
      <c r="B5" s="89"/>
      <c r="C5" s="90" t="s">
        <v>26</v>
      </c>
    </row>
    <row r="6" spans="1:6">
      <c r="A6" s="91">
        <v>1</v>
      </c>
      <c r="B6" s="51" t="s">
        <v>27</v>
      </c>
      <c r="C6" s="173">
        <f>SUM(C7:C11)</f>
        <v>134047064.89950153</v>
      </c>
    </row>
    <row r="7" spans="1:6">
      <c r="A7" s="91">
        <v>2</v>
      </c>
      <c r="B7" s="48" t="s">
        <v>28</v>
      </c>
      <c r="C7" s="174">
        <f>'2. SOFP'!E55</f>
        <v>69161600</v>
      </c>
    </row>
    <row r="8" spans="1:6">
      <c r="A8" s="91">
        <v>3</v>
      </c>
      <c r="B8" s="42" t="s">
        <v>29</v>
      </c>
      <c r="C8" s="174"/>
    </row>
    <row r="9" spans="1:6">
      <c r="A9" s="91">
        <v>4</v>
      </c>
      <c r="B9" s="42" t="s">
        <v>30</v>
      </c>
      <c r="C9" s="174"/>
    </row>
    <row r="10" spans="1:6">
      <c r="A10" s="91">
        <v>5</v>
      </c>
      <c r="B10" s="42" t="s">
        <v>31</v>
      </c>
      <c r="C10" s="174"/>
    </row>
    <row r="11" spans="1:6">
      <c r="A11" s="91">
        <v>6</v>
      </c>
      <c r="B11" s="49" t="s">
        <v>32</v>
      </c>
      <c r="C11" s="174">
        <f>'2. SOFP'!E67</f>
        <v>64885464.899501532</v>
      </c>
    </row>
    <row r="12" spans="1:6" s="4" customFormat="1">
      <c r="A12" s="91">
        <v>7</v>
      </c>
      <c r="B12" s="51" t="s">
        <v>33</v>
      </c>
      <c r="C12" s="175">
        <f>SUM(C13:C28)</f>
        <v>166203.18946849319</v>
      </c>
    </row>
    <row r="13" spans="1:6" s="4" customFormat="1">
      <c r="A13" s="91">
        <v>8</v>
      </c>
      <c r="B13" s="50" t="s">
        <v>34</v>
      </c>
      <c r="C13" s="176"/>
    </row>
    <row r="14" spans="1:6" s="4" customFormat="1" ht="25.5">
      <c r="A14" s="91">
        <v>9</v>
      </c>
      <c r="B14" s="43" t="s">
        <v>35</v>
      </c>
      <c r="C14" s="176"/>
    </row>
    <row r="15" spans="1:6" s="4" customFormat="1">
      <c r="A15" s="91">
        <v>10</v>
      </c>
      <c r="B15" s="44" t="s">
        <v>36</v>
      </c>
      <c r="C15" s="176">
        <f>'2. SOFP'!E27</f>
        <v>166203.18946849319</v>
      </c>
    </row>
    <row r="16" spans="1:6" s="4" customFormat="1">
      <c r="A16" s="91">
        <v>11</v>
      </c>
      <c r="B16" s="45" t="s">
        <v>37</v>
      </c>
      <c r="C16" s="176"/>
    </row>
    <row r="17" spans="1:3" s="4" customFormat="1">
      <c r="A17" s="91">
        <v>12</v>
      </c>
      <c r="B17" s="44" t="s">
        <v>38</v>
      </c>
      <c r="C17" s="176"/>
    </row>
    <row r="18" spans="1:3" s="4" customFormat="1">
      <c r="A18" s="91">
        <v>13</v>
      </c>
      <c r="B18" s="44" t="s">
        <v>39</v>
      </c>
      <c r="C18" s="176"/>
    </row>
    <row r="19" spans="1:3" s="4" customFormat="1">
      <c r="A19" s="91">
        <v>14</v>
      </c>
      <c r="B19" s="44" t="s">
        <v>40</v>
      </c>
      <c r="C19" s="176"/>
    </row>
    <row r="20" spans="1:3" s="4" customFormat="1" ht="25.5">
      <c r="A20" s="91">
        <v>15</v>
      </c>
      <c r="B20" s="44" t="s">
        <v>41</v>
      </c>
      <c r="C20" s="176"/>
    </row>
    <row r="21" spans="1:3" s="4" customFormat="1" ht="25.5">
      <c r="A21" s="91">
        <v>16</v>
      </c>
      <c r="B21" s="43" t="s">
        <v>42</v>
      </c>
      <c r="C21" s="176"/>
    </row>
    <row r="22" spans="1:3" s="4" customFormat="1">
      <c r="A22" s="91">
        <v>17</v>
      </c>
      <c r="B22" s="92" t="s">
        <v>43</v>
      </c>
      <c r="C22" s="176"/>
    </row>
    <row r="23" spans="1:3" s="4" customFormat="1">
      <c r="A23" s="91">
        <v>18</v>
      </c>
      <c r="B23" s="617" t="s">
        <v>724</v>
      </c>
      <c r="C23" s="394"/>
    </row>
    <row r="24" spans="1:3" s="4" customFormat="1" ht="25.5">
      <c r="A24" s="91">
        <v>19</v>
      </c>
      <c r="B24" s="43" t="s">
        <v>44</v>
      </c>
      <c r="C24" s="176"/>
    </row>
    <row r="25" spans="1:3" s="4" customFormat="1" ht="25.5">
      <c r="A25" s="91">
        <v>20</v>
      </c>
      <c r="B25" s="43" t="s">
        <v>45</v>
      </c>
      <c r="C25" s="176"/>
    </row>
    <row r="26" spans="1:3" s="4" customFormat="1" ht="25.5">
      <c r="A26" s="91">
        <v>21</v>
      </c>
      <c r="B26" s="46" t="s">
        <v>46</v>
      </c>
      <c r="C26" s="176"/>
    </row>
    <row r="27" spans="1:3" s="4" customFormat="1">
      <c r="A27" s="91">
        <v>22</v>
      </c>
      <c r="B27" s="46" t="s">
        <v>47</v>
      </c>
      <c r="C27" s="176"/>
    </row>
    <row r="28" spans="1:3" s="4" customFormat="1" ht="25.5">
      <c r="A28" s="91">
        <v>23</v>
      </c>
      <c r="B28" s="46" t="s">
        <v>48</v>
      </c>
      <c r="C28" s="176"/>
    </row>
    <row r="29" spans="1:3" s="4" customFormat="1">
      <c r="A29" s="91">
        <v>24</v>
      </c>
      <c r="B29" s="52" t="s">
        <v>22</v>
      </c>
      <c r="C29" s="175">
        <f>C6-C12</f>
        <v>133880861.71003304</v>
      </c>
    </row>
    <row r="30" spans="1:3" s="4" customFormat="1">
      <c r="A30" s="93"/>
      <c r="B30" s="47"/>
      <c r="C30" s="176"/>
    </row>
    <row r="31" spans="1:3" s="4" customFormat="1">
      <c r="A31" s="93">
        <v>25</v>
      </c>
      <c r="B31" s="52" t="s">
        <v>49</v>
      </c>
      <c r="C31" s="175">
        <f>C32+C35</f>
        <v>0</v>
      </c>
    </row>
    <row r="32" spans="1:3" s="4" customFormat="1">
      <c r="A32" s="93">
        <v>26</v>
      </c>
      <c r="B32" s="42" t="s">
        <v>50</v>
      </c>
      <c r="C32" s="177">
        <f>C33+C34</f>
        <v>0</v>
      </c>
    </row>
    <row r="33" spans="1:3" s="4" customFormat="1">
      <c r="A33" s="93">
        <v>27</v>
      </c>
      <c r="B33" s="121" t="s">
        <v>51</v>
      </c>
      <c r="C33" s="176"/>
    </row>
    <row r="34" spans="1:3" s="4" customFormat="1">
      <c r="A34" s="93">
        <v>28</v>
      </c>
      <c r="B34" s="121" t="s">
        <v>52</v>
      </c>
      <c r="C34" s="176"/>
    </row>
    <row r="35" spans="1:3" s="4" customFormat="1">
      <c r="A35" s="93">
        <v>29</v>
      </c>
      <c r="B35" s="42" t="s">
        <v>53</v>
      </c>
      <c r="C35" s="176"/>
    </row>
    <row r="36" spans="1:3" s="4" customFormat="1">
      <c r="A36" s="93">
        <v>30</v>
      </c>
      <c r="B36" s="52" t="s">
        <v>54</v>
      </c>
      <c r="C36" s="175">
        <f>SUM(C37:C41)</f>
        <v>0</v>
      </c>
    </row>
    <row r="37" spans="1:3" s="4" customFormat="1">
      <c r="A37" s="93">
        <v>31</v>
      </c>
      <c r="B37" s="43" t="s">
        <v>55</v>
      </c>
      <c r="C37" s="176"/>
    </row>
    <row r="38" spans="1:3" s="4" customFormat="1">
      <c r="A38" s="93">
        <v>32</v>
      </c>
      <c r="B38" s="44" t="s">
        <v>56</v>
      </c>
      <c r="C38" s="176"/>
    </row>
    <row r="39" spans="1:3" s="4" customFormat="1" ht="25.5">
      <c r="A39" s="93">
        <v>33</v>
      </c>
      <c r="B39" s="43" t="s">
        <v>57</v>
      </c>
      <c r="C39" s="176"/>
    </row>
    <row r="40" spans="1:3" s="4" customFormat="1" ht="25.5">
      <c r="A40" s="93">
        <v>34</v>
      </c>
      <c r="B40" s="43" t="s">
        <v>45</v>
      </c>
      <c r="C40" s="176"/>
    </row>
    <row r="41" spans="1:3" s="4" customFormat="1" ht="25.5">
      <c r="A41" s="93">
        <v>35</v>
      </c>
      <c r="B41" s="46" t="s">
        <v>58</v>
      </c>
      <c r="C41" s="176"/>
    </row>
    <row r="42" spans="1:3" s="4" customFormat="1">
      <c r="A42" s="93">
        <v>36</v>
      </c>
      <c r="B42" s="52" t="s">
        <v>23</v>
      </c>
      <c r="C42" s="175">
        <f>C31-C36</f>
        <v>0</v>
      </c>
    </row>
    <row r="43" spans="1:3" s="4" customFormat="1">
      <c r="A43" s="93"/>
      <c r="B43" s="47"/>
      <c r="C43" s="176"/>
    </row>
    <row r="44" spans="1:3" s="4" customFormat="1">
      <c r="A44" s="93">
        <v>37</v>
      </c>
      <c r="B44" s="53" t="s">
        <v>59</v>
      </c>
      <c r="C44" s="175">
        <f>SUM(C45:C47)</f>
        <v>0</v>
      </c>
    </row>
    <row r="45" spans="1:3" s="4" customFormat="1">
      <c r="A45" s="93">
        <v>38</v>
      </c>
      <c r="B45" s="42" t="s">
        <v>60</v>
      </c>
      <c r="C45" s="176"/>
    </row>
    <row r="46" spans="1:3" s="4" customFormat="1">
      <c r="A46" s="93">
        <v>39</v>
      </c>
      <c r="B46" s="42" t="s">
        <v>61</v>
      </c>
      <c r="C46" s="176"/>
    </row>
    <row r="47" spans="1:3" s="4" customFormat="1">
      <c r="A47" s="93">
        <v>40</v>
      </c>
      <c r="B47" s="618" t="s">
        <v>723</v>
      </c>
      <c r="C47" s="176"/>
    </row>
    <row r="48" spans="1:3" s="4" customFormat="1">
      <c r="A48" s="93">
        <v>41</v>
      </c>
      <c r="B48" s="53" t="s">
        <v>62</v>
      </c>
      <c r="C48" s="175">
        <f>SUM(C49:C52)</f>
        <v>0</v>
      </c>
    </row>
    <row r="49" spans="1:3" s="4" customFormat="1">
      <c r="A49" s="93">
        <v>42</v>
      </c>
      <c r="B49" s="43" t="s">
        <v>63</v>
      </c>
      <c r="C49" s="176"/>
    </row>
    <row r="50" spans="1:3" s="4" customFormat="1">
      <c r="A50" s="93">
        <v>43</v>
      </c>
      <c r="B50" s="44" t="s">
        <v>64</v>
      </c>
      <c r="C50" s="176"/>
    </row>
    <row r="51" spans="1:3" s="4" customFormat="1" ht="25.5">
      <c r="A51" s="93">
        <v>44</v>
      </c>
      <c r="B51" s="43" t="s">
        <v>65</v>
      </c>
      <c r="C51" s="176"/>
    </row>
    <row r="52" spans="1:3" s="4" customFormat="1" ht="25.5">
      <c r="A52" s="93">
        <v>45</v>
      </c>
      <c r="B52" s="43" t="s">
        <v>45</v>
      </c>
      <c r="C52" s="176"/>
    </row>
    <row r="53" spans="1:3" s="4" customFormat="1" ht="15.75" thickBot="1">
      <c r="A53" s="93">
        <v>46</v>
      </c>
      <c r="B53" s="94" t="s">
        <v>24</v>
      </c>
      <c r="C53" s="178">
        <f>C44-C48</f>
        <v>0</v>
      </c>
    </row>
    <row r="56" spans="1:3">
      <c r="B56" s="2" t="s">
        <v>141</v>
      </c>
    </row>
  </sheetData>
  <dataValidations count="1">
    <dataValidation operator="lessThanOrEqual" allowBlank="1" showInputMessage="1" showErrorMessage="1" errorTitle="Should be negative number" error="Should be whole negative number or 0" sqref="C13:C53"/>
  </dataValidations>
  <pageMargins left="0.7" right="0.7" top="0.75" bottom="0.75" header="0.3" footer="0.3"/>
  <ignoredErrors>
    <ignoredError sqref="C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3"/>
  <sheetViews>
    <sheetView showGridLines="0" workbookViewId="0">
      <selection activeCell="B4" sqref="B4"/>
    </sheetView>
  </sheetViews>
  <sheetFormatPr defaultColWidth="9.140625" defaultRowHeight="12.75"/>
  <cols>
    <col min="1" max="1" width="10.85546875" style="218" bestFit="1" customWidth="1"/>
    <col min="2" max="2" width="59" style="218" customWidth="1"/>
    <col min="3" max="3" width="16.7109375" style="218" bestFit="1" customWidth="1"/>
    <col min="4" max="4" width="13.140625" style="218" bestFit="1" customWidth="1"/>
    <col min="5" max="16384" width="9.140625" style="218"/>
  </cols>
  <sheetData>
    <row r="1" spans="1:4" ht="15">
      <c r="A1" s="17" t="s">
        <v>108</v>
      </c>
      <c r="B1" s="622" t="str">
        <f>'1. key ratios'!B1</f>
        <v>სს იშბანკი საქართველო</v>
      </c>
    </row>
    <row r="2" spans="1:4" s="21" customFormat="1" ht="15.75" customHeight="1">
      <c r="A2" s="21" t="s">
        <v>109</v>
      </c>
      <c r="B2" s="623">
        <f>'1. key ratios'!B2</f>
        <v>45291</v>
      </c>
    </row>
    <row r="3" spans="1:4" s="21" customFormat="1" ht="15.75" customHeight="1"/>
    <row r="4" spans="1:4" ht="13.5" thickBot="1">
      <c r="A4" s="219" t="s">
        <v>357</v>
      </c>
      <c r="B4" s="248" t="s">
        <v>358</v>
      </c>
    </row>
    <row r="5" spans="1:4" s="249" customFormat="1">
      <c r="A5" s="895" t="s">
        <v>359</v>
      </c>
      <c r="B5" s="896"/>
      <c r="C5" s="238" t="s">
        <v>360</v>
      </c>
      <c r="D5" s="239" t="s">
        <v>361</v>
      </c>
    </row>
    <row r="6" spans="1:4" s="250" customFormat="1">
      <c r="A6" s="240">
        <v>1</v>
      </c>
      <c r="B6" s="241" t="s">
        <v>362</v>
      </c>
      <c r="C6" s="241"/>
      <c r="D6" s="242"/>
    </row>
    <row r="7" spans="1:4" s="250" customFormat="1">
      <c r="A7" s="243" t="s">
        <v>363</v>
      </c>
      <c r="B7" s="244" t="s">
        <v>364</v>
      </c>
      <c r="C7" s="295">
        <v>4.4999999999999998E-2</v>
      </c>
      <c r="D7" s="699">
        <f>C7*'5. RWA'!$C$13</f>
        <v>22902740.529234074</v>
      </c>
    </row>
    <row r="8" spans="1:4" s="250" customFormat="1">
      <c r="A8" s="243" t="s">
        <v>365</v>
      </c>
      <c r="B8" s="244" t="s">
        <v>366</v>
      </c>
      <c r="C8" s="296">
        <v>0.06</v>
      </c>
      <c r="D8" s="699">
        <f>C8*'5. RWA'!$C$13</f>
        <v>30536987.372312099</v>
      </c>
    </row>
    <row r="9" spans="1:4" s="250" customFormat="1">
      <c r="A9" s="243" t="s">
        <v>367</v>
      </c>
      <c r="B9" s="244" t="s">
        <v>368</v>
      </c>
      <c r="C9" s="296">
        <v>0.08</v>
      </c>
      <c r="D9" s="699">
        <f>C9*'5. RWA'!$C$13</f>
        <v>40715983.163082801</v>
      </c>
    </row>
    <row r="10" spans="1:4" s="250" customFormat="1">
      <c r="A10" s="240" t="s">
        <v>369</v>
      </c>
      <c r="B10" s="241" t="s">
        <v>370</v>
      </c>
      <c r="C10" s="297"/>
      <c r="D10" s="700"/>
    </row>
    <row r="11" spans="1:4" s="251" customFormat="1">
      <c r="A11" s="245" t="s">
        <v>371</v>
      </c>
      <c r="B11" s="246" t="s">
        <v>433</v>
      </c>
      <c r="C11" s="698">
        <v>2.5000000000000001E-2</v>
      </c>
      <c r="D11" s="701">
        <f>C11*'5. RWA'!$C$13</f>
        <v>12723744.738463376</v>
      </c>
    </row>
    <row r="12" spans="1:4" s="251" customFormat="1">
      <c r="A12" s="245" t="s">
        <v>372</v>
      </c>
      <c r="B12" s="246" t="s">
        <v>373</v>
      </c>
      <c r="C12" s="698">
        <v>0</v>
      </c>
      <c r="D12" s="701">
        <f>C12*'5. RWA'!$C$13</f>
        <v>0</v>
      </c>
    </row>
    <row r="13" spans="1:4" s="251" customFormat="1">
      <c r="A13" s="245" t="s">
        <v>374</v>
      </c>
      <c r="B13" s="246" t="s">
        <v>375</v>
      </c>
      <c r="C13" s="298"/>
      <c r="D13" s="701">
        <f>C13*'5. RWA'!$C$13</f>
        <v>0</v>
      </c>
    </row>
    <row r="14" spans="1:4" s="250" customFormat="1">
      <c r="A14" s="240" t="s">
        <v>376</v>
      </c>
      <c r="B14" s="241" t="s">
        <v>431</v>
      </c>
      <c r="C14" s="299"/>
      <c r="D14" s="700"/>
    </row>
    <row r="15" spans="1:4" s="250" customFormat="1">
      <c r="A15" s="260" t="s">
        <v>379</v>
      </c>
      <c r="B15" s="246" t="s">
        <v>432</v>
      </c>
      <c r="C15" s="698">
        <v>6.4054644209763922E-2</v>
      </c>
      <c r="D15" s="701">
        <f>C15*'5. RWA'!$C$13</f>
        <v>32600597.689525086</v>
      </c>
    </row>
    <row r="16" spans="1:4" s="250" customFormat="1">
      <c r="A16" s="260" t="s">
        <v>380</v>
      </c>
      <c r="B16" s="246" t="s">
        <v>382</v>
      </c>
      <c r="C16" s="698">
        <v>8.2004846162035544E-2</v>
      </c>
      <c r="D16" s="701">
        <f>C16*'5. RWA'!$C$13</f>
        <v>41736349.195307933</v>
      </c>
    </row>
    <row r="17" spans="1:6" s="250" customFormat="1">
      <c r="A17" s="260" t="s">
        <v>381</v>
      </c>
      <c r="B17" s="246" t="s">
        <v>429</v>
      </c>
      <c r="C17" s="698">
        <v>0.10562353294134028</v>
      </c>
      <c r="D17" s="701">
        <f>C17*'5. RWA'!$C$13</f>
        <v>53757074.860811651</v>
      </c>
    </row>
    <row r="18" spans="1:6" s="249" customFormat="1">
      <c r="A18" s="897" t="s">
        <v>430</v>
      </c>
      <c r="B18" s="898"/>
      <c r="C18" s="300" t="s">
        <v>360</v>
      </c>
      <c r="D18" s="294" t="s">
        <v>361</v>
      </c>
    </row>
    <row r="19" spans="1:6" s="250" customFormat="1">
      <c r="A19" s="247">
        <v>4</v>
      </c>
      <c r="B19" s="246" t="s">
        <v>22</v>
      </c>
      <c r="C19" s="298">
        <f>C7+C11+C12+C13+C15</f>
        <v>0.13405464420976393</v>
      </c>
      <c r="D19" s="699">
        <f>C19*'5. RWA'!$C$13</f>
        <v>68227082.957222536</v>
      </c>
    </row>
    <row r="20" spans="1:6" s="250" customFormat="1">
      <c r="A20" s="247">
        <v>5</v>
      </c>
      <c r="B20" s="246" t="s">
        <v>86</v>
      </c>
      <c r="C20" s="298">
        <f>C8+C11+C12+C13+C16</f>
        <v>0.16700484616203554</v>
      </c>
      <c r="D20" s="699">
        <f>C20*'5. RWA'!$C$13</f>
        <v>84997081.306083396</v>
      </c>
    </row>
    <row r="21" spans="1:6" s="250" customFormat="1" ht="13.5" thickBot="1">
      <c r="A21" s="252" t="s">
        <v>377</v>
      </c>
      <c r="B21" s="253" t="s">
        <v>85</v>
      </c>
      <c r="C21" s="301">
        <f>C9+C11+C12+C13+C17</f>
        <v>0.21062353294134029</v>
      </c>
      <c r="D21" s="702">
        <f>C21*'5. RWA'!$C$13</f>
        <v>107196802.76235783</v>
      </c>
    </row>
    <row r="22" spans="1:6">
      <c r="F22" s="219"/>
    </row>
    <row r="23" spans="1:6">
      <c r="B23" s="23"/>
    </row>
  </sheetData>
  <mergeCells count="2">
    <mergeCell ref="A5:B5"/>
    <mergeCell ref="A18:B18"/>
  </mergeCells>
  <conditionalFormatting sqref="C21">
    <cfRule type="cellIs" dxfId="29"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68"/>
  <sheetViews>
    <sheetView showGridLines="0" zoomScale="80" zoomScaleNormal="80" workbookViewId="0">
      <pane xSplit="1" ySplit="5" topLeftCell="B6" activePane="bottomRight" state="frozen"/>
      <selection pane="topRight" activeCell="B1" sqref="B1"/>
      <selection pane="bottomLeft" activeCell="A5" sqref="A5"/>
      <selection pane="bottomRight" activeCell="B4" sqref="B4"/>
    </sheetView>
  </sheetViews>
  <sheetFormatPr defaultRowHeight="15.75"/>
  <cols>
    <col min="1" max="1" width="10.7109375" style="39" customWidth="1"/>
    <col min="2" max="2" width="91.85546875" style="39" customWidth="1"/>
    <col min="3" max="3" width="53.140625" style="39" customWidth="1"/>
    <col min="4" max="4" width="32.28515625" style="39" customWidth="1"/>
    <col min="5" max="5" width="9.42578125" customWidth="1"/>
  </cols>
  <sheetData>
    <row r="1" spans="1:6">
      <c r="A1" s="17" t="s">
        <v>108</v>
      </c>
      <c r="B1" s="622" t="str">
        <f>'1. key ratios'!B1</f>
        <v>სს იშბანკი საქართველო</v>
      </c>
      <c r="E1" s="2"/>
      <c r="F1" s="2"/>
    </row>
    <row r="2" spans="1:6" s="21" customFormat="1" ht="15.75" customHeight="1">
      <c r="A2" s="21" t="s">
        <v>109</v>
      </c>
      <c r="B2" s="623">
        <f>'1. key ratios'!B2</f>
        <v>45291</v>
      </c>
    </row>
    <row r="3" spans="1:6" s="21" customFormat="1" ht="15.75" customHeight="1">
      <c r="A3" s="26"/>
    </row>
    <row r="4" spans="1:6" s="21" customFormat="1" ht="15.75" customHeight="1" thickBot="1">
      <c r="A4" s="21" t="s">
        <v>258</v>
      </c>
      <c r="B4" s="144" t="s">
        <v>172</v>
      </c>
      <c r="D4" s="146" t="s">
        <v>87</v>
      </c>
    </row>
    <row r="5" spans="1:6" ht="25.5">
      <c r="A5" s="95" t="s">
        <v>25</v>
      </c>
      <c r="B5" s="96" t="s">
        <v>144</v>
      </c>
      <c r="C5" s="97" t="s">
        <v>856</v>
      </c>
      <c r="D5" s="145" t="s">
        <v>173</v>
      </c>
    </row>
    <row r="6" spans="1:6" ht="15">
      <c r="A6" s="443">
        <v>1</v>
      </c>
      <c r="B6" s="397" t="s">
        <v>841</v>
      </c>
      <c r="C6" s="703">
        <f>SUM(C7:C9)</f>
        <v>113274347.29052457</v>
      </c>
      <c r="D6" s="704"/>
      <c r="E6" s="7"/>
    </row>
    <row r="7" spans="1:6" ht="15">
      <c r="A7" s="443">
        <v>1.1000000000000001</v>
      </c>
      <c r="B7" s="398" t="s">
        <v>96</v>
      </c>
      <c r="C7" s="705">
        <f>'7. LI1'!C9</f>
        <v>1847191.38</v>
      </c>
      <c r="D7" s="706"/>
      <c r="E7" s="7"/>
    </row>
    <row r="8" spans="1:6" ht="15">
      <c r="A8" s="443">
        <v>1.2</v>
      </c>
      <c r="B8" s="398" t="s">
        <v>97</v>
      </c>
      <c r="C8" s="705">
        <f>'7. LI1'!C10</f>
        <v>40641771.859930135</v>
      </c>
      <c r="D8" s="706"/>
      <c r="E8" s="7"/>
    </row>
    <row r="9" spans="1:6" ht="15">
      <c r="A9" s="443">
        <v>1.3</v>
      </c>
      <c r="B9" s="398" t="s">
        <v>98</v>
      </c>
      <c r="C9" s="705">
        <f>'7. LI1'!C11</f>
        <v>70785384.050594434</v>
      </c>
      <c r="D9" s="707"/>
      <c r="E9" s="7"/>
    </row>
    <row r="10" spans="1:6" ht="15">
      <c r="A10" s="443">
        <v>2</v>
      </c>
      <c r="B10" s="399" t="s">
        <v>728</v>
      </c>
      <c r="C10" s="708">
        <f>C11</f>
        <v>0</v>
      </c>
      <c r="D10" s="707"/>
      <c r="E10" s="7"/>
    </row>
    <row r="11" spans="1:6" ht="15">
      <c r="A11" s="443">
        <v>2.1</v>
      </c>
      <c r="B11" s="400" t="s">
        <v>729</v>
      </c>
      <c r="C11" s="705">
        <f>'7. LI1'!C13</f>
        <v>0</v>
      </c>
      <c r="D11" s="709"/>
      <c r="E11" s="8"/>
    </row>
    <row r="12" spans="1:6" ht="23.45" customHeight="1">
      <c r="A12" s="443">
        <v>3</v>
      </c>
      <c r="B12" s="401" t="s">
        <v>730</v>
      </c>
      <c r="C12" s="705">
        <f>'7. LI1'!C14</f>
        <v>0</v>
      </c>
      <c r="D12" s="709"/>
      <c r="E12" s="8"/>
    </row>
    <row r="13" spans="1:6" ht="23.1" customHeight="1">
      <c r="A13" s="443">
        <v>4</v>
      </c>
      <c r="B13" s="402" t="s">
        <v>731</v>
      </c>
      <c r="C13" s="705">
        <f>'7. LI1'!C15</f>
        <v>0</v>
      </c>
      <c r="D13" s="709"/>
      <c r="E13" s="8"/>
    </row>
    <row r="14" spans="1:6" ht="15">
      <c r="A14" s="443">
        <v>5</v>
      </c>
      <c r="B14" s="402" t="s">
        <v>732</v>
      </c>
      <c r="C14" s="710">
        <f>SUM(C15:C17)</f>
        <v>0</v>
      </c>
      <c r="D14" s="709"/>
      <c r="E14" s="8"/>
    </row>
    <row r="15" spans="1:6" ht="15">
      <c r="A15" s="443">
        <v>5.0999999999999996</v>
      </c>
      <c r="B15" s="403" t="s">
        <v>733</v>
      </c>
      <c r="C15" s="705">
        <f>'7. LI1'!C17</f>
        <v>0</v>
      </c>
      <c r="D15" s="709"/>
      <c r="E15" s="7"/>
    </row>
    <row r="16" spans="1:6" ht="15">
      <c r="A16" s="443">
        <v>5.2</v>
      </c>
      <c r="B16" s="403" t="s">
        <v>567</v>
      </c>
      <c r="C16" s="705">
        <f>'7. LI1'!C18</f>
        <v>0</v>
      </c>
      <c r="D16" s="707"/>
      <c r="E16" s="7"/>
    </row>
    <row r="17" spans="1:5" ht="15">
      <c r="A17" s="443">
        <v>5.3</v>
      </c>
      <c r="B17" s="403" t="s">
        <v>734</v>
      </c>
      <c r="C17" s="705">
        <f>'7. LI1'!C19</f>
        <v>0</v>
      </c>
      <c r="D17" s="707"/>
      <c r="E17" s="7"/>
    </row>
    <row r="18" spans="1:5" ht="15">
      <c r="A18" s="443">
        <v>6</v>
      </c>
      <c r="B18" s="401" t="s">
        <v>735</v>
      </c>
      <c r="C18" s="711">
        <f>SUM(C19:C20)</f>
        <v>340479679.93520844</v>
      </c>
      <c r="D18" s="707"/>
      <c r="E18" s="7"/>
    </row>
    <row r="19" spans="1:5" ht="15">
      <c r="A19" s="443">
        <v>6.1</v>
      </c>
      <c r="B19" s="403" t="s">
        <v>567</v>
      </c>
      <c r="C19" s="705">
        <f>'7. LI1'!C21</f>
        <v>69868087.019491851</v>
      </c>
      <c r="D19" s="707"/>
      <c r="E19" s="7"/>
    </row>
    <row r="20" spans="1:5" ht="15">
      <c r="A20" s="443">
        <v>6.2</v>
      </c>
      <c r="B20" s="403" t="s">
        <v>734</v>
      </c>
      <c r="C20" s="705">
        <f>'7. LI1'!C22</f>
        <v>270611592.91571659</v>
      </c>
      <c r="D20" s="707"/>
      <c r="E20" s="7"/>
    </row>
    <row r="21" spans="1:5" ht="15">
      <c r="A21" s="443">
        <v>7</v>
      </c>
      <c r="B21" s="404" t="s">
        <v>736</v>
      </c>
      <c r="C21" s="705">
        <f>'7. LI1'!C23</f>
        <v>0</v>
      </c>
      <c r="D21" s="707"/>
      <c r="E21" s="7"/>
    </row>
    <row r="22" spans="1:5" ht="15">
      <c r="A22" s="443">
        <v>8</v>
      </c>
      <c r="B22" s="405" t="s">
        <v>737</v>
      </c>
      <c r="C22" s="705">
        <f>'7. LI1'!C24</f>
        <v>0</v>
      </c>
      <c r="D22" s="707"/>
      <c r="E22" s="7"/>
    </row>
    <row r="23" spans="1:5" ht="15">
      <c r="A23" s="443">
        <v>9</v>
      </c>
      <c r="B23" s="402" t="s">
        <v>738</v>
      </c>
      <c r="C23" s="711">
        <f>SUM(C24:C25)</f>
        <v>7818769.0599999987</v>
      </c>
      <c r="D23" s="712"/>
      <c r="E23" s="7"/>
    </row>
    <row r="24" spans="1:5" ht="15">
      <c r="A24" s="443">
        <v>9.1</v>
      </c>
      <c r="B24" s="406" t="s">
        <v>739</v>
      </c>
      <c r="C24" s="705">
        <f>'7. LI1'!C26</f>
        <v>7818769.0599999987</v>
      </c>
      <c r="D24" s="713"/>
      <c r="E24" s="7"/>
    </row>
    <row r="25" spans="1:5" ht="15">
      <c r="A25" s="443">
        <v>9.1999999999999993</v>
      </c>
      <c r="B25" s="406" t="s">
        <v>740</v>
      </c>
      <c r="C25" s="705">
        <f>'7. LI1'!C27</f>
        <v>0</v>
      </c>
      <c r="D25" s="714"/>
      <c r="E25" s="6"/>
    </row>
    <row r="26" spans="1:5">
      <c r="A26" s="443">
        <v>10</v>
      </c>
      <c r="B26" s="402" t="s">
        <v>36</v>
      </c>
      <c r="C26" s="715">
        <f>SUM(C27:C28)</f>
        <v>166203.18946849319</v>
      </c>
      <c r="D26" s="716" t="s">
        <v>978</v>
      </c>
      <c r="E26" s="7"/>
    </row>
    <row r="27" spans="1:5" ht="15">
      <c r="A27" s="443">
        <v>10.1</v>
      </c>
      <c r="B27" s="406" t="s">
        <v>741</v>
      </c>
      <c r="C27" s="705">
        <f>'7. LI1'!C29</f>
        <v>0</v>
      </c>
      <c r="D27" s="706"/>
      <c r="E27" s="7"/>
    </row>
    <row r="28" spans="1:5" ht="15">
      <c r="A28" s="443">
        <v>10.199999999999999</v>
      </c>
      <c r="B28" s="406" t="s">
        <v>742</v>
      </c>
      <c r="C28" s="705">
        <f>'7. LI1'!C30</f>
        <v>166203.18946849319</v>
      </c>
      <c r="D28" s="706"/>
      <c r="E28" s="7"/>
    </row>
    <row r="29" spans="1:5" ht="15">
      <c r="A29" s="443">
        <v>11</v>
      </c>
      <c r="B29" s="402" t="s">
        <v>743</v>
      </c>
      <c r="C29" s="708">
        <f>SUM(C30:C31)</f>
        <v>4919148.09</v>
      </c>
      <c r="D29" s="706"/>
      <c r="E29" s="7"/>
    </row>
    <row r="30" spans="1:5" ht="15">
      <c r="A30" s="443">
        <v>11.1</v>
      </c>
      <c r="B30" s="406" t="s">
        <v>744</v>
      </c>
      <c r="C30" s="705">
        <f>'7. LI1'!C32</f>
        <v>4919148.09</v>
      </c>
      <c r="D30" s="706"/>
      <c r="E30" s="7"/>
    </row>
    <row r="31" spans="1:5" ht="15">
      <c r="A31" s="443">
        <v>11.2</v>
      </c>
      <c r="B31" s="406" t="s">
        <v>745</v>
      </c>
      <c r="C31" s="705">
        <f>'7. LI1'!C33</f>
        <v>0</v>
      </c>
      <c r="D31" s="706"/>
      <c r="E31" s="7"/>
    </row>
    <row r="32" spans="1:5" ht="15">
      <c r="A32" s="443">
        <v>13</v>
      </c>
      <c r="B32" s="402" t="s">
        <v>99</v>
      </c>
      <c r="C32" s="705">
        <f>'7. LI1'!C34</f>
        <v>3248601.5700000003</v>
      </c>
      <c r="D32" s="706"/>
      <c r="E32" s="7"/>
    </row>
    <row r="33" spans="1:5" ht="15">
      <c r="A33" s="443">
        <v>13.1</v>
      </c>
      <c r="B33" s="407" t="s">
        <v>746</v>
      </c>
      <c r="C33" s="705">
        <f>'7. LI1'!C35</f>
        <v>1349093.18</v>
      </c>
      <c r="D33" s="706"/>
      <c r="E33" s="7"/>
    </row>
    <row r="34" spans="1:5" ht="15">
      <c r="A34" s="443">
        <v>13.2</v>
      </c>
      <c r="B34" s="407" t="s">
        <v>747</v>
      </c>
      <c r="C34" s="705">
        <f>'7. LI1'!C36</f>
        <v>0</v>
      </c>
      <c r="D34" s="717"/>
      <c r="E34" s="7"/>
    </row>
    <row r="35" spans="1:5" ht="15">
      <c r="A35" s="443">
        <v>14</v>
      </c>
      <c r="B35" s="408" t="s">
        <v>748</v>
      </c>
      <c r="C35" s="718">
        <f>SUM(C6,C10,C12,C13,C14,C18,C21,C22,C23,C26,C29,C32)</f>
        <v>469906749.13520151</v>
      </c>
      <c r="D35" s="717"/>
      <c r="E35" s="7"/>
    </row>
    <row r="36" spans="1:5" ht="15">
      <c r="A36" s="443"/>
      <c r="B36" s="409" t="s">
        <v>104</v>
      </c>
      <c r="C36" s="719"/>
      <c r="D36" s="720"/>
      <c r="E36" s="7"/>
    </row>
    <row r="37" spans="1:5" ht="15">
      <c r="A37" s="443">
        <v>15</v>
      </c>
      <c r="B37" s="410" t="s">
        <v>749</v>
      </c>
      <c r="C37" s="721">
        <f>C38</f>
        <v>0</v>
      </c>
      <c r="D37" s="714"/>
      <c r="E37" s="6"/>
    </row>
    <row r="38" spans="1:5" ht="15">
      <c r="A38" s="443">
        <v>15.1</v>
      </c>
      <c r="B38" s="413" t="s">
        <v>729</v>
      </c>
      <c r="C38" s="722">
        <f>'2. SOFP'!E39</f>
        <v>0</v>
      </c>
      <c r="D38" s="706"/>
      <c r="E38" s="7"/>
    </row>
    <row r="39" spans="1:5" ht="21">
      <c r="A39" s="443">
        <v>16</v>
      </c>
      <c r="B39" s="404" t="s">
        <v>750</v>
      </c>
      <c r="C39" s="722">
        <f>'2. SOFP'!E40</f>
        <v>0</v>
      </c>
      <c r="D39" s="706"/>
      <c r="E39" s="7"/>
    </row>
    <row r="40" spans="1:5" ht="15">
      <c r="A40" s="443">
        <v>17</v>
      </c>
      <c r="B40" s="404" t="s">
        <v>751</v>
      </c>
      <c r="C40" s="708">
        <f>SUM(C41:C44)</f>
        <v>327269486.03999996</v>
      </c>
      <c r="D40" s="706"/>
      <c r="E40" s="7"/>
    </row>
    <row r="41" spans="1:5" ht="15">
      <c r="A41" s="443">
        <v>17.100000000000001</v>
      </c>
      <c r="B41" s="414" t="s">
        <v>752</v>
      </c>
      <c r="C41" s="722">
        <f>'2. SOFP'!E42</f>
        <v>282954004.85999995</v>
      </c>
      <c r="D41" s="706"/>
      <c r="E41" s="7"/>
    </row>
    <row r="42" spans="1:5" ht="15">
      <c r="A42" s="457">
        <v>17.2</v>
      </c>
      <c r="B42" s="458" t="s">
        <v>100</v>
      </c>
      <c r="C42" s="722">
        <f>'2. SOFP'!E43</f>
        <v>39604039.739999995</v>
      </c>
      <c r="D42" s="706"/>
      <c r="E42" s="7"/>
    </row>
    <row r="43" spans="1:5" ht="15">
      <c r="A43" s="443">
        <v>17.3</v>
      </c>
      <c r="B43" s="459" t="s">
        <v>753</v>
      </c>
      <c r="C43" s="722">
        <f>'2. SOFP'!E44</f>
        <v>0</v>
      </c>
      <c r="D43" s="717"/>
      <c r="E43" s="7"/>
    </row>
    <row r="44" spans="1:5" ht="15">
      <c r="A44" s="443">
        <v>17.399999999999999</v>
      </c>
      <c r="B44" s="459" t="s">
        <v>754</v>
      </c>
      <c r="C44" s="722">
        <f>'2. SOFP'!E45</f>
        <v>4711441.4400000004</v>
      </c>
      <c r="D44" s="724"/>
      <c r="E44" s="7"/>
    </row>
    <row r="45" spans="1:5" ht="15">
      <c r="A45" s="443">
        <v>18</v>
      </c>
      <c r="B45" s="460" t="s">
        <v>755</v>
      </c>
      <c r="C45" s="722">
        <f>'2. SOFP'!E46</f>
        <v>437552.45034438837</v>
      </c>
      <c r="D45" s="725"/>
      <c r="E45" s="6"/>
    </row>
    <row r="46" spans="1:5" ht="15">
      <c r="A46" s="443">
        <v>19</v>
      </c>
      <c r="B46" s="460" t="s">
        <v>756</v>
      </c>
      <c r="C46" s="723">
        <f>SUM(C47:C48)</f>
        <v>4845214.21</v>
      </c>
      <c r="D46" s="726"/>
    </row>
    <row r="47" spans="1:5" ht="15">
      <c r="A47" s="443">
        <v>19.100000000000001</v>
      </c>
      <c r="B47" s="461" t="s">
        <v>757</v>
      </c>
      <c r="C47" s="722">
        <f>'2. SOFP'!E48</f>
        <v>4845214.21</v>
      </c>
      <c r="D47" s="726"/>
    </row>
    <row r="48" spans="1:5" ht="15">
      <c r="A48" s="443">
        <v>19.2</v>
      </c>
      <c r="B48" s="461" t="s">
        <v>758</v>
      </c>
      <c r="C48" s="722">
        <f>'2. SOFP'!E49</f>
        <v>0</v>
      </c>
      <c r="D48" s="726"/>
    </row>
    <row r="49" spans="1:4" ht="15">
      <c r="A49" s="443">
        <v>20</v>
      </c>
      <c r="B49" s="419" t="s">
        <v>101</v>
      </c>
      <c r="C49" s="722">
        <f>'2. SOFP'!E50</f>
        <v>0</v>
      </c>
      <c r="D49" s="726"/>
    </row>
    <row r="50" spans="1:4" ht="15">
      <c r="A50" s="443">
        <v>21</v>
      </c>
      <c r="B50" s="420" t="s">
        <v>89</v>
      </c>
      <c r="C50" s="722">
        <f>'2. SOFP'!E51</f>
        <v>3307431.5353555055</v>
      </c>
      <c r="D50" s="726"/>
    </row>
    <row r="51" spans="1:4" ht="15">
      <c r="A51" s="443">
        <v>21.1</v>
      </c>
      <c r="B51" s="415" t="s">
        <v>759</v>
      </c>
      <c r="C51" s="722">
        <f>'2. SOFP'!E52</f>
        <v>0</v>
      </c>
      <c r="D51" s="726"/>
    </row>
    <row r="52" spans="1:4" ht="15">
      <c r="A52" s="443">
        <v>22</v>
      </c>
      <c r="B52" s="419" t="s">
        <v>760</v>
      </c>
      <c r="C52" s="718">
        <f>SUM(C37,C39,C40,C45,C46,C49,C50)</f>
        <v>335859684.23569983</v>
      </c>
      <c r="D52" s="726"/>
    </row>
    <row r="53" spans="1:4" ht="15">
      <c r="A53" s="443"/>
      <c r="B53" s="421" t="s">
        <v>761</v>
      </c>
      <c r="C53" s="727"/>
      <c r="D53" s="726"/>
    </row>
    <row r="54" spans="1:4">
      <c r="A54" s="443">
        <v>23</v>
      </c>
      <c r="B54" s="419" t="s">
        <v>105</v>
      </c>
      <c r="C54" s="722">
        <f>'2. SOFP'!E55</f>
        <v>69161600</v>
      </c>
      <c r="D54" s="716" t="s">
        <v>979</v>
      </c>
    </row>
    <row r="55" spans="1:4" ht="15">
      <c r="A55" s="443">
        <v>24</v>
      </c>
      <c r="B55" s="419" t="s">
        <v>762</v>
      </c>
      <c r="C55" s="722">
        <f>'2. SOFP'!E56</f>
        <v>0</v>
      </c>
      <c r="D55" s="726"/>
    </row>
    <row r="56" spans="1:4" ht="15">
      <c r="A56" s="443">
        <v>25</v>
      </c>
      <c r="B56" s="422" t="s">
        <v>102</v>
      </c>
      <c r="C56" s="722">
        <f>'2. SOFP'!E57</f>
        <v>0</v>
      </c>
      <c r="D56" s="726"/>
    </row>
    <row r="57" spans="1:4" ht="15">
      <c r="A57" s="443">
        <v>26</v>
      </c>
      <c r="B57" s="460" t="s">
        <v>763</v>
      </c>
      <c r="C57" s="722">
        <f>'2. SOFP'!E58</f>
        <v>0</v>
      </c>
      <c r="D57" s="726"/>
    </row>
    <row r="58" spans="1:4" ht="15">
      <c r="A58" s="443">
        <v>27</v>
      </c>
      <c r="B58" s="460" t="s">
        <v>764</v>
      </c>
      <c r="C58" s="728">
        <f>SUM(C59:C60)</f>
        <v>0</v>
      </c>
      <c r="D58" s="726"/>
    </row>
    <row r="59" spans="1:4" ht="15">
      <c r="A59" s="443">
        <v>27.1</v>
      </c>
      <c r="B59" s="462" t="s">
        <v>765</v>
      </c>
      <c r="C59" s="722">
        <f>'2. SOFP'!E60</f>
        <v>0</v>
      </c>
      <c r="D59" s="726"/>
    </row>
    <row r="60" spans="1:4" ht="15">
      <c r="A60" s="443">
        <v>27.2</v>
      </c>
      <c r="B60" s="459" t="s">
        <v>766</v>
      </c>
      <c r="C60" s="722">
        <f>'2. SOFP'!E61</f>
        <v>0</v>
      </c>
      <c r="D60" s="726"/>
    </row>
    <row r="61" spans="1:4" ht="15">
      <c r="A61" s="443">
        <v>28</v>
      </c>
      <c r="B61" s="420" t="s">
        <v>767</v>
      </c>
      <c r="C61" s="722">
        <f>'2. SOFP'!E62</f>
        <v>0</v>
      </c>
      <c r="D61" s="726"/>
    </row>
    <row r="62" spans="1:4" ht="15">
      <c r="A62" s="443">
        <v>29</v>
      </c>
      <c r="B62" s="460" t="s">
        <v>768</v>
      </c>
      <c r="C62" s="728">
        <f>SUM(C63:C65)</f>
        <v>0</v>
      </c>
      <c r="D62" s="726"/>
    </row>
    <row r="63" spans="1:4" ht="15">
      <c r="A63" s="443">
        <v>29.1</v>
      </c>
      <c r="B63" s="463" t="s">
        <v>769</v>
      </c>
      <c r="C63" s="722">
        <f>'2. SOFP'!E64</f>
        <v>0</v>
      </c>
      <c r="D63" s="726"/>
    </row>
    <row r="64" spans="1:4" ht="24" customHeight="1">
      <c r="A64" s="443">
        <v>29.2</v>
      </c>
      <c r="B64" s="462" t="s">
        <v>770</v>
      </c>
      <c r="C64" s="722">
        <f>'2. SOFP'!E65</f>
        <v>0</v>
      </c>
      <c r="D64" s="726"/>
    </row>
    <row r="65" spans="1:4" ht="21.95" customHeight="1">
      <c r="A65" s="443">
        <v>29.3</v>
      </c>
      <c r="B65" s="464" t="s">
        <v>771</v>
      </c>
      <c r="C65" s="722">
        <f>'2. SOFP'!E66</f>
        <v>0</v>
      </c>
      <c r="D65" s="726"/>
    </row>
    <row r="66" spans="1:4">
      <c r="A66" s="443">
        <v>30</v>
      </c>
      <c r="B66" s="425" t="s">
        <v>103</v>
      </c>
      <c r="C66" s="722">
        <f>'2. SOFP'!E67</f>
        <v>64885464.899501532</v>
      </c>
      <c r="D66" s="716" t="s">
        <v>980</v>
      </c>
    </row>
    <row r="67" spans="1:4" ht="15">
      <c r="A67" s="443">
        <v>31</v>
      </c>
      <c r="B67" s="424" t="s">
        <v>772</v>
      </c>
      <c r="C67" s="718">
        <f>SUM(C54,C55,C56,C57,C58,C61,C62,C66)</f>
        <v>134047064.89950153</v>
      </c>
      <c r="D67" s="726"/>
    </row>
    <row r="68" spans="1:4" thickBot="1">
      <c r="A68" s="443">
        <v>32</v>
      </c>
      <c r="B68" s="425" t="s">
        <v>773</v>
      </c>
      <c r="C68" s="729">
        <f>SUM(C52,C67)</f>
        <v>469906749.13520133</v>
      </c>
      <c r="D68" s="730"/>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showGridLines="0" workbookViewId="0">
      <pane xSplit="2" ySplit="7" topLeftCell="C8" activePane="bottomRight" state="frozen"/>
      <selection pane="topRight" activeCell="C1" sqref="C1"/>
      <selection pane="bottomLeft" activeCell="A8" sqref="A8"/>
      <selection pane="bottomRight" activeCell="B4" sqref="B4"/>
    </sheetView>
  </sheetViews>
  <sheetFormatPr defaultColWidth="9.140625" defaultRowHeight="12.75"/>
  <cols>
    <col min="1" max="1" width="10.5703125" style="2" bestFit="1" customWidth="1"/>
    <col min="2" max="2" width="97" style="2" bestFit="1" customWidth="1"/>
    <col min="3" max="3" width="12.85546875" style="2" bestFit="1" customWidth="1"/>
    <col min="4" max="4" width="13.42578125" style="2" bestFit="1" customWidth="1"/>
    <col min="5" max="5" width="12.85546875" style="2" bestFit="1" customWidth="1"/>
    <col min="6" max="6" width="13.42578125" style="2" bestFit="1" customWidth="1"/>
    <col min="7" max="7" width="9.5703125" style="2" bestFit="1" customWidth="1"/>
    <col min="8" max="8" width="13.42578125" style="2" bestFit="1" customWidth="1"/>
    <col min="9" max="9" width="14" style="2" bestFit="1" customWidth="1"/>
    <col min="10" max="10" width="13.42578125" style="2" bestFit="1" customWidth="1"/>
    <col min="11" max="11" width="9.5703125" style="2" bestFit="1" customWidth="1"/>
    <col min="12" max="12" width="13.42578125" style="2" bestFit="1" customWidth="1"/>
    <col min="13" max="13" width="15" style="2" bestFit="1" customWidth="1"/>
    <col min="14" max="14" width="14" style="2" bestFit="1" customWidth="1"/>
    <col min="15" max="15" width="9.5703125" style="2" bestFit="1" customWidth="1"/>
    <col min="16" max="16" width="13.42578125" style="2" bestFit="1" customWidth="1"/>
    <col min="17" max="17" width="9.5703125" style="2" bestFit="1" customWidth="1"/>
    <col min="18" max="18" width="13.42578125" style="2" bestFit="1" customWidth="1"/>
    <col min="19" max="19" width="31.7109375" style="2" bestFit="1" customWidth="1"/>
    <col min="20" max="16384" width="9.140625" style="12"/>
  </cols>
  <sheetData>
    <row r="1" spans="1:19">
      <c r="A1" s="2" t="s">
        <v>108</v>
      </c>
      <c r="B1" s="622" t="str">
        <f>'1. key ratios'!B1</f>
        <v>სს იშბანკი საქართველო</v>
      </c>
    </row>
    <row r="2" spans="1:19">
      <c r="A2" s="2" t="s">
        <v>109</v>
      </c>
      <c r="B2" s="623">
        <f>'1. key ratios'!B2</f>
        <v>45291</v>
      </c>
    </row>
    <row r="4" spans="1:19" ht="26.25" thickBot="1">
      <c r="A4" s="38" t="s">
        <v>259</v>
      </c>
      <c r="B4" s="192" t="s">
        <v>294</v>
      </c>
    </row>
    <row r="5" spans="1:19">
      <c r="A5" s="85"/>
      <c r="B5" s="87"/>
      <c r="C5" s="79" t="s">
        <v>0</v>
      </c>
      <c r="D5" s="79" t="s">
        <v>1</v>
      </c>
      <c r="E5" s="79" t="s">
        <v>2</v>
      </c>
      <c r="F5" s="79" t="s">
        <v>3</v>
      </c>
      <c r="G5" s="79" t="s">
        <v>4</v>
      </c>
      <c r="H5" s="79" t="s">
        <v>5</v>
      </c>
      <c r="I5" s="79" t="s">
        <v>145</v>
      </c>
      <c r="J5" s="79" t="s">
        <v>146</v>
      </c>
      <c r="K5" s="79" t="s">
        <v>147</v>
      </c>
      <c r="L5" s="79" t="s">
        <v>148</v>
      </c>
      <c r="M5" s="79" t="s">
        <v>149</v>
      </c>
      <c r="N5" s="79" t="s">
        <v>150</v>
      </c>
      <c r="O5" s="79" t="s">
        <v>281</v>
      </c>
      <c r="P5" s="79" t="s">
        <v>282</v>
      </c>
      <c r="Q5" s="79" t="s">
        <v>283</v>
      </c>
      <c r="R5" s="187" t="s">
        <v>284</v>
      </c>
      <c r="S5" s="80" t="s">
        <v>285</v>
      </c>
    </row>
    <row r="6" spans="1:19" ht="46.5" customHeight="1">
      <c r="A6" s="99"/>
      <c r="B6" s="903" t="s">
        <v>286</v>
      </c>
      <c r="C6" s="901">
        <v>0</v>
      </c>
      <c r="D6" s="902"/>
      <c r="E6" s="901">
        <v>0.2</v>
      </c>
      <c r="F6" s="902"/>
      <c r="G6" s="901">
        <v>0.35</v>
      </c>
      <c r="H6" s="902"/>
      <c r="I6" s="901">
        <v>0.5</v>
      </c>
      <c r="J6" s="902"/>
      <c r="K6" s="901">
        <v>0.75</v>
      </c>
      <c r="L6" s="902"/>
      <c r="M6" s="901">
        <v>1</v>
      </c>
      <c r="N6" s="902"/>
      <c r="O6" s="901">
        <v>1.5</v>
      </c>
      <c r="P6" s="902"/>
      <c r="Q6" s="901">
        <v>2.5</v>
      </c>
      <c r="R6" s="902"/>
      <c r="S6" s="899" t="s">
        <v>156</v>
      </c>
    </row>
    <row r="7" spans="1:19">
      <c r="A7" s="99"/>
      <c r="B7" s="904"/>
      <c r="C7" s="191" t="s">
        <v>279</v>
      </c>
      <c r="D7" s="191" t="s">
        <v>280</v>
      </c>
      <c r="E7" s="191" t="s">
        <v>279</v>
      </c>
      <c r="F7" s="191" t="s">
        <v>280</v>
      </c>
      <c r="G7" s="191" t="s">
        <v>279</v>
      </c>
      <c r="H7" s="191" t="s">
        <v>280</v>
      </c>
      <c r="I7" s="191" t="s">
        <v>279</v>
      </c>
      <c r="J7" s="191" t="s">
        <v>280</v>
      </c>
      <c r="K7" s="191" t="s">
        <v>279</v>
      </c>
      <c r="L7" s="191" t="s">
        <v>280</v>
      </c>
      <c r="M7" s="191" t="s">
        <v>279</v>
      </c>
      <c r="N7" s="191" t="s">
        <v>280</v>
      </c>
      <c r="O7" s="191" t="s">
        <v>279</v>
      </c>
      <c r="P7" s="191" t="s">
        <v>280</v>
      </c>
      <c r="Q7" s="191" t="s">
        <v>279</v>
      </c>
      <c r="R7" s="191" t="s">
        <v>280</v>
      </c>
      <c r="S7" s="900"/>
    </row>
    <row r="8" spans="1:19" s="102" customFormat="1">
      <c r="A8" s="83">
        <v>1</v>
      </c>
      <c r="B8" s="120" t="s">
        <v>134</v>
      </c>
      <c r="C8" s="732">
        <v>16191810.623831593</v>
      </c>
      <c r="D8" s="732"/>
      <c r="E8" s="732"/>
      <c r="F8" s="732"/>
      <c r="G8" s="732"/>
      <c r="H8" s="732"/>
      <c r="I8" s="732"/>
      <c r="J8" s="732"/>
      <c r="K8" s="732"/>
      <c r="L8" s="732"/>
      <c r="M8" s="732">
        <v>35987745.741156571</v>
      </c>
      <c r="N8" s="732"/>
      <c r="O8" s="732"/>
      <c r="P8" s="732"/>
      <c r="Q8" s="732"/>
      <c r="R8" s="732"/>
      <c r="S8" s="733">
        <f>$C$6*SUM(C8:D8)+$E$6*SUM(E8:F8)+$G$6*SUM(G8:H8)+$I$6*SUM(I8:J8)+$K$6*SUM(K8:L8)+$M$6*SUM(M8:N8)+$O$6*SUM(O8:P8)+$Q$6*SUM(Q8:R8)</f>
        <v>35987745.741156571</v>
      </c>
    </row>
    <row r="9" spans="1:19" s="102" customFormat="1">
      <c r="A9" s="83">
        <v>2</v>
      </c>
      <c r="B9" s="120" t="s">
        <v>135</v>
      </c>
      <c r="C9" s="732"/>
      <c r="D9" s="732"/>
      <c r="E9" s="732"/>
      <c r="F9" s="732"/>
      <c r="G9" s="732"/>
      <c r="H9" s="732"/>
      <c r="I9" s="732"/>
      <c r="J9" s="732"/>
      <c r="K9" s="732"/>
      <c r="L9" s="732"/>
      <c r="M9" s="732"/>
      <c r="N9" s="732"/>
      <c r="O9" s="732"/>
      <c r="P9" s="732"/>
      <c r="Q9" s="732"/>
      <c r="R9" s="732"/>
      <c r="S9" s="733">
        <f t="shared" ref="S9:S21" si="0">$C$6*SUM(C9:D9)+$E$6*SUM(E9:F9)+$G$6*SUM(G9:H9)+$I$6*SUM(I9:J9)+$K$6*SUM(K9:L9)+$M$6*SUM(M9:N9)+$O$6*SUM(O9:P9)+$Q$6*SUM(Q9:R9)</f>
        <v>0</v>
      </c>
    </row>
    <row r="10" spans="1:19" s="102" customFormat="1">
      <c r="A10" s="83">
        <v>3</v>
      </c>
      <c r="B10" s="120" t="s">
        <v>136</v>
      </c>
      <c r="C10" s="732"/>
      <c r="D10" s="732"/>
      <c r="E10" s="732"/>
      <c r="F10" s="732"/>
      <c r="G10" s="732"/>
      <c r="H10" s="732"/>
      <c r="I10" s="732"/>
      <c r="J10" s="732"/>
      <c r="K10" s="732"/>
      <c r="L10" s="732"/>
      <c r="M10" s="732"/>
      <c r="N10" s="732"/>
      <c r="O10" s="732"/>
      <c r="P10" s="732"/>
      <c r="Q10" s="732"/>
      <c r="R10" s="732"/>
      <c r="S10" s="733">
        <f t="shared" si="0"/>
        <v>0</v>
      </c>
    </row>
    <row r="11" spans="1:19" s="102" customFormat="1">
      <c r="A11" s="83">
        <v>4</v>
      </c>
      <c r="B11" s="120" t="s">
        <v>137</v>
      </c>
      <c r="C11" s="732"/>
      <c r="D11" s="732"/>
      <c r="E11" s="732"/>
      <c r="F11" s="732"/>
      <c r="G11" s="732"/>
      <c r="H11" s="732"/>
      <c r="I11" s="732"/>
      <c r="J11" s="732"/>
      <c r="K11" s="732"/>
      <c r="L11" s="732"/>
      <c r="M11" s="732"/>
      <c r="N11" s="732"/>
      <c r="O11" s="732"/>
      <c r="P11" s="732"/>
      <c r="Q11" s="732"/>
      <c r="R11" s="732"/>
      <c r="S11" s="733">
        <f t="shared" si="0"/>
        <v>0</v>
      </c>
    </row>
    <row r="12" spans="1:19" s="102" customFormat="1">
      <c r="A12" s="83">
        <v>5</v>
      </c>
      <c r="B12" s="120" t="s">
        <v>946</v>
      </c>
      <c r="C12" s="732"/>
      <c r="D12" s="732"/>
      <c r="E12" s="732"/>
      <c r="F12" s="732"/>
      <c r="G12" s="732"/>
      <c r="H12" s="732"/>
      <c r="I12" s="732"/>
      <c r="J12" s="732"/>
      <c r="K12" s="732"/>
      <c r="L12" s="732"/>
      <c r="M12" s="732"/>
      <c r="N12" s="732"/>
      <c r="O12" s="732"/>
      <c r="P12" s="732"/>
      <c r="Q12" s="732"/>
      <c r="R12" s="732"/>
      <c r="S12" s="733">
        <f t="shared" si="0"/>
        <v>0</v>
      </c>
    </row>
    <row r="13" spans="1:19" s="102" customFormat="1">
      <c r="A13" s="83">
        <v>6</v>
      </c>
      <c r="B13" s="120" t="s">
        <v>138</v>
      </c>
      <c r="C13" s="732"/>
      <c r="D13" s="732"/>
      <c r="E13" s="732">
        <v>25920835.848547921</v>
      </c>
      <c r="F13" s="732">
        <v>0</v>
      </c>
      <c r="G13" s="732"/>
      <c r="H13" s="732"/>
      <c r="I13" s="732">
        <v>45096394.881844267</v>
      </c>
      <c r="J13" s="732">
        <v>11874835.24366007</v>
      </c>
      <c r="K13" s="732"/>
      <c r="L13" s="732"/>
      <c r="M13" s="732">
        <v>43167420.757241875</v>
      </c>
      <c r="N13" s="732">
        <v>32503717.05181827</v>
      </c>
      <c r="O13" s="732"/>
      <c r="P13" s="732"/>
      <c r="Q13" s="732"/>
      <c r="R13" s="732"/>
      <c r="S13" s="733">
        <f t="shared" si="0"/>
        <v>109340920.04152189</v>
      </c>
    </row>
    <row r="14" spans="1:19" s="102" customFormat="1">
      <c r="A14" s="83">
        <v>7</v>
      </c>
      <c r="B14" s="120" t="s">
        <v>71</v>
      </c>
      <c r="C14" s="732"/>
      <c r="D14" s="732"/>
      <c r="E14" s="732"/>
      <c r="F14" s="732"/>
      <c r="G14" s="732"/>
      <c r="H14" s="732"/>
      <c r="I14" s="732"/>
      <c r="J14" s="732"/>
      <c r="K14" s="732"/>
      <c r="L14" s="732"/>
      <c r="M14" s="732">
        <v>278626375.40506279</v>
      </c>
      <c r="N14" s="732">
        <v>24329358.725342233</v>
      </c>
      <c r="O14" s="732"/>
      <c r="P14" s="732"/>
      <c r="Q14" s="732"/>
      <c r="R14" s="732"/>
      <c r="S14" s="733">
        <f t="shared" si="0"/>
        <v>302955734.13040501</v>
      </c>
    </row>
    <row r="15" spans="1:19" s="102" customFormat="1">
      <c r="A15" s="83">
        <v>8</v>
      </c>
      <c r="B15" s="120" t="s">
        <v>72</v>
      </c>
      <c r="C15" s="732"/>
      <c r="D15" s="732"/>
      <c r="E15" s="732"/>
      <c r="F15" s="732"/>
      <c r="G15" s="732"/>
      <c r="H15" s="732"/>
      <c r="I15" s="732"/>
      <c r="J15" s="732"/>
      <c r="K15" s="732"/>
      <c r="L15" s="732"/>
      <c r="M15" s="732"/>
      <c r="N15" s="732">
        <v>24176.32</v>
      </c>
      <c r="O15" s="732"/>
      <c r="P15" s="732"/>
      <c r="Q15" s="732"/>
      <c r="R15" s="732"/>
      <c r="S15" s="733">
        <f t="shared" si="0"/>
        <v>24176.32</v>
      </c>
    </row>
    <row r="16" spans="1:19" s="102" customFormat="1">
      <c r="A16" s="83">
        <v>9</v>
      </c>
      <c r="B16" s="120" t="s">
        <v>947</v>
      </c>
      <c r="C16" s="732"/>
      <c r="D16" s="732"/>
      <c r="E16" s="732"/>
      <c r="F16" s="732"/>
      <c r="G16" s="732"/>
      <c r="H16" s="732"/>
      <c r="I16" s="732"/>
      <c r="J16" s="732"/>
      <c r="K16" s="732"/>
      <c r="L16" s="732"/>
      <c r="M16" s="732"/>
      <c r="N16" s="732"/>
      <c r="O16" s="732"/>
      <c r="P16" s="732"/>
      <c r="Q16" s="732"/>
      <c r="R16" s="732"/>
      <c r="S16" s="733">
        <f t="shared" si="0"/>
        <v>0</v>
      </c>
    </row>
    <row r="17" spans="1:19" s="102" customFormat="1">
      <c r="A17" s="83">
        <v>10</v>
      </c>
      <c r="B17" s="120" t="s">
        <v>67</v>
      </c>
      <c r="C17" s="732"/>
      <c r="D17" s="732"/>
      <c r="E17" s="732"/>
      <c r="F17" s="732"/>
      <c r="G17" s="732"/>
      <c r="H17" s="732"/>
      <c r="I17" s="732"/>
      <c r="J17" s="732"/>
      <c r="K17" s="732"/>
      <c r="L17" s="732"/>
      <c r="M17" s="732">
        <v>9867.1219113909756</v>
      </c>
      <c r="N17" s="732"/>
      <c r="O17" s="732"/>
      <c r="P17" s="732"/>
      <c r="Q17" s="732"/>
      <c r="R17" s="732"/>
      <c r="S17" s="733">
        <f t="shared" si="0"/>
        <v>9867.1219113909756</v>
      </c>
    </row>
    <row r="18" spans="1:19" s="102" customFormat="1">
      <c r="A18" s="83">
        <v>11</v>
      </c>
      <c r="B18" s="120" t="s">
        <v>68</v>
      </c>
      <c r="C18" s="732"/>
      <c r="D18" s="732"/>
      <c r="E18" s="732"/>
      <c r="F18" s="732"/>
      <c r="G18" s="732"/>
      <c r="H18" s="732"/>
      <c r="I18" s="732"/>
      <c r="J18" s="732"/>
      <c r="K18" s="732"/>
      <c r="L18" s="732"/>
      <c r="M18" s="732"/>
      <c r="N18" s="732"/>
      <c r="O18" s="732"/>
      <c r="P18" s="732"/>
      <c r="Q18" s="732"/>
      <c r="R18" s="732"/>
      <c r="S18" s="733">
        <f t="shared" si="0"/>
        <v>0</v>
      </c>
    </row>
    <row r="19" spans="1:19" s="102" customFormat="1">
      <c r="A19" s="83">
        <v>12</v>
      </c>
      <c r="B19" s="120" t="s">
        <v>69</v>
      </c>
      <c r="C19" s="732"/>
      <c r="D19" s="732"/>
      <c r="E19" s="732"/>
      <c r="F19" s="732"/>
      <c r="G19" s="732"/>
      <c r="H19" s="732"/>
      <c r="I19" s="732"/>
      <c r="J19" s="732"/>
      <c r="K19" s="732"/>
      <c r="L19" s="732"/>
      <c r="M19" s="732"/>
      <c r="N19" s="732"/>
      <c r="O19" s="732"/>
      <c r="P19" s="732"/>
      <c r="Q19" s="732"/>
      <c r="R19" s="732"/>
      <c r="S19" s="733">
        <f t="shared" si="0"/>
        <v>0</v>
      </c>
    </row>
    <row r="20" spans="1:19" s="102" customFormat="1">
      <c r="A20" s="83">
        <v>13</v>
      </c>
      <c r="B20" s="120" t="s">
        <v>70</v>
      </c>
      <c r="C20" s="732"/>
      <c r="D20" s="732"/>
      <c r="E20" s="732"/>
      <c r="F20" s="732"/>
      <c r="G20" s="732"/>
      <c r="H20" s="732"/>
      <c r="I20" s="732"/>
      <c r="J20" s="732"/>
      <c r="K20" s="732"/>
      <c r="L20" s="732"/>
      <c r="M20" s="732"/>
      <c r="N20" s="732"/>
      <c r="O20" s="732"/>
      <c r="P20" s="732"/>
      <c r="Q20" s="732"/>
      <c r="R20" s="732"/>
      <c r="S20" s="733">
        <f t="shared" si="0"/>
        <v>0</v>
      </c>
    </row>
    <row r="21" spans="1:19" s="102" customFormat="1">
      <c r="A21" s="83">
        <v>14</v>
      </c>
      <c r="B21" s="120" t="s">
        <v>154</v>
      </c>
      <c r="C21" s="732">
        <v>1847191.38</v>
      </c>
      <c r="D21" s="732"/>
      <c r="E21" s="732"/>
      <c r="F21" s="732"/>
      <c r="G21" s="732"/>
      <c r="H21" s="732"/>
      <c r="I21" s="732"/>
      <c r="J21" s="732"/>
      <c r="K21" s="732"/>
      <c r="L21" s="732"/>
      <c r="M21" s="732">
        <v>22892904.186136469</v>
      </c>
      <c r="N21" s="732"/>
      <c r="O21" s="732"/>
      <c r="P21" s="732"/>
      <c r="Q21" s="732"/>
      <c r="R21" s="732"/>
      <c r="S21" s="733">
        <f t="shared" si="0"/>
        <v>22892904.186136469</v>
      </c>
    </row>
    <row r="22" spans="1:19" ht="13.5" thickBot="1">
      <c r="A22" s="65"/>
      <c r="B22" s="104" t="s">
        <v>66</v>
      </c>
      <c r="C22" s="734">
        <f>SUM(C8:C21)</f>
        <v>18039002.003831591</v>
      </c>
      <c r="D22" s="734">
        <f t="shared" ref="D22:S22" si="1">SUM(D8:D21)</f>
        <v>0</v>
      </c>
      <c r="E22" s="734">
        <f t="shared" si="1"/>
        <v>25920835.848547921</v>
      </c>
      <c r="F22" s="734">
        <f t="shared" si="1"/>
        <v>0</v>
      </c>
      <c r="G22" s="734">
        <f t="shared" si="1"/>
        <v>0</v>
      </c>
      <c r="H22" s="734">
        <f t="shared" si="1"/>
        <v>0</v>
      </c>
      <c r="I22" s="734">
        <f t="shared" si="1"/>
        <v>45096394.881844267</v>
      </c>
      <c r="J22" s="734">
        <f t="shared" si="1"/>
        <v>11874835.24366007</v>
      </c>
      <c r="K22" s="734">
        <f t="shared" si="1"/>
        <v>0</v>
      </c>
      <c r="L22" s="734">
        <f t="shared" si="1"/>
        <v>0</v>
      </c>
      <c r="M22" s="734">
        <f t="shared" si="1"/>
        <v>380684313.21150911</v>
      </c>
      <c r="N22" s="734">
        <f t="shared" si="1"/>
        <v>56857252.097160503</v>
      </c>
      <c r="O22" s="734">
        <f t="shared" si="1"/>
        <v>0</v>
      </c>
      <c r="P22" s="734">
        <f t="shared" si="1"/>
        <v>0</v>
      </c>
      <c r="Q22" s="734">
        <f t="shared" si="1"/>
        <v>0</v>
      </c>
      <c r="R22" s="734">
        <f t="shared" si="1"/>
        <v>0</v>
      </c>
      <c r="S22" s="735">
        <f t="shared" si="1"/>
        <v>471211347.54113132</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showGridLines="0" workbookViewId="0">
      <pane xSplit="2" ySplit="6" topLeftCell="C7" activePane="bottomRight" state="frozen"/>
      <selection pane="topRight" activeCell="C1" sqref="C1"/>
      <selection pane="bottomLeft" activeCell="A6" sqref="A6"/>
      <selection pane="bottomRight" activeCell="B4" sqref="B4"/>
    </sheetView>
  </sheetViews>
  <sheetFormatPr defaultColWidth="9.140625" defaultRowHeight="12.75"/>
  <cols>
    <col min="1" max="1" width="10.5703125" style="2" bestFit="1" customWidth="1"/>
    <col min="2" max="2" width="97" style="2" bestFit="1" customWidth="1"/>
    <col min="3" max="3" width="19" style="2" customWidth="1"/>
    <col min="4" max="4" width="19.5703125" style="2" customWidth="1"/>
    <col min="5" max="5" width="31.140625" style="2" customWidth="1"/>
    <col min="6" max="6" width="29.140625" style="2" customWidth="1"/>
    <col min="7" max="7" width="28.5703125" style="2" customWidth="1"/>
    <col min="8" max="8" width="26.42578125" style="2" customWidth="1"/>
    <col min="9" max="9" width="23.7109375" style="2" customWidth="1"/>
    <col min="10" max="10" width="21.5703125" style="2" customWidth="1"/>
    <col min="11" max="11" width="15.7109375" style="2" customWidth="1"/>
    <col min="12" max="12" width="13.28515625" style="2" customWidth="1"/>
    <col min="13" max="13" width="20.85546875" style="2" customWidth="1"/>
    <col min="14" max="14" width="19.28515625" style="2" customWidth="1"/>
    <col min="15" max="15" width="18.42578125" style="2" customWidth="1"/>
    <col min="16" max="16" width="19" style="2" customWidth="1"/>
    <col min="17" max="17" width="20.28515625" style="2" customWidth="1"/>
    <col min="18" max="18" width="18" style="2" customWidth="1"/>
    <col min="19" max="19" width="36" style="2" customWidth="1"/>
    <col min="20" max="20" width="19.42578125" style="2" customWidth="1"/>
    <col min="21" max="21" width="19.140625" style="2" customWidth="1"/>
    <col min="22" max="22" width="20" style="2" customWidth="1"/>
    <col min="23" max="16384" width="9.140625" style="12"/>
  </cols>
  <sheetData>
    <row r="1" spans="1:22">
      <c r="A1" s="2" t="s">
        <v>108</v>
      </c>
      <c r="B1" s="622" t="str">
        <f>'1. key ratios'!B1</f>
        <v>სს იშბანკი საქართველო</v>
      </c>
    </row>
    <row r="2" spans="1:22">
      <c r="A2" s="2" t="s">
        <v>109</v>
      </c>
      <c r="B2" s="623">
        <f>'1. key ratios'!B2</f>
        <v>45291</v>
      </c>
    </row>
    <row r="4" spans="1:22" ht="27.75" thickBot="1">
      <c r="A4" s="2" t="s">
        <v>260</v>
      </c>
      <c r="B4" s="193" t="s">
        <v>295</v>
      </c>
      <c r="V4" s="146" t="s">
        <v>87</v>
      </c>
    </row>
    <row r="5" spans="1:22">
      <c r="A5" s="63"/>
      <c r="B5" s="64"/>
      <c r="C5" s="905" t="s">
        <v>116</v>
      </c>
      <c r="D5" s="906"/>
      <c r="E5" s="906"/>
      <c r="F5" s="906"/>
      <c r="G5" s="906"/>
      <c r="H5" s="906"/>
      <c r="I5" s="906"/>
      <c r="J5" s="906"/>
      <c r="K5" s="906"/>
      <c r="L5" s="907"/>
      <c r="M5" s="905" t="s">
        <v>117</v>
      </c>
      <c r="N5" s="906"/>
      <c r="O5" s="906"/>
      <c r="P5" s="906"/>
      <c r="Q5" s="906"/>
      <c r="R5" s="906"/>
      <c r="S5" s="907"/>
      <c r="T5" s="910" t="s">
        <v>293</v>
      </c>
      <c r="U5" s="910" t="s">
        <v>292</v>
      </c>
      <c r="V5" s="908" t="s">
        <v>118</v>
      </c>
    </row>
    <row r="6" spans="1:22" s="38" customFormat="1" ht="127.5">
      <c r="A6" s="81"/>
      <c r="B6" s="122"/>
      <c r="C6" s="61" t="s">
        <v>119</v>
      </c>
      <c r="D6" s="60" t="s">
        <v>120</v>
      </c>
      <c r="E6" s="57" t="s">
        <v>121</v>
      </c>
      <c r="F6" s="194" t="s">
        <v>287</v>
      </c>
      <c r="G6" s="60" t="s">
        <v>122</v>
      </c>
      <c r="H6" s="60" t="s">
        <v>123</v>
      </c>
      <c r="I6" s="60" t="s">
        <v>124</v>
      </c>
      <c r="J6" s="60" t="s">
        <v>153</v>
      </c>
      <c r="K6" s="60" t="s">
        <v>125</v>
      </c>
      <c r="L6" s="62" t="s">
        <v>126</v>
      </c>
      <c r="M6" s="61" t="s">
        <v>127</v>
      </c>
      <c r="N6" s="60" t="s">
        <v>128</v>
      </c>
      <c r="O6" s="60" t="s">
        <v>129</v>
      </c>
      <c r="P6" s="60" t="s">
        <v>130</v>
      </c>
      <c r="Q6" s="60" t="s">
        <v>131</v>
      </c>
      <c r="R6" s="60" t="s">
        <v>132</v>
      </c>
      <c r="S6" s="62" t="s">
        <v>133</v>
      </c>
      <c r="T6" s="911"/>
      <c r="U6" s="911"/>
      <c r="V6" s="909"/>
    </row>
    <row r="7" spans="1:22" s="102" customFormat="1">
      <c r="A7" s="103">
        <v>1</v>
      </c>
      <c r="B7" s="120" t="s">
        <v>134</v>
      </c>
      <c r="C7" s="736"/>
      <c r="D7" s="731"/>
      <c r="E7" s="731"/>
      <c r="F7" s="731"/>
      <c r="G7" s="731"/>
      <c r="H7" s="731"/>
      <c r="I7" s="731"/>
      <c r="J7" s="731"/>
      <c r="K7" s="731"/>
      <c r="L7" s="737"/>
      <c r="M7" s="736"/>
      <c r="N7" s="731"/>
      <c r="O7" s="731"/>
      <c r="P7" s="731"/>
      <c r="Q7" s="731"/>
      <c r="R7" s="731"/>
      <c r="S7" s="737"/>
      <c r="T7" s="738"/>
      <c r="U7" s="738"/>
      <c r="V7" s="739">
        <f>SUM(C7:S7)</f>
        <v>0</v>
      </c>
    </row>
    <row r="8" spans="1:22" s="102" customFormat="1">
      <c r="A8" s="103">
        <v>2</v>
      </c>
      <c r="B8" s="120" t="s">
        <v>135</v>
      </c>
      <c r="C8" s="736"/>
      <c r="D8" s="731"/>
      <c r="E8" s="731"/>
      <c r="F8" s="731"/>
      <c r="G8" s="731"/>
      <c r="H8" s="731"/>
      <c r="I8" s="731"/>
      <c r="J8" s="731"/>
      <c r="K8" s="731"/>
      <c r="L8" s="737"/>
      <c r="M8" s="736"/>
      <c r="N8" s="731"/>
      <c r="O8" s="731"/>
      <c r="P8" s="731"/>
      <c r="Q8" s="731"/>
      <c r="R8" s="731"/>
      <c r="S8" s="737"/>
      <c r="T8" s="738"/>
      <c r="U8" s="738"/>
      <c r="V8" s="739">
        <f t="shared" ref="V8:V20" si="0">SUM(C8:S8)</f>
        <v>0</v>
      </c>
    </row>
    <row r="9" spans="1:22" s="102" customFormat="1">
      <c r="A9" s="103">
        <v>3</v>
      </c>
      <c r="B9" s="120" t="s">
        <v>136</v>
      </c>
      <c r="C9" s="736"/>
      <c r="D9" s="731"/>
      <c r="E9" s="731"/>
      <c r="F9" s="731"/>
      <c r="G9" s="731"/>
      <c r="H9" s="731"/>
      <c r="I9" s="731"/>
      <c r="J9" s="731"/>
      <c r="K9" s="731"/>
      <c r="L9" s="737"/>
      <c r="M9" s="736"/>
      <c r="N9" s="731"/>
      <c r="O9" s="731"/>
      <c r="P9" s="731"/>
      <c r="Q9" s="731"/>
      <c r="R9" s="731"/>
      <c r="S9" s="737"/>
      <c r="T9" s="738"/>
      <c r="U9" s="738"/>
      <c r="V9" s="739">
        <f>SUM(C9:S9)</f>
        <v>0</v>
      </c>
    </row>
    <row r="10" spans="1:22" s="102" customFormat="1">
      <c r="A10" s="103">
        <v>4</v>
      </c>
      <c r="B10" s="120" t="s">
        <v>137</v>
      </c>
      <c r="C10" s="736"/>
      <c r="D10" s="731"/>
      <c r="E10" s="731"/>
      <c r="F10" s="731"/>
      <c r="G10" s="731"/>
      <c r="H10" s="731"/>
      <c r="I10" s="731"/>
      <c r="J10" s="731"/>
      <c r="K10" s="731"/>
      <c r="L10" s="737"/>
      <c r="M10" s="736"/>
      <c r="N10" s="731"/>
      <c r="O10" s="731"/>
      <c r="P10" s="731"/>
      <c r="Q10" s="731"/>
      <c r="R10" s="731"/>
      <c r="S10" s="737"/>
      <c r="T10" s="738"/>
      <c r="U10" s="738"/>
      <c r="V10" s="739">
        <f t="shared" si="0"/>
        <v>0</v>
      </c>
    </row>
    <row r="11" spans="1:22" s="102" customFormat="1">
      <c r="A11" s="103">
        <v>5</v>
      </c>
      <c r="B11" s="120" t="s">
        <v>946</v>
      </c>
      <c r="C11" s="736"/>
      <c r="D11" s="731"/>
      <c r="E11" s="731"/>
      <c r="F11" s="731"/>
      <c r="G11" s="731"/>
      <c r="H11" s="731"/>
      <c r="I11" s="731"/>
      <c r="J11" s="731"/>
      <c r="K11" s="731"/>
      <c r="L11" s="737"/>
      <c r="M11" s="736"/>
      <c r="N11" s="731"/>
      <c r="O11" s="731"/>
      <c r="P11" s="731"/>
      <c r="Q11" s="731"/>
      <c r="R11" s="731"/>
      <c r="S11" s="737"/>
      <c r="T11" s="738"/>
      <c r="U11" s="738"/>
      <c r="V11" s="739">
        <f t="shared" si="0"/>
        <v>0</v>
      </c>
    </row>
    <row r="12" spans="1:22" s="102" customFormat="1">
      <c r="A12" s="103">
        <v>6</v>
      </c>
      <c r="B12" s="120" t="s">
        <v>138</v>
      </c>
      <c r="C12" s="736"/>
      <c r="D12" s="731"/>
      <c r="E12" s="731"/>
      <c r="F12" s="731"/>
      <c r="G12" s="731"/>
      <c r="H12" s="731"/>
      <c r="I12" s="731"/>
      <c r="J12" s="731"/>
      <c r="K12" s="731"/>
      <c r="L12" s="737"/>
      <c r="M12" s="736"/>
      <c r="N12" s="731"/>
      <c r="O12" s="731"/>
      <c r="P12" s="731"/>
      <c r="Q12" s="731"/>
      <c r="R12" s="731"/>
      <c r="S12" s="737"/>
      <c r="T12" s="738"/>
      <c r="U12" s="738"/>
      <c r="V12" s="739">
        <f t="shared" si="0"/>
        <v>0</v>
      </c>
    </row>
    <row r="13" spans="1:22" s="102" customFormat="1">
      <c r="A13" s="103">
        <v>7</v>
      </c>
      <c r="B13" s="120" t="s">
        <v>71</v>
      </c>
      <c r="C13" s="736"/>
      <c r="D13" s="731">
        <v>14596633.95335</v>
      </c>
      <c r="E13" s="731"/>
      <c r="F13" s="731"/>
      <c r="G13" s="731"/>
      <c r="H13" s="731"/>
      <c r="I13" s="731"/>
      <c r="J13" s="731"/>
      <c r="K13" s="731"/>
      <c r="L13" s="737"/>
      <c r="M13" s="736"/>
      <c r="N13" s="731"/>
      <c r="O13" s="731"/>
      <c r="P13" s="731"/>
      <c r="Q13" s="731"/>
      <c r="R13" s="731"/>
      <c r="S13" s="737"/>
      <c r="T13" s="738">
        <v>12292512.92</v>
      </c>
      <c r="U13" s="738">
        <v>2304121.0333500002</v>
      </c>
      <c r="V13" s="739">
        <f t="shared" si="0"/>
        <v>14596633.95335</v>
      </c>
    </row>
    <row r="14" spans="1:22" s="102" customFormat="1">
      <c r="A14" s="103">
        <v>8</v>
      </c>
      <c r="B14" s="120" t="s">
        <v>72</v>
      </c>
      <c r="C14" s="736"/>
      <c r="D14" s="731"/>
      <c r="E14" s="731"/>
      <c r="F14" s="731"/>
      <c r="G14" s="731"/>
      <c r="H14" s="731"/>
      <c r="I14" s="731"/>
      <c r="J14" s="731"/>
      <c r="K14" s="731"/>
      <c r="L14" s="737"/>
      <c r="M14" s="736"/>
      <c r="N14" s="731"/>
      <c r="O14" s="731"/>
      <c r="P14" s="731"/>
      <c r="Q14" s="731"/>
      <c r="R14" s="731"/>
      <c r="S14" s="737"/>
      <c r="T14" s="738"/>
      <c r="U14" s="738"/>
      <c r="V14" s="739">
        <f t="shared" si="0"/>
        <v>0</v>
      </c>
    </row>
    <row r="15" spans="1:22" s="102" customFormat="1">
      <c r="A15" s="103">
        <v>9</v>
      </c>
      <c r="B15" s="120" t="s">
        <v>947</v>
      </c>
      <c r="C15" s="736"/>
      <c r="D15" s="731"/>
      <c r="E15" s="731"/>
      <c r="F15" s="731"/>
      <c r="G15" s="731"/>
      <c r="H15" s="731"/>
      <c r="I15" s="731"/>
      <c r="J15" s="731"/>
      <c r="K15" s="731"/>
      <c r="L15" s="737"/>
      <c r="M15" s="736"/>
      <c r="N15" s="731"/>
      <c r="O15" s="731"/>
      <c r="P15" s="731"/>
      <c r="Q15" s="731"/>
      <c r="R15" s="731"/>
      <c r="S15" s="737"/>
      <c r="T15" s="738"/>
      <c r="U15" s="738"/>
      <c r="V15" s="739">
        <f t="shared" si="0"/>
        <v>0</v>
      </c>
    </row>
    <row r="16" spans="1:22" s="102" customFormat="1">
      <c r="A16" s="103">
        <v>10</v>
      </c>
      <c r="B16" s="120" t="s">
        <v>67</v>
      </c>
      <c r="C16" s="736"/>
      <c r="D16" s="731"/>
      <c r="E16" s="731"/>
      <c r="F16" s="731"/>
      <c r="G16" s="731"/>
      <c r="H16" s="731"/>
      <c r="I16" s="731"/>
      <c r="J16" s="731"/>
      <c r="K16" s="731"/>
      <c r="L16" s="737"/>
      <c r="M16" s="736"/>
      <c r="N16" s="731"/>
      <c r="O16" s="731"/>
      <c r="P16" s="731"/>
      <c r="Q16" s="731"/>
      <c r="R16" s="731"/>
      <c r="S16" s="737"/>
      <c r="T16" s="738"/>
      <c r="U16" s="738"/>
      <c r="V16" s="739">
        <f t="shared" si="0"/>
        <v>0</v>
      </c>
    </row>
    <row r="17" spans="1:22" s="102" customFormat="1">
      <c r="A17" s="103">
        <v>11</v>
      </c>
      <c r="B17" s="120" t="s">
        <v>68</v>
      </c>
      <c r="C17" s="736"/>
      <c r="D17" s="731"/>
      <c r="E17" s="731"/>
      <c r="F17" s="731"/>
      <c r="G17" s="731"/>
      <c r="H17" s="731"/>
      <c r="I17" s="731"/>
      <c r="J17" s="731"/>
      <c r="K17" s="731"/>
      <c r="L17" s="737"/>
      <c r="M17" s="736"/>
      <c r="N17" s="731"/>
      <c r="O17" s="731"/>
      <c r="P17" s="731"/>
      <c r="Q17" s="731"/>
      <c r="R17" s="731"/>
      <c r="S17" s="737"/>
      <c r="T17" s="738"/>
      <c r="U17" s="738"/>
      <c r="V17" s="739">
        <f t="shared" si="0"/>
        <v>0</v>
      </c>
    </row>
    <row r="18" spans="1:22" s="102" customFormat="1">
      <c r="A18" s="103">
        <v>12</v>
      </c>
      <c r="B18" s="120" t="s">
        <v>69</v>
      </c>
      <c r="C18" s="736"/>
      <c r="D18" s="731"/>
      <c r="E18" s="731"/>
      <c r="F18" s="731"/>
      <c r="G18" s="731"/>
      <c r="H18" s="731"/>
      <c r="I18" s="731"/>
      <c r="J18" s="731"/>
      <c r="K18" s="731"/>
      <c r="L18" s="737"/>
      <c r="M18" s="736"/>
      <c r="N18" s="731"/>
      <c r="O18" s="731"/>
      <c r="P18" s="731"/>
      <c r="Q18" s="731"/>
      <c r="R18" s="731"/>
      <c r="S18" s="737"/>
      <c r="T18" s="738"/>
      <c r="U18" s="738"/>
      <c r="V18" s="739">
        <f t="shared" si="0"/>
        <v>0</v>
      </c>
    </row>
    <row r="19" spans="1:22" s="102" customFormat="1">
      <c r="A19" s="103">
        <v>13</v>
      </c>
      <c r="B19" s="120" t="s">
        <v>70</v>
      </c>
      <c r="C19" s="736"/>
      <c r="D19" s="731"/>
      <c r="E19" s="731"/>
      <c r="F19" s="731"/>
      <c r="G19" s="731"/>
      <c r="H19" s="731"/>
      <c r="I19" s="731"/>
      <c r="J19" s="731"/>
      <c r="K19" s="731"/>
      <c r="L19" s="737"/>
      <c r="M19" s="736"/>
      <c r="N19" s="731"/>
      <c r="O19" s="731"/>
      <c r="P19" s="731"/>
      <c r="Q19" s="731"/>
      <c r="R19" s="731"/>
      <c r="S19" s="737"/>
      <c r="T19" s="738"/>
      <c r="U19" s="738"/>
      <c r="V19" s="739">
        <f t="shared" si="0"/>
        <v>0</v>
      </c>
    </row>
    <row r="20" spans="1:22" s="102" customFormat="1">
      <c r="A20" s="103">
        <v>14</v>
      </c>
      <c r="B20" s="120" t="s">
        <v>154</v>
      </c>
      <c r="C20" s="736"/>
      <c r="D20" s="731">
        <v>224640.91019508411</v>
      </c>
      <c r="E20" s="731"/>
      <c r="F20" s="731"/>
      <c r="G20" s="731"/>
      <c r="H20" s="731"/>
      <c r="I20" s="731"/>
      <c r="J20" s="731"/>
      <c r="K20" s="731"/>
      <c r="L20" s="737"/>
      <c r="M20" s="736"/>
      <c r="N20" s="731"/>
      <c r="O20" s="731"/>
      <c r="P20" s="731"/>
      <c r="Q20" s="731"/>
      <c r="R20" s="731"/>
      <c r="S20" s="737"/>
      <c r="T20" s="738">
        <v>224640.91019508411</v>
      </c>
      <c r="U20" s="738"/>
      <c r="V20" s="739">
        <f t="shared" si="0"/>
        <v>224640.91019508411</v>
      </c>
    </row>
    <row r="21" spans="1:22" ht="13.5" thickBot="1">
      <c r="A21" s="65"/>
      <c r="B21" s="66" t="s">
        <v>66</v>
      </c>
      <c r="C21" s="740">
        <f>SUM(C7:C20)</f>
        <v>0</v>
      </c>
      <c r="D21" s="741">
        <f t="shared" ref="D21:V21" si="1">SUM(D7:D20)</f>
        <v>14821274.863545084</v>
      </c>
      <c r="E21" s="741">
        <f t="shared" si="1"/>
        <v>0</v>
      </c>
      <c r="F21" s="741">
        <f t="shared" si="1"/>
        <v>0</v>
      </c>
      <c r="G21" s="741">
        <f t="shared" si="1"/>
        <v>0</v>
      </c>
      <c r="H21" s="741">
        <f t="shared" si="1"/>
        <v>0</v>
      </c>
      <c r="I21" s="741">
        <f t="shared" si="1"/>
        <v>0</v>
      </c>
      <c r="J21" s="741">
        <f t="shared" si="1"/>
        <v>0</v>
      </c>
      <c r="K21" s="741">
        <f t="shared" si="1"/>
        <v>0</v>
      </c>
      <c r="L21" s="742">
        <f t="shared" si="1"/>
        <v>0</v>
      </c>
      <c r="M21" s="740">
        <f t="shared" si="1"/>
        <v>0</v>
      </c>
      <c r="N21" s="741">
        <f t="shared" si="1"/>
        <v>0</v>
      </c>
      <c r="O21" s="741">
        <f t="shared" si="1"/>
        <v>0</v>
      </c>
      <c r="P21" s="741">
        <f t="shared" si="1"/>
        <v>0</v>
      </c>
      <c r="Q21" s="741">
        <f t="shared" si="1"/>
        <v>0</v>
      </c>
      <c r="R21" s="741">
        <f t="shared" si="1"/>
        <v>0</v>
      </c>
      <c r="S21" s="742">
        <f t="shared" si="1"/>
        <v>0</v>
      </c>
      <c r="T21" s="742">
        <f>SUM(T7:T20)</f>
        <v>12517153.830195084</v>
      </c>
      <c r="U21" s="742">
        <f t="shared" si="1"/>
        <v>2304121.0333500002</v>
      </c>
      <c r="V21" s="743">
        <f t="shared" si="1"/>
        <v>14821274.863545084</v>
      </c>
    </row>
    <row r="24" spans="1:22">
      <c r="A24" s="18"/>
      <c r="B24" s="18"/>
      <c r="C24" s="41"/>
      <c r="D24" s="41"/>
      <c r="E24" s="41"/>
    </row>
    <row r="25" spans="1:22">
      <c r="A25" s="58"/>
      <c r="B25" s="58"/>
      <c r="C25" s="18"/>
      <c r="D25" s="41"/>
      <c r="E25" s="41"/>
    </row>
    <row r="26" spans="1:22">
      <c r="A26" s="58"/>
      <c r="B26" s="59"/>
      <c r="C26" s="18"/>
      <c r="D26" s="41"/>
      <c r="E26" s="41"/>
    </row>
    <row r="27" spans="1:22">
      <c r="A27" s="58"/>
      <c r="B27" s="58"/>
      <c r="C27" s="18"/>
      <c r="D27" s="41"/>
      <c r="E27" s="41"/>
    </row>
    <row r="28" spans="1:22">
      <c r="A28" s="58"/>
      <c r="B28" s="59"/>
      <c r="C28" s="18"/>
      <c r="D28" s="41"/>
      <c r="E28" s="41"/>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showGridLines="0" zoomScaleNormal="100" workbookViewId="0">
      <pane xSplit="1" ySplit="7" topLeftCell="B8" activePane="bottomRight" state="frozen"/>
      <selection activeCell="L18" sqref="L18"/>
      <selection pane="topRight" activeCell="L18" sqref="L18"/>
      <selection pane="bottomLeft" activeCell="L18" sqref="L18"/>
      <selection pane="bottomRight" activeCell="B4" sqref="B4"/>
    </sheetView>
  </sheetViews>
  <sheetFormatPr defaultColWidth="9.140625" defaultRowHeight="12.75"/>
  <cols>
    <col min="1" max="1" width="10.5703125" style="2" bestFit="1" customWidth="1"/>
    <col min="2" max="2" width="101.85546875" style="2" customWidth="1"/>
    <col min="3" max="3" width="13.7109375" style="2" customWidth="1"/>
    <col min="4" max="4" width="14.85546875" style="2" bestFit="1" customWidth="1"/>
    <col min="5" max="5" width="17.7109375" style="2" customWidth="1"/>
    <col min="6" max="6" width="15.85546875" style="2" customWidth="1"/>
    <col min="7" max="7" width="17.42578125" style="2" customWidth="1"/>
    <col min="8" max="8" width="15.28515625" style="2" customWidth="1"/>
    <col min="9" max="16384" width="9.140625" style="12"/>
  </cols>
  <sheetData>
    <row r="1" spans="1:9">
      <c r="A1" s="2" t="s">
        <v>108</v>
      </c>
      <c r="B1" s="622" t="str">
        <f>'1. key ratios'!B1</f>
        <v>სს იშბანკი საქართველო</v>
      </c>
    </row>
    <row r="2" spans="1:9">
      <c r="A2" s="2" t="s">
        <v>109</v>
      </c>
      <c r="B2" s="623">
        <f>'1. key ratios'!B2</f>
        <v>45291</v>
      </c>
    </row>
    <row r="4" spans="1:9" ht="13.5" thickBot="1">
      <c r="A4" s="2" t="s">
        <v>261</v>
      </c>
      <c r="B4" s="190" t="s">
        <v>296</v>
      </c>
    </row>
    <row r="5" spans="1:9">
      <c r="A5" s="63"/>
      <c r="B5" s="100"/>
      <c r="C5" s="105" t="s">
        <v>0</v>
      </c>
      <c r="D5" s="105" t="s">
        <v>1</v>
      </c>
      <c r="E5" s="105" t="s">
        <v>2</v>
      </c>
      <c r="F5" s="105" t="s">
        <v>3</v>
      </c>
      <c r="G5" s="188" t="s">
        <v>4</v>
      </c>
      <c r="H5" s="106" t="s">
        <v>5</v>
      </c>
      <c r="I5" s="24"/>
    </row>
    <row r="6" spans="1:9" ht="15" customHeight="1">
      <c r="A6" s="99"/>
      <c r="B6" s="22"/>
      <c r="C6" s="912" t="s">
        <v>288</v>
      </c>
      <c r="D6" s="916" t="s">
        <v>309</v>
      </c>
      <c r="E6" s="917"/>
      <c r="F6" s="912" t="s">
        <v>315</v>
      </c>
      <c r="G6" s="912" t="s">
        <v>316</v>
      </c>
      <c r="H6" s="914" t="s">
        <v>290</v>
      </c>
      <c r="I6" s="24"/>
    </row>
    <row r="7" spans="1:9" ht="63.75">
      <c r="A7" s="99"/>
      <c r="B7" s="22"/>
      <c r="C7" s="913"/>
      <c r="D7" s="189" t="s">
        <v>291</v>
      </c>
      <c r="E7" s="189" t="s">
        <v>289</v>
      </c>
      <c r="F7" s="913"/>
      <c r="G7" s="913"/>
      <c r="H7" s="915"/>
      <c r="I7" s="24"/>
    </row>
    <row r="8" spans="1:9">
      <c r="A8" s="54">
        <v>1</v>
      </c>
      <c r="B8" s="120" t="s">
        <v>134</v>
      </c>
      <c r="C8" s="744">
        <f>'11. CRWA'!C8+'11. CRWA'!E8+'11. CRWA'!G8+'11. CRWA'!I8+'11. CRWA'!K8+'11. CRWA'!M8+'11. CRWA'!O8+'11. CRWA'!Q8</f>
        <v>52179556.364988163</v>
      </c>
      <c r="D8" s="744">
        <f>'11. CRWA'!D8+'11. CRWA'!F8+'11. CRWA'!H8+'11. CRWA'!J8+'11. CRWA'!L8+'11. CRWA'!N8+'11. CRWA'!P8+'11. CRWA'!R8</f>
        <v>0</v>
      </c>
      <c r="E8" s="744">
        <f>'11. CRWA'!D8+'11. CRWA'!F8+'11. CRWA'!H8+'11. CRWA'!J8+'11. CRWA'!L8+'11. CRWA'!N8+'11. CRWA'!P8+'11. CRWA'!R8</f>
        <v>0</v>
      </c>
      <c r="F8" s="744">
        <f>'11. CRWA'!S8</f>
        <v>35987745.741156571</v>
      </c>
      <c r="G8" s="745">
        <f>F8-'12. CRM'!V7</f>
        <v>35987745.741156571</v>
      </c>
      <c r="H8" s="746">
        <f>IFERROR(G8/(C8+E8),0)</f>
        <v>0.68969052725223823</v>
      </c>
    </row>
    <row r="9" spans="1:9" ht="15" customHeight="1">
      <c r="A9" s="54">
        <v>2</v>
      </c>
      <c r="B9" s="120" t="s">
        <v>135</v>
      </c>
      <c r="C9" s="744">
        <f>'11. CRWA'!C9+'11. CRWA'!E9+'11. CRWA'!G9+'11. CRWA'!I9+'11. CRWA'!K9+'11. CRWA'!M9+'11. CRWA'!O9+'11. CRWA'!Q9</f>
        <v>0</v>
      </c>
      <c r="D9" s="744">
        <f>'11. CRWA'!D9+'11. CRWA'!F9+'11. CRWA'!H9+'11. CRWA'!J9+'11. CRWA'!L9+'11. CRWA'!N9+'11. CRWA'!P9+'11. CRWA'!R9</f>
        <v>0</v>
      </c>
      <c r="E9" s="744">
        <f>'11. CRWA'!D9+'11. CRWA'!F9+'11. CRWA'!H9+'11. CRWA'!J9+'11. CRWA'!L9+'11. CRWA'!N9+'11. CRWA'!P9+'11. CRWA'!R9</f>
        <v>0</v>
      </c>
      <c r="F9" s="744">
        <f>'11. CRWA'!S9</f>
        <v>0</v>
      </c>
      <c r="G9" s="745">
        <f>F9-'12. CRM'!V8</f>
        <v>0</v>
      </c>
      <c r="H9" s="746">
        <f t="shared" ref="H9:H21" si="0">IFERROR(G9/(C9+E9),0)</f>
        <v>0</v>
      </c>
    </row>
    <row r="10" spans="1:9">
      <c r="A10" s="54">
        <v>3</v>
      </c>
      <c r="B10" s="120" t="s">
        <v>136</v>
      </c>
      <c r="C10" s="744">
        <f>'11. CRWA'!C10+'11. CRWA'!E10+'11. CRWA'!G10+'11. CRWA'!I10+'11. CRWA'!K10+'11. CRWA'!M10+'11. CRWA'!O10+'11. CRWA'!Q10</f>
        <v>0</v>
      </c>
      <c r="D10" s="744">
        <f>'11. CRWA'!D10+'11. CRWA'!F10+'11. CRWA'!H10+'11. CRWA'!J10+'11. CRWA'!L10+'11. CRWA'!N10+'11. CRWA'!P10+'11. CRWA'!R10</f>
        <v>0</v>
      </c>
      <c r="E10" s="744">
        <f>'11. CRWA'!D10+'11. CRWA'!F10+'11. CRWA'!H10+'11. CRWA'!J10+'11. CRWA'!L10+'11. CRWA'!N10+'11. CRWA'!P10+'11. CRWA'!R10</f>
        <v>0</v>
      </c>
      <c r="F10" s="744">
        <f>'11. CRWA'!S10</f>
        <v>0</v>
      </c>
      <c r="G10" s="745">
        <f>F10-'12. CRM'!V9</f>
        <v>0</v>
      </c>
      <c r="H10" s="746">
        <f t="shared" si="0"/>
        <v>0</v>
      </c>
    </row>
    <row r="11" spans="1:9">
      <c r="A11" s="54">
        <v>4</v>
      </c>
      <c r="B11" s="120" t="s">
        <v>137</v>
      </c>
      <c r="C11" s="744">
        <f>'11. CRWA'!C11+'11. CRWA'!E11+'11. CRWA'!G11+'11. CRWA'!I11+'11. CRWA'!K11+'11. CRWA'!M11+'11. CRWA'!O11+'11. CRWA'!Q11</f>
        <v>0</v>
      </c>
      <c r="D11" s="744">
        <f>'11. CRWA'!D11+'11. CRWA'!F11+'11. CRWA'!H11+'11. CRWA'!J11+'11. CRWA'!L11+'11. CRWA'!N11+'11. CRWA'!P11+'11. CRWA'!R11</f>
        <v>0</v>
      </c>
      <c r="E11" s="744">
        <f>'11. CRWA'!D11+'11. CRWA'!F11+'11. CRWA'!H11+'11. CRWA'!J11+'11. CRWA'!L11+'11. CRWA'!N11+'11. CRWA'!P11+'11. CRWA'!R11</f>
        <v>0</v>
      </c>
      <c r="F11" s="744">
        <f>'11. CRWA'!S11</f>
        <v>0</v>
      </c>
      <c r="G11" s="745">
        <f>F11-'12. CRM'!V10</f>
        <v>0</v>
      </c>
      <c r="H11" s="746">
        <f t="shared" si="0"/>
        <v>0</v>
      </c>
    </row>
    <row r="12" spans="1:9">
      <c r="A12" s="54">
        <v>5</v>
      </c>
      <c r="B12" s="120" t="s">
        <v>946</v>
      </c>
      <c r="C12" s="744">
        <f>'11. CRWA'!C12+'11. CRWA'!E12+'11. CRWA'!G12+'11. CRWA'!I12+'11. CRWA'!K12+'11. CRWA'!M12+'11. CRWA'!O12+'11. CRWA'!Q12</f>
        <v>0</v>
      </c>
      <c r="D12" s="744">
        <f>'11. CRWA'!D12+'11. CRWA'!F12+'11. CRWA'!H12+'11. CRWA'!J12+'11. CRWA'!L12+'11. CRWA'!N12+'11. CRWA'!P12+'11. CRWA'!R12</f>
        <v>0</v>
      </c>
      <c r="E12" s="744">
        <f>'11. CRWA'!D12+'11. CRWA'!F12+'11. CRWA'!H12+'11. CRWA'!J12+'11. CRWA'!L12+'11. CRWA'!N12+'11. CRWA'!P12+'11. CRWA'!R12</f>
        <v>0</v>
      </c>
      <c r="F12" s="744">
        <f>'11. CRWA'!S12</f>
        <v>0</v>
      </c>
      <c r="G12" s="745">
        <f>F12-'12. CRM'!V11</f>
        <v>0</v>
      </c>
      <c r="H12" s="746">
        <f t="shared" si="0"/>
        <v>0</v>
      </c>
    </row>
    <row r="13" spans="1:9">
      <c r="A13" s="54">
        <v>6</v>
      </c>
      <c r="B13" s="120" t="s">
        <v>138</v>
      </c>
      <c r="C13" s="744">
        <f>'11. CRWA'!C13+'11. CRWA'!E13+'11. CRWA'!G13+'11. CRWA'!I13+'11. CRWA'!K13+'11. CRWA'!M13+'11. CRWA'!O13+'11. CRWA'!Q13</f>
        <v>114184651.48763406</v>
      </c>
      <c r="D13" s="744">
        <f>'11. CRWA'!D13+'11. CRWA'!F13+'11. CRWA'!H13+'11. CRWA'!J13+'11. CRWA'!L13+'11. CRWA'!N13+'11. CRWA'!P13+'11. CRWA'!R13</f>
        <v>44378552.295478344</v>
      </c>
      <c r="E13" s="744">
        <f>'11. CRWA'!D13+'11. CRWA'!F13+'11. CRWA'!H13+'11. CRWA'!J13+'11. CRWA'!L13+'11. CRWA'!N13+'11. CRWA'!P13+'11. CRWA'!R13</f>
        <v>44378552.295478344</v>
      </c>
      <c r="F13" s="744">
        <f>'11. CRWA'!S13</f>
        <v>109340920.04152189</v>
      </c>
      <c r="G13" s="745">
        <f>F13-'12. CRM'!V12</f>
        <v>109340920.04152189</v>
      </c>
      <c r="H13" s="746">
        <f t="shared" si="0"/>
        <v>0.68957310039649389</v>
      </c>
    </row>
    <row r="14" spans="1:9">
      <c r="A14" s="54">
        <v>7</v>
      </c>
      <c r="B14" s="120" t="s">
        <v>71</v>
      </c>
      <c r="C14" s="744">
        <f>'11. CRWA'!C14+'11. CRWA'!E14+'11. CRWA'!G14+'11. CRWA'!I14+'11. CRWA'!K14+'11. CRWA'!M14+'11. CRWA'!O14+'11. CRWA'!Q14</f>
        <v>278626375.40506279</v>
      </c>
      <c r="D14" s="744">
        <f>'11. CRWA'!D14+'11. CRWA'!F14+'11. CRWA'!H14+'11. CRWA'!J14+'11. CRWA'!L14+'11. CRWA'!N14+'11. CRWA'!P14+'11. CRWA'!R14</f>
        <v>24329358.725342233</v>
      </c>
      <c r="E14" s="744">
        <f>'11. CRWA'!D14+'11. CRWA'!F14+'11. CRWA'!H14+'11. CRWA'!J14+'11. CRWA'!L14+'11. CRWA'!N14+'11. CRWA'!P14+'11. CRWA'!R14</f>
        <v>24329358.725342233</v>
      </c>
      <c r="F14" s="744">
        <f>'11. CRWA'!S14</f>
        <v>302955734.13040501</v>
      </c>
      <c r="G14" s="745">
        <f>F14-'12. CRM'!V13</f>
        <v>288359100.177055</v>
      </c>
      <c r="H14" s="746">
        <f t="shared" si="0"/>
        <v>0.95181925176215021</v>
      </c>
    </row>
    <row r="15" spans="1:9">
      <c r="A15" s="54">
        <v>8</v>
      </c>
      <c r="B15" s="120" t="s">
        <v>72</v>
      </c>
      <c r="C15" s="744">
        <f>'11. CRWA'!C15+'11. CRWA'!E15+'11. CRWA'!G15+'11. CRWA'!I15+'11. CRWA'!K15+'11. CRWA'!M15+'11. CRWA'!O15+'11. CRWA'!Q15</f>
        <v>0</v>
      </c>
      <c r="D15" s="744">
        <f>'11. CRWA'!D15+'11. CRWA'!F15+'11. CRWA'!H15+'11. CRWA'!J15+'11. CRWA'!L15+'11. CRWA'!N15+'11. CRWA'!P15+'11. CRWA'!R15</f>
        <v>24176.32</v>
      </c>
      <c r="E15" s="744">
        <f>'11. CRWA'!D15+'11. CRWA'!F15+'11. CRWA'!H15+'11. CRWA'!J15+'11. CRWA'!L15+'11. CRWA'!N15+'11. CRWA'!P15+'11. CRWA'!R15</f>
        <v>24176.32</v>
      </c>
      <c r="F15" s="744">
        <f>'11. CRWA'!S15</f>
        <v>24176.32</v>
      </c>
      <c r="G15" s="745">
        <f>F15-'12. CRM'!V14</f>
        <v>24176.32</v>
      </c>
      <c r="H15" s="746">
        <f t="shared" si="0"/>
        <v>1</v>
      </c>
    </row>
    <row r="16" spans="1:9">
      <c r="A16" s="54">
        <v>9</v>
      </c>
      <c r="B16" s="120" t="s">
        <v>947</v>
      </c>
      <c r="C16" s="744">
        <f>'11. CRWA'!C16+'11. CRWA'!E16+'11. CRWA'!G16+'11. CRWA'!I16+'11. CRWA'!K16+'11. CRWA'!M16+'11. CRWA'!O16+'11. CRWA'!Q16</f>
        <v>0</v>
      </c>
      <c r="D16" s="744">
        <f>'11. CRWA'!D16+'11. CRWA'!F16+'11. CRWA'!H16+'11. CRWA'!J16+'11. CRWA'!L16+'11. CRWA'!N16+'11. CRWA'!P16+'11. CRWA'!R16</f>
        <v>0</v>
      </c>
      <c r="E16" s="744">
        <f>'11. CRWA'!D16+'11. CRWA'!F16+'11. CRWA'!H16+'11. CRWA'!J16+'11. CRWA'!L16+'11. CRWA'!N16+'11. CRWA'!P16+'11. CRWA'!R16</f>
        <v>0</v>
      </c>
      <c r="F16" s="744">
        <f>'11. CRWA'!S16</f>
        <v>0</v>
      </c>
      <c r="G16" s="745">
        <f>F16-'12. CRM'!V15</f>
        <v>0</v>
      </c>
      <c r="H16" s="746">
        <f t="shared" si="0"/>
        <v>0</v>
      </c>
    </row>
    <row r="17" spans="1:8">
      <c r="A17" s="54">
        <v>10</v>
      </c>
      <c r="B17" s="120" t="s">
        <v>67</v>
      </c>
      <c r="C17" s="744">
        <f>'11. CRWA'!C17+'11. CRWA'!E17+'11. CRWA'!G17+'11. CRWA'!I17+'11. CRWA'!K17+'11. CRWA'!M17+'11. CRWA'!O17+'11. CRWA'!Q17</f>
        <v>9867.1219113909756</v>
      </c>
      <c r="D17" s="744">
        <f>'11. CRWA'!D17+'11. CRWA'!F17+'11. CRWA'!H17+'11. CRWA'!J17+'11. CRWA'!L17+'11. CRWA'!N17+'11. CRWA'!P17+'11. CRWA'!R17</f>
        <v>0</v>
      </c>
      <c r="E17" s="744">
        <f>'11. CRWA'!D17+'11. CRWA'!F17+'11. CRWA'!H17+'11. CRWA'!J17+'11. CRWA'!L17+'11. CRWA'!N17+'11. CRWA'!P17+'11. CRWA'!R17</f>
        <v>0</v>
      </c>
      <c r="F17" s="744">
        <f>'11. CRWA'!S17</f>
        <v>9867.1219113909756</v>
      </c>
      <c r="G17" s="745">
        <f>F17-'12. CRM'!V16</f>
        <v>9867.1219113909756</v>
      </c>
      <c r="H17" s="746">
        <f t="shared" si="0"/>
        <v>1</v>
      </c>
    </row>
    <row r="18" spans="1:8">
      <c r="A18" s="54">
        <v>11</v>
      </c>
      <c r="B18" s="120" t="s">
        <v>68</v>
      </c>
      <c r="C18" s="744">
        <f>'11. CRWA'!C18+'11. CRWA'!E18+'11. CRWA'!G18+'11. CRWA'!I18+'11. CRWA'!K18+'11. CRWA'!M18+'11. CRWA'!O18+'11. CRWA'!Q18</f>
        <v>0</v>
      </c>
      <c r="D18" s="744">
        <f>'11. CRWA'!D18+'11. CRWA'!F18+'11. CRWA'!H18+'11. CRWA'!J18+'11. CRWA'!L18+'11. CRWA'!N18+'11. CRWA'!P18+'11. CRWA'!R18</f>
        <v>0</v>
      </c>
      <c r="E18" s="744">
        <f>'11. CRWA'!D18+'11. CRWA'!F18+'11. CRWA'!H18+'11. CRWA'!J18+'11. CRWA'!L18+'11. CRWA'!N18+'11. CRWA'!P18+'11. CRWA'!R18</f>
        <v>0</v>
      </c>
      <c r="F18" s="744">
        <f>'11. CRWA'!S18</f>
        <v>0</v>
      </c>
      <c r="G18" s="745">
        <f>F18-'12. CRM'!V17</f>
        <v>0</v>
      </c>
      <c r="H18" s="746">
        <f t="shared" si="0"/>
        <v>0</v>
      </c>
    </row>
    <row r="19" spans="1:8">
      <c r="A19" s="54">
        <v>12</v>
      </c>
      <c r="B19" s="120" t="s">
        <v>69</v>
      </c>
      <c r="C19" s="744">
        <f>'11. CRWA'!C19+'11. CRWA'!E19+'11. CRWA'!G19+'11. CRWA'!I19+'11. CRWA'!K19+'11. CRWA'!M19+'11. CRWA'!O19+'11. CRWA'!Q19</f>
        <v>0</v>
      </c>
      <c r="D19" s="744">
        <f>'11. CRWA'!D19+'11. CRWA'!F19+'11. CRWA'!H19+'11. CRWA'!J19+'11. CRWA'!L19+'11. CRWA'!N19+'11. CRWA'!P19+'11. CRWA'!R19</f>
        <v>0</v>
      </c>
      <c r="E19" s="744">
        <f>'11. CRWA'!D19+'11. CRWA'!F19+'11. CRWA'!H19+'11. CRWA'!J19+'11. CRWA'!L19+'11. CRWA'!N19+'11. CRWA'!P19+'11. CRWA'!R19</f>
        <v>0</v>
      </c>
      <c r="F19" s="744">
        <f>'11. CRWA'!S19</f>
        <v>0</v>
      </c>
      <c r="G19" s="745">
        <f>F19-'12. CRM'!V18</f>
        <v>0</v>
      </c>
      <c r="H19" s="746">
        <f t="shared" si="0"/>
        <v>0</v>
      </c>
    </row>
    <row r="20" spans="1:8">
      <c r="A20" s="54">
        <v>13</v>
      </c>
      <c r="B20" s="120" t="s">
        <v>70</v>
      </c>
      <c r="C20" s="744">
        <f>'11. CRWA'!C20+'11. CRWA'!E20+'11. CRWA'!G20+'11. CRWA'!I20+'11. CRWA'!K20+'11. CRWA'!M20+'11. CRWA'!O20+'11. CRWA'!Q20</f>
        <v>0</v>
      </c>
      <c r="D20" s="744">
        <f>'11. CRWA'!D20+'11. CRWA'!F20+'11. CRWA'!H20+'11. CRWA'!J20+'11. CRWA'!L20+'11. CRWA'!N20+'11. CRWA'!P20+'11. CRWA'!R20</f>
        <v>0</v>
      </c>
      <c r="E20" s="744">
        <f>'11. CRWA'!D20+'11. CRWA'!F20+'11. CRWA'!H20+'11. CRWA'!J20+'11. CRWA'!L20+'11. CRWA'!N20+'11. CRWA'!P20+'11. CRWA'!R20</f>
        <v>0</v>
      </c>
      <c r="F20" s="744">
        <f>'11. CRWA'!S20</f>
        <v>0</v>
      </c>
      <c r="G20" s="745">
        <f>F20-'12. CRM'!V19</f>
        <v>0</v>
      </c>
      <c r="H20" s="746">
        <f t="shared" si="0"/>
        <v>0</v>
      </c>
    </row>
    <row r="21" spans="1:8">
      <c r="A21" s="54">
        <v>14</v>
      </c>
      <c r="B21" s="120" t="s">
        <v>154</v>
      </c>
      <c r="C21" s="744">
        <f>'11. CRWA'!C21+'11. CRWA'!E21+'11. CRWA'!G21+'11. CRWA'!I21+'11. CRWA'!K21+'11. CRWA'!M21+'11. CRWA'!O21+'11. CRWA'!Q21</f>
        <v>24740095.566136468</v>
      </c>
      <c r="D21" s="744">
        <f>'11. CRWA'!D21+'11. CRWA'!F21+'11. CRWA'!H21+'11. CRWA'!J21+'11. CRWA'!L21+'11. CRWA'!N21+'11. CRWA'!P21+'11. CRWA'!R21</f>
        <v>0</v>
      </c>
      <c r="E21" s="744">
        <f>'11. CRWA'!D21+'11. CRWA'!F21+'11. CRWA'!H21+'11. CRWA'!J21+'11. CRWA'!L21+'11. CRWA'!N21+'11. CRWA'!P21+'11. CRWA'!R21</f>
        <v>0</v>
      </c>
      <c r="F21" s="744">
        <f>'11. CRWA'!S21</f>
        <v>22892904.186136469</v>
      </c>
      <c r="G21" s="745">
        <f>F21-'12. CRM'!V20</f>
        <v>22668263.275941387</v>
      </c>
      <c r="H21" s="746">
        <f t="shared" si="0"/>
        <v>0.91625609187092449</v>
      </c>
    </row>
    <row r="22" spans="1:8" ht="13.5" thickBot="1">
      <c r="A22" s="101"/>
      <c r="B22" s="107" t="s">
        <v>66</v>
      </c>
      <c r="C22" s="840">
        <f>SUM(C8:C21)</f>
        <v>469740545.94573289</v>
      </c>
      <c r="D22" s="840">
        <f>SUM(D8:D21)</f>
        <v>68732087.340820566</v>
      </c>
      <c r="E22" s="840">
        <f>SUM(E8:E21)</f>
        <v>68732087.340820566</v>
      </c>
      <c r="F22" s="840">
        <f>SUM(F8:F21)</f>
        <v>471211347.54113132</v>
      </c>
      <c r="G22" s="840">
        <f>SUM(G8:G21)</f>
        <v>456390072.67758626</v>
      </c>
      <c r="H22" s="841">
        <f>G22/(C22+E22)</f>
        <v>0.8475640997612478</v>
      </c>
    </row>
    <row r="28" spans="1:8" ht="10.5" customHeight="1"/>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showGridLines="0" zoomScale="90" zoomScaleNormal="90" workbookViewId="0">
      <pane xSplit="2" ySplit="6" topLeftCell="C7" activePane="bottomRight" state="frozen"/>
      <selection pane="topRight" activeCell="C1" sqref="C1"/>
      <selection pane="bottomLeft" activeCell="A6" sqref="A6"/>
      <selection pane="bottomRight" activeCell="B4" sqref="B4"/>
    </sheetView>
  </sheetViews>
  <sheetFormatPr defaultColWidth="9.140625" defaultRowHeight="12.75"/>
  <cols>
    <col min="1" max="1" width="10.5703125" style="218" bestFit="1" customWidth="1"/>
    <col min="2" max="2" width="89.5703125" style="218" customWidth="1"/>
    <col min="3" max="11" width="12.7109375" style="218" customWidth="1"/>
    <col min="12" max="16384" width="9.140625" style="218"/>
  </cols>
  <sheetData>
    <row r="1" spans="1:11">
      <c r="A1" s="218" t="s">
        <v>108</v>
      </c>
      <c r="B1" s="622" t="str">
        <f>'1. key ratios'!B1</f>
        <v>სს იშბანკი საქართველო</v>
      </c>
    </row>
    <row r="2" spans="1:11">
      <c r="A2" s="218" t="s">
        <v>109</v>
      </c>
      <c r="B2" s="623">
        <f>'1. key ratios'!B2</f>
        <v>45291</v>
      </c>
      <c r="C2" s="219"/>
      <c r="D2" s="219"/>
    </row>
    <row r="3" spans="1:11">
      <c r="B3" s="219"/>
      <c r="C3" s="219"/>
      <c r="D3" s="219"/>
    </row>
    <row r="4" spans="1:11" ht="13.5" thickBot="1">
      <c r="A4" s="218" t="s">
        <v>352</v>
      </c>
      <c r="B4" s="190" t="s">
        <v>351</v>
      </c>
      <c r="C4" s="219"/>
      <c r="D4" s="219"/>
    </row>
    <row r="5" spans="1:11" ht="30" customHeight="1">
      <c r="A5" s="921"/>
      <c r="B5" s="922"/>
      <c r="C5" s="919" t="s">
        <v>384</v>
      </c>
      <c r="D5" s="919"/>
      <c r="E5" s="919"/>
      <c r="F5" s="919" t="s">
        <v>385</v>
      </c>
      <c r="G5" s="919"/>
      <c r="H5" s="919"/>
      <c r="I5" s="919" t="s">
        <v>386</v>
      </c>
      <c r="J5" s="919"/>
      <c r="K5" s="920"/>
    </row>
    <row r="6" spans="1:11">
      <c r="A6" s="216"/>
      <c r="B6" s="217"/>
      <c r="C6" s="220" t="s">
        <v>26</v>
      </c>
      <c r="D6" s="220" t="s">
        <v>90</v>
      </c>
      <c r="E6" s="220" t="s">
        <v>66</v>
      </c>
      <c r="F6" s="220" t="s">
        <v>26</v>
      </c>
      <c r="G6" s="220" t="s">
        <v>90</v>
      </c>
      <c r="H6" s="220" t="s">
        <v>66</v>
      </c>
      <c r="I6" s="220" t="s">
        <v>26</v>
      </c>
      <c r="J6" s="220" t="s">
        <v>90</v>
      </c>
      <c r="K6" s="222" t="s">
        <v>66</v>
      </c>
    </row>
    <row r="7" spans="1:11">
      <c r="A7" s="223" t="s">
        <v>322</v>
      </c>
      <c r="B7" s="215"/>
      <c r="C7" s="747"/>
      <c r="D7" s="748"/>
      <c r="E7" s="224"/>
      <c r="F7" s="747"/>
      <c r="G7" s="748"/>
      <c r="H7" s="224"/>
      <c r="I7" s="748"/>
      <c r="J7" s="748"/>
      <c r="K7" s="224"/>
    </row>
    <row r="8" spans="1:11">
      <c r="A8" s="214">
        <v>1</v>
      </c>
      <c r="B8" s="199" t="s">
        <v>322</v>
      </c>
      <c r="C8" s="615"/>
      <c r="D8" s="197"/>
      <c r="E8" s="198"/>
      <c r="F8" s="749">
        <v>49132391.254317544</v>
      </c>
      <c r="G8" s="750">
        <v>75378775.783009529</v>
      </c>
      <c r="H8" s="751">
        <f>G8+F8</f>
        <v>124511167.03732708</v>
      </c>
      <c r="I8" s="752">
        <v>32039501.155222796</v>
      </c>
      <c r="J8" s="750">
        <v>47146295.469318286</v>
      </c>
      <c r="K8" s="751">
        <f>I8+J8</f>
        <v>79185796.624541074</v>
      </c>
    </row>
    <row r="9" spans="1:11">
      <c r="A9" s="223" t="s">
        <v>323</v>
      </c>
      <c r="B9" s="215"/>
      <c r="C9" s="747"/>
      <c r="D9" s="748"/>
      <c r="E9" s="224"/>
      <c r="F9" s="747"/>
      <c r="G9" s="748"/>
      <c r="H9" s="224"/>
      <c r="I9" s="748"/>
      <c r="J9" s="748"/>
      <c r="K9" s="224"/>
    </row>
    <row r="10" spans="1:11">
      <c r="A10" s="225">
        <v>2</v>
      </c>
      <c r="B10" s="200" t="s">
        <v>324</v>
      </c>
      <c r="C10" s="749">
        <v>5107964.9658849332</v>
      </c>
      <c r="D10" s="753">
        <v>17451236.954679441</v>
      </c>
      <c r="E10" s="751">
        <f>C10+D10</f>
        <v>22559201.920564376</v>
      </c>
      <c r="F10" s="749">
        <v>1563020.3160772589</v>
      </c>
      <c r="G10" s="753">
        <v>4385138.6827258989</v>
      </c>
      <c r="H10" s="751">
        <f>G10+F10</f>
        <v>5948158.9988031574</v>
      </c>
      <c r="I10" s="752">
        <v>410970.3706547945</v>
      </c>
      <c r="J10" s="753">
        <v>1227243.5672561645</v>
      </c>
      <c r="K10" s="751">
        <f>I10+J10</f>
        <v>1638213.9379109591</v>
      </c>
    </row>
    <row r="11" spans="1:11">
      <c r="A11" s="225">
        <v>3</v>
      </c>
      <c r="B11" s="200" t="s">
        <v>325</v>
      </c>
      <c r="C11" s="749">
        <v>33251064.443726033</v>
      </c>
      <c r="D11" s="753">
        <v>199412529.8144933</v>
      </c>
      <c r="E11" s="751">
        <f t="shared" ref="E11:E16" si="0">C11+D11</f>
        <v>232663594.25821933</v>
      </c>
      <c r="F11" s="754">
        <v>17032712.837621231</v>
      </c>
      <c r="G11" s="752">
        <v>57877812.35116031</v>
      </c>
      <c r="H11" s="751">
        <f t="shared" ref="H11:H16" si="1">G11+F11</f>
        <v>74910525.188781545</v>
      </c>
      <c r="I11" s="754">
        <v>13606221.033781353</v>
      </c>
      <c r="J11" s="752">
        <v>53171970.060778558</v>
      </c>
      <c r="K11" s="751">
        <f t="shared" ref="K11:K16" si="2">I11+J11</f>
        <v>66778191.094559908</v>
      </c>
    </row>
    <row r="12" spans="1:11">
      <c r="A12" s="225">
        <v>4</v>
      </c>
      <c r="B12" s="200" t="s">
        <v>326</v>
      </c>
      <c r="C12" s="755"/>
      <c r="D12" s="756"/>
      <c r="E12" s="751">
        <f t="shared" si="0"/>
        <v>0</v>
      </c>
      <c r="F12" s="755"/>
      <c r="G12" s="756"/>
      <c r="H12" s="751">
        <f t="shared" si="1"/>
        <v>0</v>
      </c>
      <c r="I12" s="757"/>
      <c r="J12" s="756"/>
      <c r="K12" s="751">
        <f t="shared" si="2"/>
        <v>0</v>
      </c>
    </row>
    <row r="13" spans="1:11">
      <c r="A13" s="225">
        <v>5</v>
      </c>
      <c r="B13" s="200" t="s">
        <v>327</v>
      </c>
      <c r="C13" s="749">
        <v>46012298.884575374</v>
      </c>
      <c r="D13" s="753">
        <v>55369435.076767132</v>
      </c>
      <c r="E13" s="751">
        <f t="shared" si="0"/>
        <v>101381733.96134251</v>
      </c>
      <c r="F13" s="749">
        <v>4613275.6674534315</v>
      </c>
      <c r="G13" s="753">
        <v>5661027.8350616423</v>
      </c>
      <c r="H13" s="751">
        <f t="shared" si="1"/>
        <v>10274303.502515074</v>
      </c>
      <c r="I13" s="752">
        <v>2300501.4474178064</v>
      </c>
      <c r="J13" s="753">
        <v>2766117.2062917794</v>
      </c>
      <c r="K13" s="751">
        <f t="shared" si="2"/>
        <v>5066618.6537095858</v>
      </c>
    </row>
    <row r="14" spans="1:11">
      <c r="A14" s="225">
        <v>6</v>
      </c>
      <c r="B14" s="200" t="s">
        <v>342</v>
      </c>
      <c r="C14" s="755"/>
      <c r="D14" s="756"/>
      <c r="E14" s="751">
        <f t="shared" si="0"/>
        <v>0</v>
      </c>
      <c r="F14" s="755"/>
      <c r="G14" s="756"/>
      <c r="H14" s="751">
        <f t="shared" si="1"/>
        <v>0</v>
      </c>
      <c r="I14" s="757"/>
      <c r="J14" s="756"/>
      <c r="K14" s="751">
        <f t="shared" si="2"/>
        <v>0</v>
      </c>
    </row>
    <row r="15" spans="1:11">
      <c r="A15" s="225">
        <v>7</v>
      </c>
      <c r="B15" s="200" t="s">
        <v>329</v>
      </c>
      <c r="C15" s="749">
        <v>2502361.3915342437</v>
      </c>
      <c r="D15" s="753">
        <v>2028246.5410958903</v>
      </c>
      <c r="E15" s="751">
        <f t="shared" si="0"/>
        <v>4530607.9326301338</v>
      </c>
      <c r="F15" s="749">
        <v>0</v>
      </c>
      <c r="G15" s="753">
        <v>268517.25367123296</v>
      </c>
      <c r="H15" s="751">
        <f t="shared" si="1"/>
        <v>268517.25367123296</v>
      </c>
      <c r="I15" s="752">
        <v>0</v>
      </c>
      <c r="J15" s="753">
        <v>268220.40632876719</v>
      </c>
      <c r="K15" s="751">
        <f t="shared" si="2"/>
        <v>268220.40632876719</v>
      </c>
    </row>
    <row r="16" spans="1:11">
      <c r="A16" s="225">
        <v>8</v>
      </c>
      <c r="B16" s="201" t="s">
        <v>330</v>
      </c>
      <c r="C16" s="758">
        <f>SUM(C10:C15)</f>
        <v>86873689.685720578</v>
      </c>
      <c r="D16" s="759">
        <f>SUM(D10:D15)</f>
        <v>274261448.38703579</v>
      </c>
      <c r="E16" s="751">
        <f t="shared" si="0"/>
        <v>361135138.07275635</v>
      </c>
      <c r="F16" s="760">
        <f>SUM(F10:F15)</f>
        <v>23209008.82115192</v>
      </c>
      <c r="G16" s="761">
        <f>SUM(G10:G15)</f>
        <v>68192496.122619078</v>
      </c>
      <c r="H16" s="751">
        <f t="shared" si="1"/>
        <v>91401504.943771005</v>
      </c>
      <c r="I16" s="759">
        <f>SUM(I10:I15)</f>
        <v>16317692.851853956</v>
      </c>
      <c r="J16" s="761">
        <f>SUM(J10:J15)</f>
        <v>57433551.240655273</v>
      </c>
      <c r="K16" s="751">
        <f t="shared" si="2"/>
        <v>73751244.092509225</v>
      </c>
    </row>
    <row r="17" spans="1:11">
      <c r="A17" s="223" t="s">
        <v>331</v>
      </c>
      <c r="B17" s="215"/>
      <c r="C17" s="747"/>
      <c r="D17" s="748"/>
      <c r="E17" s="224"/>
      <c r="F17" s="747"/>
      <c r="G17" s="748"/>
      <c r="H17" s="224"/>
      <c r="I17" s="748"/>
      <c r="J17" s="748"/>
      <c r="K17" s="224"/>
    </row>
    <row r="18" spans="1:11">
      <c r="A18" s="225">
        <v>9</v>
      </c>
      <c r="B18" s="200" t="s">
        <v>332</v>
      </c>
      <c r="C18" s="755"/>
      <c r="D18" s="756"/>
      <c r="E18" s="751">
        <f>C18+D18</f>
        <v>0</v>
      </c>
      <c r="F18" s="755"/>
      <c r="G18" s="756"/>
      <c r="H18" s="751">
        <f>F18+G18</f>
        <v>0</v>
      </c>
      <c r="I18" s="757"/>
      <c r="J18" s="756"/>
      <c r="K18" s="751">
        <f>I18+J18</f>
        <v>0</v>
      </c>
    </row>
    <row r="19" spans="1:11">
      <c r="A19" s="225">
        <v>10</v>
      </c>
      <c r="B19" s="200" t="s">
        <v>333</v>
      </c>
      <c r="C19" s="749">
        <v>115268428.65122923</v>
      </c>
      <c r="D19" s="753">
        <v>140880951.56299078</v>
      </c>
      <c r="E19" s="751">
        <f t="shared" ref="E19:E21" si="3">C19+D19</f>
        <v>256149380.21422002</v>
      </c>
      <c r="F19" s="749">
        <v>14609401.675347166</v>
      </c>
      <c r="G19" s="753">
        <v>3776083.9821768263</v>
      </c>
      <c r="H19" s="751">
        <f t="shared" ref="H19:H21" si="4">F19+G19</f>
        <v>18385485.657523993</v>
      </c>
      <c r="I19" s="752">
        <v>31385716.440455079</v>
      </c>
      <c r="J19" s="753">
        <v>40065175.138305016</v>
      </c>
      <c r="K19" s="751">
        <f t="shared" ref="K19:K21" si="5">I19+J19</f>
        <v>71450891.578760087</v>
      </c>
    </row>
    <row r="20" spans="1:11">
      <c r="A20" s="225">
        <v>11</v>
      </c>
      <c r="B20" s="200" t="s">
        <v>334</v>
      </c>
      <c r="C20" s="754">
        <v>9879613.1035973653</v>
      </c>
      <c r="D20" s="762">
        <v>13232264.742479715</v>
      </c>
      <c r="E20" s="751">
        <f t="shared" si="3"/>
        <v>23111877.846077081</v>
      </c>
      <c r="F20" s="754">
        <v>718857.50578328595</v>
      </c>
      <c r="G20" s="762">
        <v>142790.78306148387</v>
      </c>
      <c r="H20" s="751">
        <f t="shared" si="4"/>
        <v>861648.28884476982</v>
      </c>
      <c r="I20" s="763">
        <v>1498166.0549154989</v>
      </c>
      <c r="J20" s="762">
        <v>183349.45609060992</v>
      </c>
      <c r="K20" s="751">
        <f t="shared" si="5"/>
        <v>1681515.511006109</v>
      </c>
    </row>
    <row r="21" spans="1:11" ht="13.5" thickBot="1">
      <c r="A21" s="154">
        <v>12</v>
      </c>
      <c r="B21" s="226" t="s">
        <v>335</v>
      </c>
      <c r="C21" s="764">
        <f>SUM(C18:C20)</f>
        <v>125148041.75482661</v>
      </c>
      <c r="D21" s="765">
        <f>SUM(D18:D20)</f>
        <v>154113216.3054705</v>
      </c>
      <c r="E21" s="766">
        <f t="shared" si="3"/>
        <v>279261258.06029713</v>
      </c>
      <c r="F21" s="767">
        <f>SUM(F18:F20)</f>
        <v>15328259.181130452</v>
      </c>
      <c r="G21" s="768">
        <f>SUM(G18:G20)</f>
        <v>3918874.7652383102</v>
      </c>
      <c r="H21" s="766">
        <f t="shared" si="4"/>
        <v>19247133.946368761</v>
      </c>
      <c r="I21" s="765">
        <f>SUM(I18:I20)</f>
        <v>32883882.495370578</v>
      </c>
      <c r="J21" s="768">
        <f>SUM(J18:J20)</f>
        <v>40248524.594395623</v>
      </c>
      <c r="K21" s="766">
        <f t="shared" si="5"/>
        <v>73132407.089766204</v>
      </c>
    </row>
    <row r="22" spans="1:11" ht="38.25" customHeight="1" thickBot="1">
      <c r="A22" s="212"/>
      <c r="B22" s="213"/>
      <c r="C22" s="213"/>
      <c r="D22" s="213"/>
      <c r="E22" s="213"/>
      <c r="F22" s="918" t="s">
        <v>336</v>
      </c>
      <c r="G22" s="919"/>
      <c r="H22" s="919"/>
      <c r="I22" s="918" t="s">
        <v>337</v>
      </c>
      <c r="J22" s="919"/>
      <c r="K22" s="920"/>
    </row>
    <row r="23" spans="1:11">
      <c r="A23" s="205">
        <v>13</v>
      </c>
      <c r="B23" s="202" t="s">
        <v>322</v>
      </c>
      <c r="C23" s="211"/>
      <c r="D23" s="211"/>
      <c r="E23" s="211"/>
      <c r="F23" s="769">
        <f>F8</f>
        <v>49132391.254317544</v>
      </c>
      <c r="G23" s="770">
        <f>G8</f>
        <v>75378775.783009529</v>
      </c>
      <c r="H23" s="771">
        <f>F23+G23</f>
        <v>124511167.03732708</v>
      </c>
      <c r="I23" s="769">
        <f>I8</f>
        <v>32039501.155222796</v>
      </c>
      <c r="J23" s="770">
        <f>J8</f>
        <v>47146295.469318286</v>
      </c>
      <c r="K23" s="771">
        <f>I23+J23</f>
        <v>79185796.624541074</v>
      </c>
    </row>
    <row r="24" spans="1:11" ht="13.5" thickBot="1">
      <c r="A24" s="206">
        <v>14</v>
      </c>
      <c r="B24" s="203" t="s">
        <v>338</v>
      </c>
      <c r="C24" s="227"/>
      <c r="D24" s="209"/>
      <c r="E24" s="210"/>
      <c r="F24" s="772">
        <f>F16-MIN(F16*75%,F21)</f>
        <v>7880749.6400214676</v>
      </c>
      <c r="G24" s="773">
        <f>G16-MIN(G16*75%,G21)</f>
        <v>64273621.35738077</v>
      </c>
      <c r="H24" s="774">
        <f>F24+G24</f>
        <v>72154370.997402236</v>
      </c>
      <c r="I24" s="772">
        <f>I16-MIN(I16*75%,I21)</f>
        <v>4079423.212963488</v>
      </c>
      <c r="J24" s="773">
        <f>J16-MIN(J16*75%,J21)</f>
        <v>17185026.646259651</v>
      </c>
      <c r="K24" s="774">
        <f t="shared" ref="K24" si="6">I24+J24</f>
        <v>21264449.859223139</v>
      </c>
    </row>
    <row r="25" spans="1:11" ht="13.5" thickBot="1">
      <c r="A25" s="207">
        <v>15</v>
      </c>
      <c r="B25" s="204" t="s">
        <v>339</v>
      </c>
      <c r="C25" s="208"/>
      <c r="D25" s="208"/>
      <c r="E25" s="208"/>
      <c r="F25" s="775">
        <f t="shared" ref="F25:G25" si="7">F23/F24</f>
        <v>6.2344819336480919</v>
      </c>
      <c r="G25" s="776">
        <f t="shared" si="7"/>
        <v>1.172779348527458</v>
      </c>
      <c r="H25" s="777">
        <f>H23/H24</f>
        <v>1.7256219590883806</v>
      </c>
      <c r="I25" s="775">
        <f t="shared" ref="I25:J25" si="8">I23/I24</f>
        <v>7.853929215632367</v>
      </c>
      <c r="J25" s="776">
        <f t="shared" si="8"/>
        <v>2.7434519852536718</v>
      </c>
      <c r="K25" s="777">
        <f>K23/K24</f>
        <v>3.7238582304632448</v>
      </c>
    </row>
    <row r="28" spans="1:11" ht="38.25">
      <c r="B28" s="23" t="s">
        <v>383</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22"/>
  <sheetViews>
    <sheetView showGridLines="0" workbookViewId="0">
      <pane xSplit="1" ySplit="5" topLeftCell="B6" activePane="bottomRight" state="frozen"/>
      <selection pane="topRight" activeCell="B1" sqref="B1"/>
      <selection pane="bottomLeft" activeCell="A5" sqref="A5"/>
      <selection pane="bottomRight" activeCell="B1" sqref="B1:B2"/>
    </sheetView>
  </sheetViews>
  <sheetFormatPr defaultColWidth="9.140625" defaultRowHeight="15"/>
  <cols>
    <col min="1" max="1" width="10.5703125" style="39" bestFit="1" customWidth="1"/>
    <col min="2" max="2" width="95" style="39" customWidth="1"/>
    <col min="3" max="3" width="12.5703125" style="39" bestFit="1" customWidth="1"/>
    <col min="4" max="4" width="10" style="39" bestFit="1" customWidth="1"/>
    <col min="5" max="5" width="18.28515625" style="39" bestFit="1" customWidth="1"/>
    <col min="6" max="13" width="10.7109375" style="39" customWidth="1"/>
    <col min="14" max="14" width="31" style="39" bestFit="1" customWidth="1"/>
    <col min="15" max="16384" width="9.140625" style="12"/>
  </cols>
  <sheetData>
    <row r="1" spans="1:14">
      <c r="A1" s="5" t="s">
        <v>108</v>
      </c>
      <c r="B1" s="622" t="str">
        <f>'1. key ratios'!B1</f>
        <v>სს იშბანკი საქართველო</v>
      </c>
    </row>
    <row r="2" spans="1:14" ht="14.25" customHeight="1">
      <c r="A2" s="39" t="s">
        <v>109</v>
      </c>
      <c r="B2" s="623">
        <f>'1. key ratios'!B2</f>
        <v>45291</v>
      </c>
    </row>
    <row r="3" spans="1:14" ht="14.25" customHeight="1"/>
    <row r="4" spans="1:14" ht="15.75" thickBot="1">
      <c r="A4" s="2" t="s">
        <v>262</v>
      </c>
      <c r="B4" s="56" t="s">
        <v>74</v>
      </c>
    </row>
    <row r="5" spans="1:14" s="25" customFormat="1" ht="12.75">
      <c r="A5" s="116"/>
      <c r="B5" s="117"/>
      <c r="C5" s="118" t="s">
        <v>0</v>
      </c>
      <c r="D5" s="118" t="s">
        <v>1</v>
      </c>
      <c r="E5" s="118" t="s">
        <v>2</v>
      </c>
      <c r="F5" s="118" t="s">
        <v>3</v>
      </c>
      <c r="G5" s="118" t="s">
        <v>4</v>
      </c>
      <c r="H5" s="118" t="s">
        <v>5</v>
      </c>
      <c r="I5" s="118" t="s">
        <v>145</v>
      </c>
      <c r="J5" s="118" t="s">
        <v>146</v>
      </c>
      <c r="K5" s="118" t="s">
        <v>147</v>
      </c>
      <c r="L5" s="118" t="s">
        <v>148</v>
      </c>
      <c r="M5" s="118" t="s">
        <v>149</v>
      </c>
      <c r="N5" s="119" t="s">
        <v>150</v>
      </c>
    </row>
    <row r="6" spans="1:14" ht="45">
      <c r="A6" s="108"/>
      <c r="B6" s="68"/>
      <c r="C6" s="69" t="s">
        <v>84</v>
      </c>
      <c r="D6" s="70" t="s">
        <v>73</v>
      </c>
      <c r="E6" s="71" t="s">
        <v>83</v>
      </c>
      <c r="F6" s="72">
        <v>0</v>
      </c>
      <c r="G6" s="72">
        <v>0.2</v>
      </c>
      <c r="H6" s="72">
        <v>0.35</v>
      </c>
      <c r="I6" s="72">
        <v>0.5</v>
      </c>
      <c r="J6" s="72">
        <v>0.75</v>
      </c>
      <c r="K6" s="72">
        <v>1</v>
      </c>
      <c r="L6" s="72">
        <v>1.5</v>
      </c>
      <c r="M6" s="72">
        <v>2.5</v>
      </c>
      <c r="N6" s="109" t="s">
        <v>74</v>
      </c>
    </row>
    <row r="7" spans="1:14">
      <c r="A7" s="110">
        <v>1</v>
      </c>
      <c r="B7" s="73" t="s">
        <v>75</v>
      </c>
      <c r="C7" s="179">
        <f>SUM(C8:C13)</f>
        <v>0</v>
      </c>
      <c r="D7" s="68"/>
      <c r="E7" s="182">
        <f t="shared" ref="E7:M7" si="0">SUM(E8:E13)</f>
        <v>0</v>
      </c>
      <c r="F7" s="179">
        <f>SUM(F8:F13)</f>
        <v>0</v>
      </c>
      <c r="G7" s="179">
        <f t="shared" si="0"/>
        <v>0</v>
      </c>
      <c r="H7" s="179">
        <f t="shared" si="0"/>
        <v>0</v>
      </c>
      <c r="I7" s="179">
        <f t="shared" si="0"/>
        <v>0</v>
      </c>
      <c r="J7" s="179">
        <f t="shared" si="0"/>
        <v>0</v>
      </c>
      <c r="K7" s="179">
        <f t="shared" si="0"/>
        <v>0</v>
      </c>
      <c r="L7" s="179">
        <f t="shared" si="0"/>
        <v>0</v>
      </c>
      <c r="M7" s="179">
        <f t="shared" si="0"/>
        <v>0</v>
      </c>
      <c r="N7" s="111">
        <f>SUM(N8:N13)</f>
        <v>0</v>
      </c>
    </row>
    <row r="8" spans="1:14">
      <c r="A8" s="110">
        <v>1.1000000000000001</v>
      </c>
      <c r="B8" s="74" t="s">
        <v>76</v>
      </c>
      <c r="C8" s="180">
        <v>0</v>
      </c>
      <c r="D8" s="75">
        <v>0.02</v>
      </c>
      <c r="E8" s="182">
        <f>C8*D8</f>
        <v>0</v>
      </c>
      <c r="F8" s="180"/>
      <c r="G8" s="180"/>
      <c r="H8" s="180"/>
      <c r="I8" s="180"/>
      <c r="J8" s="180"/>
      <c r="K8" s="180"/>
      <c r="L8" s="180"/>
      <c r="M8" s="180"/>
      <c r="N8" s="111">
        <f>SUMPRODUCT($F$6:$M$6,F8:M8)</f>
        <v>0</v>
      </c>
    </row>
    <row r="9" spans="1:14">
      <c r="A9" s="110">
        <v>1.2</v>
      </c>
      <c r="B9" s="74" t="s">
        <v>77</v>
      </c>
      <c r="C9" s="180">
        <v>0</v>
      </c>
      <c r="D9" s="75">
        <v>0.05</v>
      </c>
      <c r="E9" s="182">
        <f>C9*D9</f>
        <v>0</v>
      </c>
      <c r="F9" s="180"/>
      <c r="G9" s="180"/>
      <c r="H9" s="180"/>
      <c r="I9" s="180"/>
      <c r="J9" s="180"/>
      <c r="K9" s="180"/>
      <c r="L9" s="180"/>
      <c r="M9" s="180"/>
      <c r="N9" s="111">
        <f t="shared" ref="N9:N12" si="1">SUMPRODUCT($F$6:$M$6,F9:M9)</f>
        <v>0</v>
      </c>
    </row>
    <row r="10" spans="1:14">
      <c r="A10" s="110">
        <v>1.3</v>
      </c>
      <c r="B10" s="74" t="s">
        <v>78</v>
      </c>
      <c r="C10" s="180">
        <v>0</v>
      </c>
      <c r="D10" s="75">
        <v>0.08</v>
      </c>
      <c r="E10" s="182">
        <f>C10*D10</f>
        <v>0</v>
      </c>
      <c r="F10" s="180"/>
      <c r="G10" s="180"/>
      <c r="H10" s="180"/>
      <c r="I10" s="180"/>
      <c r="J10" s="180"/>
      <c r="K10" s="180"/>
      <c r="L10" s="180"/>
      <c r="M10" s="180"/>
      <c r="N10" s="111">
        <f>SUMPRODUCT($F$6:$M$6,F10:M10)</f>
        <v>0</v>
      </c>
    </row>
    <row r="11" spans="1:14">
      <c r="A11" s="110">
        <v>1.4</v>
      </c>
      <c r="B11" s="74" t="s">
        <v>79</v>
      </c>
      <c r="C11" s="180">
        <v>0</v>
      </c>
      <c r="D11" s="75">
        <v>0.11</v>
      </c>
      <c r="E11" s="182">
        <f>C11*D11</f>
        <v>0</v>
      </c>
      <c r="F11" s="180"/>
      <c r="G11" s="180"/>
      <c r="H11" s="180"/>
      <c r="I11" s="180"/>
      <c r="J11" s="180"/>
      <c r="K11" s="180"/>
      <c r="L11" s="180"/>
      <c r="M11" s="180"/>
      <c r="N11" s="111">
        <f t="shared" si="1"/>
        <v>0</v>
      </c>
    </row>
    <row r="12" spans="1:14">
      <c r="A12" s="110">
        <v>1.5</v>
      </c>
      <c r="B12" s="74" t="s">
        <v>80</v>
      </c>
      <c r="C12" s="180">
        <v>0</v>
      </c>
      <c r="D12" s="75">
        <v>0.14000000000000001</v>
      </c>
      <c r="E12" s="182">
        <f>C12*D12</f>
        <v>0</v>
      </c>
      <c r="F12" s="180"/>
      <c r="G12" s="180"/>
      <c r="H12" s="180"/>
      <c r="I12" s="180"/>
      <c r="J12" s="180"/>
      <c r="K12" s="180"/>
      <c r="L12" s="180"/>
      <c r="M12" s="180"/>
      <c r="N12" s="111">
        <f t="shared" si="1"/>
        <v>0</v>
      </c>
    </row>
    <row r="13" spans="1:14">
      <c r="A13" s="110">
        <v>1.6</v>
      </c>
      <c r="B13" s="76" t="s">
        <v>81</v>
      </c>
      <c r="C13" s="180">
        <v>0</v>
      </c>
      <c r="D13" s="77"/>
      <c r="E13" s="180"/>
      <c r="F13" s="180"/>
      <c r="G13" s="180"/>
      <c r="H13" s="180"/>
      <c r="I13" s="180"/>
      <c r="J13" s="180"/>
      <c r="K13" s="180"/>
      <c r="L13" s="180"/>
      <c r="M13" s="180"/>
      <c r="N13" s="111">
        <f>SUMPRODUCT($F$6:$M$6,F13:M13)</f>
        <v>0</v>
      </c>
    </row>
    <row r="14" spans="1:14">
      <c r="A14" s="110">
        <v>2</v>
      </c>
      <c r="B14" s="78" t="s">
        <v>82</v>
      </c>
      <c r="C14" s="179">
        <f>SUM(C15:C20)</f>
        <v>0</v>
      </c>
      <c r="D14" s="68"/>
      <c r="E14" s="182">
        <f t="shared" ref="E14:M14" si="2">SUM(E15:E20)</f>
        <v>0</v>
      </c>
      <c r="F14" s="180">
        <f t="shared" si="2"/>
        <v>0</v>
      </c>
      <c r="G14" s="180">
        <f t="shared" si="2"/>
        <v>0</v>
      </c>
      <c r="H14" s="180">
        <f t="shared" si="2"/>
        <v>0</v>
      </c>
      <c r="I14" s="180">
        <f t="shared" si="2"/>
        <v>0</v>
      </c>
      <c r="J14" s="180">
        <f t="shared" si="2"/>
        <v>0</v>
      </c>
      <c r="K14" s="180">
        <f t="shared" si="2"/>
        <v>0</v>
      </c>
      <c r="L14" s="180">
        <f t="shared" si="2"/>
        <v>0</v>
      </c>
      <c r="M14" s="180">
        <f t="shared" si="2"/>
        <v>0</v>
      </c>
      <c r="N14" s="111">
        <f>SUM(N15:N20)</f>
        <v>0</v>
      </c>
    </row>
    <row r="15" spans="1:14">
      <c r="A15" s="110">
        <v>2.1</v>
      </c>
      <c r="B15" s="76" t="s">
        <v>76</v>
      </c>
      <c r="C15" s="180"/>
      <c r="D15" s="75">
        <v>5.0000000000000001E-3</v>
      </c>
      <c r="E15" s="182">
        <f>C15*D15</f>
        <v>0</v>
      </c>
      <c r="F15" s="180"/>
      <c r="G15" s="180"/>
      <c r="H15" s="180"/>
      <c r="I15" s="180"/>
      <c r="J15" s="180"/>
      <c r="K15" s="180"/>
      <c r="L15" s="180"/>
      <c r="M15" s="180"/>
      <c r="N15" s="111">
        <f>SUMPRODUCT($F$6:$M$6,F15:M15)</f>
        <v>0</v>
      </c>
    </row>
    <row r="16" spans="1:14">
      <c r="A16" s="110">
        <v>2.2000000000000002</v>
      </c>
      <c r="B16" s="76" t="s">
        <v>77</v>
      </c>
      <c r="C16" s="180"/>
      <c r="D16" s="75">
        <v>0.01</v>
      </c>
      <c r="E16" s="182">
        <f>C16*D16</f>
        <v>0</v>
      </c>
      <c r="F16" s="180"/>
      <c r="G16" s="180"/>
      <c r="H16" s="180"/>
      <c r="I16" s="180"/>
      <c r="J16" s="180"/>
      <c r="K16" s="180"/>
      <c r="L16" s="180"/>
      <c r="M16" s="180"/>
      <c r="N16" s="111">
        <f t="shared" ref="N16:N20" si="3">SUMPRODUCT($F$6:$M$6,F16:M16)</f>
        <v>0</v>
      </c>
    </row>
    <row r="17" spans="1:14">
      <c r="A17" s="110">
        <v>2.2999999999999998</v>
      </c>
      <c r="B17" s="76" t="s">
        <v>78</v>
      </c>
      <c r="C17" s="180"/>
      <c r="D17" s="75">
        <v>0.02</v>
      </c>
      <c r="E17" s="182">
        <f>C17*D17</f>
        <v>0</v>
      </c>
      <c r="F17" s="180"/>
      <c r="G17" s="180"/>
      <c r="H17" s="180"/>
      <c r="I17" s="180"/>
      <c r="J17" s="180"/>
      <c r="K17" s="180"/>
      <c r="L17" s="180"/>
      <c r="M17" s="180"/>
      <c r="N17" s="111">
        <f t="shared" si="3"/>
        <v>0</v>
      </c>
    </row>
    <row r="18" spans="1:14">
      <c r="A18" s="110">
        <v>2.4</v>
      </c>
      <c r="B18" s="76" t="s">
        <v>79</v>
      </c>
      <c r="C18" s="180"/>
      <c r="D18" s="75">
        <v>0.03</v>
      </c>
      <c r="E18" s="182">
        <f>C18*D18</f>
        <v>0</v>
      </c>
      <c r="F18" s="180"/>
      <c r="G18" s="180"/>
      <c r="H18" s="180"/>
      <c r="I18" s="180"/>
      <c r="J18" s="180"/>
      <c r="K18" s="180"/>
      <c r="L18" s="180"/>
      <c r="M18" s="180"/>
      <c r="N18" s="111">
        <f t="shared" si="3"/>
        <v>0</v>
      </c>
    </row>
    <row r="19" spans="1:14">
      <c r="A19" s="110">
        <v>2.5</v>
      </c>
      <c r="B19" s="76" t="s">
        <v>80</v>
      </c>
      <c r="C19" s="180"/>
      <c r="D19" s="75">
        <v>0.04</v>
      </c>
      <c r="E19" s="182">
        <f>C19*D19</f>
        <v>0</v>
      </c>
      <c r="F19" s="180"/>
      <c r="G19" s="180"/>
      <c r="H19" s="180"/>
      <c r="I19" s="180"/>
      <c r="J19" s="180"/>
      <c r="K19" s="180"/>
      <c r="L19" s="180"/>
      <c r="M19" s="180"/>
      <c r="N19" s="111">
        <f t="shared" si="3"/>
        <v>0</v>
      </c>
    </row>
    <row r="20" spans="1:14">
      <c r="A20" s="110">
        <v>2.6</v>
      </c>
      <c r="B20" s="76" t="s">
        <v>81</v>
      </c>
      <c r="C20" s="180"/>
      <c r="D20" s="77"/>
      <c r="E20" s="183"/>
      <c r="F20" s="180"/>
      <c r="G20" s="180"/>
      <c r="H20" s="180"/>
      <c r="I20" s="180"/>
      <c r="J20" s="180"/>
      <c r="K20" s="180"/>
      <c r="L20" s="180"/>
      <c r="M20" s="180"/>
      <c r="N20" s="111">
        <f t="shared" si="3"/>
        <v>0</v>
      </c>
    </row>
    <row r="21" spans="1:14" ht="15.75" thickBot="1">
      <c r="A21" s="112">
        <v>3</v>
      </c>
      <c r="B21" s="113" t="s">
        <v>66</v>
      </c>
      <c r="C21" s="181">
        <f>C14+C7</f>
        <v>0</v>
      </c>
      <c r="D21" s="114"/>
      <c r="E21" s="184">
        <f>E14+E7</f>
        <v>0</v>
      </c>
      <c r="F21" s="185">
        <f>F7+F14</f>
        <v>0</v>
      </c>
      <c r="G21" s="185">
        <f t="shared" ref="G21:L21" si="4">G7+G14</f>
        <v>0</v>
      </c>
      <c r="H21" s="185">
        <f t="shared" si="4"/>
        <v>0</v>
      </c>
      <c r="I21" s="185">
        <f t="shared" si="4"/>
        <v>0</v>
      </c>
      <c r="J21" s="185">
        <f t="shared" si="4"/>
        <v>0</v>
      </c>
      <c r="K21" s="185">
        <f t="shared" si="4"/>
        <v>0</v>
      </c>
      <c r="L21" s="185">
        <f t="shared" si="4"/>
        <v>0</v>
      </c>
      <c r="M21" s="185">
        <f>M7+M14</f>
        <v>0</v>
      </c>
      <c r="N21" s="115">
        <f>N14+N7</f>
        <v>0</v>
      </c>
    </row>
    <row r="22" spans="1:14">
      <c r="E22" s="186"/>
      <c r="F22" s="186"/>
      <c r="G22" s="186"/>
      <c r="H22" s="186"/>
      <c r="I22" s="186"/>
      <c r="J22" s="186"/>
      <c r="K22" s="186"/>
      <c r="L22" s="186"/>
      <c r="M22" s="186"/>
    </row>
  </sheetData>
  <conditionalFormatting sqref="E8:E12">
    <cfRule type="expression" dxfId="28" priority="2">
      <formula>(C8*D8)&lt;&gt;SUM(#REF!)</formula>
    </cfRule>
  </conditionalFormatting>
  <conditionalFormatting sqref="E20">
    <cfRule type="expression" dxfId="27" priority="3">
      <formula>$E$88&lt;&gt;SUM(#REF!)</formula>
    </cfRule>
  </conditionalFormatting>
  <conditionalFormatting sqref="E15:E19">
    <cfRule type="expression" dxfId="26"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43"/>
  <sheetViews>
    <sheetView showGridLines="0" workbookViewId="0">
      <selection activeCell="B4" sqref="B4"/>
    </sheetView>
  </sheetViews>
  <sheetFormatPr defaultRowHeight="15"/>
  <cols>
    <col min="1" max="1" width="11.42578125" customWidth="1"/>
    <col min="2" max="2" width="76.85546875" style="4" customWidth="1"/>
    <col min="3" max="3" width="22.85546875" customWidth="1"/>
  </cols>
  <sheetData>
    <row r="1" spans="1:3">
      <c r="A1" s="218" t="s">
        <v>108</v>
      </c>
      <c r="B1" s="622" t="str">
        <f>'1. key ratios'!B1</f>
        <v>სს იშბანკი საქართველო</v>
      </c>
    </row>
    <row r="2" spans="1:3">
      <c r="A2" s="218" t="s">
        <v>109</v>
      </c>
      <c r="B2" s="623">
        <f>'1. key ratios'!B2</f>
        <v>45291</v>
      </c>
    </row>
    <row r="3" spans="1:3">
      <c r="A3" s="218"/>
      <c r="B3"/>
    </row>
    <row r="4" spans="1:3">
      <c r="A4" s="218" t="s">
        <v>428</v>
      </c>
      <c r="B4" t="s">
        <v>387</v>
      </c>
    </row>
    <row r="5" spans="1:3">
      <c r="A5" s="269"/>
      <c r="B5" s="269" t="s">
        <v>388</v>
      </c>
      <c r="C5" s="281"/>
    </row>
    <row r="6" spans="1:3">
      <c r="A6" s="270">
        <v>1</v>
      </c>
      <c r="B6" s="282" t="s">
        <v>438</v>
      </c>
      <c r="C6" s="778">
        <v>469906749.13520145</v>
      </c>
    </row>
    <row r="7" spans="1:3">
      <c r="A7" s="270">
        <v>2</v>
      </c>
      <c r="B7" s="282" t="s">
        <v>389</v>
      </c>
      <c r="C7" s="778">
        <v>166203.18946849319</v>
      </c>
    </row>
    <row r="8" spans="1:3">
      <c r="A8" s="271">
        <v>3</v>
      </c>
      <c r="B8" s="284" t="s">
        <v>390</v>
      </c>
      <c r="C8" s="285">
        <f>C6+C7</f>
        <v>470072952.32466996</v>
      </c>
    </row>
    <row r="9" spans="1:3">
      <c r="A9" s="272"/>
      <c r="B9" s="272" t="s">
        <v>391</v>
      </c>
      <c r="C9" s="286"/>
    </row>
    <row r="10" spans="1:3">
      <c r="A10" s="273">
        <v>4</v>
      </c>
      <c r="B10" s="287" t="s">
        <v>392</v>
      </c>
      <c r="C10" s="283"/>
    </row>
    <row r="11" spans="1:3">
      <c r="A11" s="273">
        <v>5</v>
      </c>
      <c r="B11" s="288" t="s">
        <v>393</v>
      </c>
      <c r="C11" s="283"/>
    </row>
    <row r="12" spans="1:3">
      <c r="A12" s="273" t="s">
        <v>394</v>
      </c>
      <c r="B12" s="282" t="s">
        <v>395</v>
      </c>
      <c r="C12" s="285">
        <f>'15. CCR'!E21</f>
        <v>0</v>
      </c>
    </row>
    <row r="13" spans="1:3">
      <c r="A13" s="274">
        <v>6</v>
      </c>
      <c r="B13" s="289" t="s">
        <v>396</v>
      </c>
      <c r="C13" s="283"/>
    </row>
    <row r="14" spans="1:3">
      <c r="A14" s="274">
        <v>7</v>
      </c>
      <c r="B14" s="290" t="s">
        <v>397</v>
      </c>
      <c r="C14" s="283"/>
    </row>
    <row r="15" spans="1:3">
      <c r="A15" s="275">
        <v>8</v>
      </c>
      <c r="B15" s="282" t="s">
        <v>398</v>
      </c>
      <c r="C15" s="283"/>
    </row>
    <row r="16" spans="1:3" ht="24">
      <c r="A16" s="274">
        <v>9</v>
      </c>
      <c r="B16" s="290" t="s">
        <v>399</v>
      </c>
      <c r="C16" s="283"/>
    </row>
    <row r="17" spans="1:3">
      <c r="A17" s="274">
        <v>10</v>
      </c>
      <c r="B17" s="290" t="s">
        <v>400</v>
      </c>
      <c r="C17" s="283"/>
    </row>
    <row r="18" spans="1:3">
      <c r="A18" s="276">
        <v>11</v>
      </c>
      <c r="B18" s="291" t="s">
        <v>401</v>
      </c>
      <c r="C18" s="285">
        <f>SUM(C10:C17)</f>
        <v>0</v>
      </c>
    </row>
    <row r="19" spans="1:3">
      <c r="A19" s="272"/>
      <c r="B19" s="272" t="s">
        <v>402</v>
      </c>
      <c r="C19" s="292"/>
    </row>
    <row r="20" spans="1:3">
      <c r="A20" s="274">
        <v>12</v>
      </c>
      <c r="B20" s="287" t="s">
        <v>403</v>
      </c>
      <c r="C20" s="283"/>
    </row>
    <row r="21" spans="1:3">
      <c r="A21" s="274">
        <v>13</v>
      </c>
      <c r="B21" s="287" t="s">
        <v>404</v>
      </c>
      <c r="C21" s="283"/>
    </row>
    <row r="22" spans="1:3">
      <c r="A22" s="274">
        <v>14</v>
      </c>
      <c r="B22" s="287" t="s">
        <v>405</v>
      </c>
      <c r="C22" s="283"/>
    </row>
    <row r="23" spans="1:3" ht="24">
      <c r="A23" s="274" t="s">
        <v>406</v>
      </c>
      <c r="B23" s="287" t="s">
        <v>407</v>
      </c>
      <c r="C23" s="283"/>
    </row>
    <row r="24" spans="1:3">
      <c r="A24" s="274">
        <v>15</v>
      </c>
      <c r="B24" s="287" t="s">
        <v>408</v>
      </c>
      <c r="C24" s="283"/>
    </row>
    <row r="25" spans="1:3">
      <c r="A25" s="274" t="s">
        <v>409</v>
      </c>
      <c r="B25" s="282" t="s">
        <v>410</v>
      </c>
      <c r="C25" s="283"/>
    </row>
    <row r="26" spans="1:3">
      <c r="A26" s="276">
        <v>16</v>
      </c>
      <c r="B26" s="291" t="s">
        <v>411</v>
      </c>
      <c r="C26" s="285">
        <f>SUM(C20:C25)</f>
        <v>0</v>
      </c>
    </row>
    <row r="27" spans="1:3">
      <c r="A27" s="272"/>
      <c r="B27" s="272" t="s">
        <v>412</v>
      </c>
      <c r="C27" s="286"/>
    </row>
    <row r="28" spans="1:3">
      <c r="A28" s="273">
        <v>17</v>
      </c>
      <c r="B28" s="282" t="s">
        <v>413</v>
      </c>
      <c r="C28" s="283"/>
    </row>
    <row r="29" spans="1:3">
      <c r="A29" s="273">
        <v>18</v>
      </c>
      <c r="B29" s="282" t="s">
        <v>414</v>
      </c>
      <c r="C29" s="283"/>
    </row>
    <row r="30" spans="1:3">
      <c r="A30" s="276">
        <v>19</v>
      </c>
      <c r="B30" s="291" t="s">
        <v>415</v>
      </c>
      <c r="C30" s="285">
        <f>C28+C29</f>
        <v>0</v>
      </c>
    </row>
    <row r="31" spans="1:3">
      <c r="A31" s="277"/>
      <c r="B31" s="272" t="s">
        <v>416</v>
      </c>
      <c r="C31" s="286"/>
    </row>
    <row r="32" spans="1:3">
      <c r="A32" s="273" t="s">
        <v>417</v>
      </c>
      <c r="B32" s="287" t="s">
        <v>418</v>
      </c>
      <c r="C32" s="293"/>
    </row>
    <row r="33" spans="1:3">
      <c r="A33" s="273" t="s">
        <v>419</v>
      </c>
      <c r="B33" s="288" t="s">
        <v>420</v>
      </c>
      <c r="C33" s="293"/>
    </row>
    <row r="34" spans="1:3">
      <c r="A34" s="272"/>
      <c r="B34" s="272" t="s">
        <v>421</v>
      </c>
      <c r="C34" s="286"/>
    </row>
    <row r="35" spans="1:3">
      <c r="A35" s="276">
        <v>20</v>
      </c>
      <c r="B35" s="291" t="s">
        <v>86</v>
      </c>
      <c r="C35" s="285">
        <f>'1. key ratios'!C9</f>
        <v>133880861.71003304</v>
      </c>
    </row>
    <row r="36" spans="1:3">
      <c r="A36" s="276">
        <v>21</v>
      </c>
      <c r="B36" s="291" t="s">
        <v>422</v>
      </c>
      <c r="C36" s="285">
        <f>C8+C18+C26+C30</f>
        <v>470072952.32466996</v>
      </c>
    </row>
    <row r="37" spans="1:3">
      <c r="A37" s="278"/>
      <c r="B37" s="278" t="s">
        <v>387</v>
      </c>
      <c r="C37" s="286"/>
    </row>
    <row r="38" spans="1:3">
      <c r="A38" s="276">
        <v>22</v>
      </c>
      <c r="B38" s="291" t="s">
        <v>387</v>
      </c>
      <c r="C38" s="779">
        <f>IFERROR(C35/C36,0)</f>
        <v>0.28480868990216696</v>
      </c>
    </row>
    <row r="39" spans="1:3">
      <c r="A39" s="278"/>
      <c r="B39" s="278" t="s">
        <v>423</v>
      </c>
      <c r="C39" s="286"/>
    </row>
    <row r="40" spans="1:3">
      <c r="A40" s="279" t="s">
        <v>424</v>
      </c>
      <c r="B40" s="287" t="s">
        <v>425</v>
      </c>
      <c r="C40" s="293"/>
    </row>
    <row r="41" spans="1:3">
      <c r="A41" s="280" t="s">
        <v>426</v>
      </c>
      <c r="B41" s="288" t="s">
        <v>427</v>
      </c>
      <c r="C41" s="293"/>
    </row>
    <row r="43" spans="1:3">
      <c r="B43" s="302" t="s">
        <v>439</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42"/>
  <sheetViews>
    <sheetView showGridLines="0" zoomScale="90" zoomScaleNormal="90" workbookViewId="0">
      <pane xSplit="2" ySplit="6" topLeftCell="C7" activePane="bottomRight" state="frozen"/>
      <selection pane="topRight" activeCell="C1" sqref="C1"/>
      <selection pane="bottomLeft" activeCell="A7" sqref="A7"/>
      <selection pane="bottomRight" activeCell="B4" sqref="B4"/>
    </sheetView>
  </sheetViews>
  <sheetFormatPr defaultRowHeight="15"/>
  <cols>
    <col min="1" max="1" width="9.85546875" style="218" bestFit="1" customWidth="1"/>
    <col min="2" max="2" width="82.5703125" style="23" customWidth="1"/>
    <col min="3" max="7" width="17.5703125" style="218" customWidth="1"/>
  </cols>
  <sheetData>
    <row r="1" spans="1:7">
      <c r="A1" s="218" t="s">
        <v>108</v>
      </c>
      <c r="B1" s="622" t="str">
        <f>'1. key ratios'!B1</f>
        <v>სს იშბანკი საქართველო</v>
      </c>
    </row>
    <row r="2" spans="1:7">
      <c r="A2" s="218" t="s">
        <v>109</v>
      </c>
      <c r="B2" s="623">
        <f>'1. key ratios'!B2</f>
        <v>45291</v>
      </c>
    </row>
    <row r="3" spans="1:7">
      <c r="B3" s="330"/>
    </row>
    <row r="4" spans="1:7" ht="15.75" thickBot="1">
      <c r="A4" s="218" t="s">
        <v>486</v>
      </c>
      <c r="B4" s="331" t="s">
        <v>451</v>
      </c>
    </row>
    <row r="5" spans="1:7">
      <c r="A5" s="332"/>
      <c r="B5" s="333"/>
      <c r="C5" s="923" t="s">
        <v>452</v>
      </c>
      <c r="D5" s="923"/>
      <c r="E5" s="923"/>
      <c r="F5" s="923"/>
      <c r="G5" s="924" t="s">
        <v>453</v>
      </c>
    </row>
    <row r="6" spans="1:7">
      <c r="A6" s="334"/>
      <c r="B6" s="335"/>
      <c r="C6" s="336" t="s">
        <v>454</v>
      </c>
      <c r="D6" s="337" t="s">
        <v>455</v>
      </c>
      <c r="E6" s="337" t="s">
        <v>456</v>
      </c>
      <c r="F6" s="337" t="s">
        <v>457</v>
      </c>
      <c r="G6" s="925"/>
    </row>
    <row r="7" spans="1:7">
      <c r="A7" s="338"/>
      <c r="B7" s="339" t="s">
        <v>458</v>
      </c>
      <c r="C7" s="340"/>
      <c r="D7" s="340"/>
      <c r="E7" s="340"/>
      <c r="F7" s="340"/>
      <c r="G7" s="341"/>
    </row>
    <row r="8" spans="1:7">
      <c r="A8" s="342">
        <v>1</v>
      </c>
      <c r="B8" s="343" t="s">
        <v>459</v>
      </c>
      <c r="C8" s="842">
        <f>SUM(C9:C10)</f>
        <v>133880861.71003304</v>
      </c>
      <c r="D8" s="842">
        <f>SUM(D9:D10)</f>
        <v>0</v>
      </c>
      <c r="E8" s="842">
        <f>SUM(E9:E10)</f>
        <v>0</v>
      </c>
      <c r="F8" s="842">
        <f>SUM(F9:F10)</f>
        <v>23931003.990000002</v>
      </c>
      <c r="G8" s="843">
        <f>SUM(G9:G10)</f>
        <v>157811865.70003304</v>
      </c>
    </row>
    <row r="9" spans="1:7">
      <c r="A9" s="342">
        <v>2</v>
      </c>
      <c r="B9" s="346" t="s">
        <v>85</v>
      </c>
      <c r="C9" s="344">
        <v>133880861.71003304</v>
      </c>
      <c r="D9" s="344"/>
      <c r="E9" s="344"/>
      <c r="F9" s="344"/>
      <c r="G9" s="345">
        <v>133880861.71003304</v>
      </c>
    </row>
    <row r="10" spans="1:7">
      <c r="A10" s="342">
        <v>3</v>
      </c>
      <c r="B10" s="346" t="s">
        <v>460</v>
      </c>
      <c r="C10" s="347"/>
      <c r="D10" s="347"/>
      <c r="E10" s="347"/>
      <c r="F10" s="344">
        <v>23931003.990000002</v>
      </c>
      <c r="G10" s="345">
        <v>23931003.990000002</v>
      </c>
    </row>
    <row r="11" spans="1:7" ht="26.25">
      <c r="A11" s="342">
        <v>4</v>
      </c>
      <c r="B11" s="343" t="s">
        <v>461</v>
      </c>
      <c r="C11" s="842">
        <f t="shared" ref="C11:F11" si="0">SUM(C12:C13)</f>
        <v>6671697.2599999877</v>
      </c>
      <c r="D11" s="842">
        <f t="shared" si="0"/>
        <v>8968572.6699999999</v>
      </c>
      <c r="E11" s="842">
        <f t="shared" si="0"/>
        <v>8803066.129999999</v>
      </c>
      <c r="F11" s="842">
        <f t="shared" si="0"/>
        <v>4673259.2100000009</v>
      </c>
      <c r="G11" s="843">
        <f>SUM(G12:G13)</f>
        <v>19684548.167499997</v>
      </c>
    </row>
    <row r="12" spans="1:7">
      <c r="A12" s="342">
        <v>5</v>
      </c>
      <c r="B12" s="346" t="s">
        <v>462</v>
      </c>
      <c r="C12" s="344">
        <v>2659529.2499999995</v>
      </c>
      <c r="D12" s="348">
        <v>1288187.1599999999</v>
      </c>
      <c r="E12" s="344">
        <v>3951202.71</v>
      </c>
      <c r="F12" s="344">
        <v>3492748.7300000004</v>
      </c>
      <c r="G12" s="345">
        <v>10822084.457500001</v>
      </c>
    </row>
    <row r="13" spans="1:7">
      <c r="A13" s="342">
        <v>6</v>
      </c>
      <c r="B13" s="346" t="s">
        <v>463</v>
      </c>
      <c r="C13" s="344">
        <v>4012168.0099999881</v>
      </c>
      <c r="D13" s="348">
        <v>7680385.5100000007</v>
      </c>
      <c r="E13" s="344">
        <v>4851863.42</v>
      </c>
      <c r="F13" s="344">
        <v>1180510.48</v>
      </c>
      <c r="G13" s="345">
        <v>8862463.7099999934</v>
      </c>
    </row>
    <row r="14" spans="1:7">
      <c r="A14" s="342">
        <v>7</v>
      </c>
      <c r="B14" s="343" t="s">
        <v>464</v>
      </c>
      <c r="C14" s="842">
        <f t="shared" ref="C14:F14" si="1">SUM(C15:C16)</f>
        <v>92336372.899999991</v>
      </c>
      <c r="D14" s="842">
        <f t="shared" si="1"/>
        <v>153283910.13</v>
      </c>
      <c r="E14" s="842">
        <f t="shared" si="1"/>
        <v>19506537.240000002</v>
      </c>
      <c r="F14" s="842">
        <f t="shared" si="1"/>
        <v>2724032.41</v>
      </c>
      <c r="G14" s="843">
        <f>SUM(G15:G16)</f>
        <v>60081255.124999993</v>
      </c>
    </row>
    <row r="15" spans="1:7" ht="51.75">
      <c r="A15" s="342">
        <v>8</v>
      </c>
      <c r="B15" s="346" t="s">
        <v>465</v>
      </c>
      <c r="C15" s="344">
        <v>80145177.419999987</v>
      </c>
      <c r="D15" s="348">
        <v>17786763.18</v>
      </c>
      <c r="E15" s="344">
        <v>18039131.420000002</v>
      </c>
      <c r="F15" s="344">
        <v>1374174.65</v>
      </c>
      <c r="G15" s="345">
        <v>58672623.334999993</v>
      </c>
    </row>
    <row r="16" spans="1:7" ht="26.25">
      <c r="A16" s="342">
        <v>9</v>
      </c>
      <c r="B16" s="346" t="s">
        <v>466</v>
      </c>
      <c r="C16" s="344">
        <v>12191195.48</v>
      </c>
      <c r="D16" s="348">
        <v>135497146.94999999</v>
      </c>
      <c r="E16" s="344">
        <v>1467405.82</v>
      </c>
      <c r="F16" s="344">
        <v>1349857.76</v>
      </c>
      <c r="G16" s="345">
        <v>1408631.7899999998</v>
      </c>
    </row>
    <row r="17" spans="1:7">
      <c r="A17" s="342">
        <v>10</v>
      </c>
      <c r="B17" s="343" t="s">
        <v>467</v>
      </c>
      <c r="C17" s="344"/>
      <c r="D17" s="348"/>
      <c r="E17" s="344"/>
      <c r="F17" s="344"/>
      <c r="G17" s="345">
        <v>0</v>
      </c>
    </row>
    <row r="18" spans="1:7">
      <c r="A18" s="342">
        <v>11</v>
      </c>
      <c r="B18" s="343" t="s">
        <v>89</v>
      </c>
      <c r="C18" s="842">
        <f>SUM(C19:C20)</f>
        <v>14961232.275699887</v>
      </c>
      <c r="D18" s="844">
        <f t="shared" ref="D18:G18" si="2">SUM(D19:D20)</f>
        <v>0</v>
      </c>
      <c r="E18" s="842">
        <f t="shared" si="2"/>
        <v>0</v>
      </c>
      <c r="F18" s="842">
        <f t="shared" si="2"/>
        <v>0</v>
      </c>
      <c r="G18" s="843">
        <f t="shared" si="2"/>
        <v>0</v>
      </c>
    </row>
    <row r="19" spans="1:7">
      <c r="A19" s="342">
        <v>12</v>
      </c>
      <c r="B19" s="346" t="s">
        <v>468</v>
      </c>
      <c r="C19" s="347"/>
      <c r="D19" s="348"/>
      <c r="E19" s="344"/>
      <c r="F19" s="344"/>
      <c r="G19" s="345"/>
    </row>
    <row r="20" spans="1:7" ht="26.25">
      <c r="A20" s="342">
        <v>13</v>
      </c>
      <c r="B20" s="346" t="s">
        <v>469</v>
      </c>
      <c r="C20" s="344">
        <v>14961232.275699887</v>
      </c>
      <c r="D20" s="344"/>
      <c r="E20" s="344"/>
      <c r="F20" s="344"/>
      <c r="G20" s="345"/>
    </row>
    <row r="21" spans="1:7">
      <c r="A21" s="349">
        <v>14</v>
      </c>
      <c r="B21" s="350" t="s">
        <v>470</v>
      </c>
      <c r="C21" s="347"/>
      <c r="D21" s="347"/>
      <c r="E21" s="347"/>
      <c r="F21" s="347"/>
      <c r="G21" s="351">
        <f>SUM(G8,G11,G14,G17,G18)</f>
        <v>237577668.99253303</v>
      </c>
    </row>
    <row r="22" spans="1:7">
      <c r="A22" s="352"/>
      <c r="B22" s="369" t="s">
        <v>471</v>
      </c>
      <c r="C22" s="353"/>
      <c r="D22" s="354"/>
      <c r="E22" s="353"/>
      <c r="F22" s="353"/>
      <c r="G22" s="355"/>
    </row>
    <row r="23" spans="1:7">
      <c r="A23" s="342">
        <v>15</v>
      </c>
      <c r="B23" s="343" t="s">
        <v>322</v>
      </c>
      <c r="C23" s="356">
        <v>120898207.52700156</v>
      </c>
      <c r="D23" s="357">
        <v>0</v>
      </c>
      <c r="E23" s="356">
        <v>0</v>
      </c>
      <c r="F23" s="356">
        <v>0</v>
      </c>
      <c r="G23" s="345">
        <v>3915191.8939946652</v>
      </c>
    </row>
    <row r="24" spans="1:7">
      <c r="A24" s="342">
        <v>16</v>
      </c>
      <c r="B24" s="343" t="s">
        <v>472</v>
      </c>
      <c r="C24" s="842">
        <f>SUM(C25:C27,C29,C31)</f>
        <v>122803.48343734682</v>
      </c>
      <c r="D24" s="844">
        <f t="shared" ref="D24:G24" si="3">SUM(D25:D27,D29,D31)</f>
        <v>219829040.79895374</v>
      </c>
      <c r="E24" s="842">
        <f t="shared" si="3"/>
        <v>37642269.189084262</v>
      </c>
      <c r="F24" s="842">
        <f t="shared" si="3"/>
        <v>73796583.029927835</v>
      </c>
      <c r="G24" s="843">
        <f t="shared" si="3"/>
        <v>162063501.91618177</v>
      </c>
    </row>
    <row r="25" spans="1:7" ht="26.25">
      <c r="A25" s="342">
        <v>17</v>
      </c>
      <c r="B25" s="346" t="s">
        <v>473</v>
      </c>
      <c r="C25" s="344"/>
      <c r="D25" s="348"/>
      <c r="E25" s="344"/>
      <c r="F25" s="344"/>
      <c r="G25" s="345"/>
    </row>
    <row r="26" spans="1:7" ht="26.25">
      <c r="A26" s="342">
        <v>18</v>
      </c>
      <c r="B26" s="346" t="s">
        <v>474</v>
      </c>
      <c r="C26" s="344">
        <v>122803.48343734682</v>
      </c>
      <c r="D26" s="348">
        <v>84992062.056547895</v>
      </c>
      <c r="E26" s="344">
        <v>887617.17</v>
      </c>
      <c r="F26" s="344">
        <v>0</v>
      </c>
      <c r="G26" s="345">
        <v>13211038.415997788</v>
      </c>
    </row>
    <row r="27" spans="1:7">
      <c r="A27" s="342">
        <v>19</v>
      </c>
      <c r="B27" s="346" t="s">
        <v>475</v>
      </c>
      <c r="C27" s="344">
        <v>0</v>
      </c>
      <c r="D27" s="348">
        <v>134731317.99906117</v>
      </c>
      <c r="E27" s="344">
        <v>36437252.368573636</v>
      </c>
      <c r="F27" s="344">
        <v>42616699.014858976</v>
      </c>
      <c r="G27" s="345">
        <v>122107279.34644781</v>
      </c>
    </row>
    <row r="28" spans="1:7">
      <c r="A28" s="342">
        <v>20</v>
      </c>
      <c r="B28" s="358" t="s">
        <v>476</v>
      </c>
      <c r="C28" s="344"/>
      <c r="D28" s="348"/>
      <c r="E28" s="344"/>
      <c r="F28" s="344"/>
      <c r="G28" s="345"/>
    </row>
    <row r="29" spans="1:7">
      <c r="A29" s="342">
        <v>21</v>
      </c>
      <c r="B29" s="346" t="s">
        <v>477</v>
      </c>
      <c r="C29" s="344">
        <v>0</v>
      </c>
      <c r="D29" s="348">
        <v>105660.74334469317</v>
      </c>
      <c r="E29" s="344">
        <v>317399.65051062527</v>
      </c>
      <c r="F29" s="344">
        <v>2317605.2599999993</v>
      </c>
      <c r="G29" s="345">
        <v>2212247.2119276579</v>
      </c>
    </row>
    <row r="30" spans="1:7">
      <c r="A30" s="342">
        <v>22</v>
      </c>
      <c r="B30" s="358" t="s">
        <v>476</v>
      </c>
      <c r="C30" s="344"/>
      <c r="D30" s="348"/>
      <c r="E30" s="344"/>
      <c r="F30" s="344"/>
      <c r="G30" s="345"/>
    </row>
    <row r="31" spans="1:7" ht="26.25">
      <c r="A31" s="342">
        <v>23</v>
      </c>
      <c r="B31" s="346" t="s">
        <v>478</v>
      </c>
      <c r="C31" s="344"/>
      <c r="D31" s="348"/>
      <c r="E31" s="344"/>
      <c r="F31" s="344">
        <v>28862278.755068865</v>
      </c>
      <c r="G31" s="345">
        <v>24532936.941808533</v>
      </c>
    </row>
    <row r="32" spans="1:7">
      <c r="A32" s="342">
        <v>24</v>
      </c>
      <c r="B32" s="343" t="s">
        <v>479</v>
      </c>
      <c r="C32" s="344">
        <v>0</v>
      </c>
      <c r="D32" s="348"/>
      <c r="E32" s="344"/>
      <c r="F32" s="344"/>
      <c r="G32" s="345">
        <v>0</v>
      </c>
    </row>
    <row r="33" spans="1:7">
      <c r="A33" s="342">
        <v>25</v>
      </c>
      <c r="B33" s="343" t="s">
        <v>99</v>
      </c>
      <c r="C33" s="842">
        <f>SUM(C34:C35)</f>
        <v>15986518.719999997</v>
      </c>
      <c r="D33" s="842">
        <f>SUM(D34:D35)</f>
        <v>297600</v>
      </c>
      <c r="E33" s="842">
        <f>SUM(E34:E35)</f>
        <v>300000</v>
      </c>
      <c r="F33" s="842">
        <f>SUM(F34:F35)</f>
        <v>972929.60450488306</v>
      </c>
      <c r="G33" s="843">
        <f>SUM(G34:G35)</f>
        <v>16959448.324504882</v>
      </c>
    </row>
    <row r="34" spans="1:7">
      <c r="A34" s="342">
        <v>26</v>
      </c>
      <c r="B34" s="346" t="s">
        <v>480</v>
      </c>
      <c r="C34" s="347"/>
      <c r="D34" s="348"/>
      <c r="E34" s="344"/>
      <c r="F34" s="344"/>
      <c r="G34" s="345"/>
    </row>
    <row r="35" spans="1:7">
      <c r="A35" s="342">
        <v>27</v>
      </c>
      <c r="B35" s="346" t="s">
        <v>481</v>
      </c>
      <c r="C35" s="344">
        <v>15986518.719999997</v>
      </c>
      <c r="D35" s="348">
        <v>297600</v>
      </c>
      <c r="E35" s="344">
        <v>300000</v>
      </c>
      <c r="F35" s="344">
        <v>972929.60450488306</v>
      </c>
      <c r="G35" s="345">
        <v>16959448.324504882</v>
      </c>
    </row>
    <row r="36" spans="1:7">
      <c r="A36" s="342">
        <v>28</v>
      </c>
      <c r="B36" s="343" t="s">
        <v>482</v>
      </c>
      <c r="C36" s="344">
        <v>48352.639999999999</v>
      </c>
      <c r="D36" s="348">
        <v>25030608.489898697</v>
      </c>
      <c r="E36" s="344">
        <v>29291287.211111996</v>
      </c>
      <c r="F36" s="344">
        <v>66386439.628644928</v>
      </c>
      <c r="G36" s="345">
        <v>15392573.146397807</v>
      </c>
    </row>
    <row r="37" spans="1:7">
      <c r="A37" s="349">
        <v>29</v>
      </c>
      <c r="B37" s="350" t="s">
        <v>483</v>
      </c>
      <c r="C37" s="347"/>
      <c r="D37" s="347"/>
      <c r="E37" s="347"/>
      <c r="F37" s="347"/>
      <c r="G37" s="351">
        <f>SUM(G23:G24,G32:G33,G36)</f>
        <v>198330715.28107911</v>
      </c>
    </row>
    <row r="38" spans="1:7">
      <c r="A38" s="338"/>
      <c r="B38" s="359"/>
      <c r="C38" s="360"/>
      <c r="D38" s="360"/>
      <c r="E38" s="360"/>
      <c r="F38" s="360"/>
      <c r="G38" s="361"/>
    </row>
    <row r="39" spans="1:7" ht="15.75" thickBot="1">
      <c r="A39" s="362">
        <v>30</v>
      </c>
      <c r="B39" s="363" t="s">
        <v>451</v>
      </c>
      <c r="C39" s="227"/>
      <c r="D39" s="209"/>
      <c r="E39" s="209"/>
      <c r="F39" s="364"/>
      <c r="G39" s="365">
        <f>IFERROR(G21/G37,0)</f>
        <v>1.1978864123785979</v>
      </c>
    </row>
    <row r="42" spans="1:7" ht="39">
      <c r="B42" s="23" t="s">
        <v>484</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L51"/>
  <sheetViews>
    <sheetView showGridLines="0" zoomScale="80" zoomScaleNormal="80" workbookViewId="0">
      <pane xSplit="1" ySplit="5" topLeftCell="B6" activePane="bottomRight" state="frozen"/>
      <selection pane="topRight" activeCell="B1" sqref="B1"/>
      <selection pane="bottomLeft" activeCell="A6" sqref="A6"/>
      <selection pane="bottomRight" activeCell="B4" sqref="B4"/>
    </sheetView>
  </sheetViews>
  <sheetFormatPr defaultRowHeight="15.75"/>
  <cols>
    <col min="1" max="1" width="9.5703125" style="19" bestFit="1" customWidth="1"/>
    <col min="2" max="2" width="88.42578125" style="16" customWidth="1"/>
    <col min="3" max="3" width="12.7109375" style="16" customWidth="1"/>
    <col min="4" max="7" width="12.7109375" style="2" customWidth="1"/>
    <col min="8" max="8" width="6.7109375" customWidth="1"/>
    <col min="9" max="12" width="12.42578125" bestFit="1" customWidth="1"/>
    <col min="13" max="13" width="6.7109375" customWidth="1"/>
  </cols>
  <sheetData>
    <row r="1" spans="1:12">
      <c r="A1" s="17" t="s">
        <v>108</v>
      </c>
      <c r="B1" s="622" t="s">
        <v>957</v>
      </c>
    </row>
    <row r="2" spans="1:12">
      <c r="A2" s="17" t="s">
        <v>109</v>
      </c>
      <c r="B2" s="623">
        <v>45291</v>
      </c>
      <c r="C2" s="29"/>
      <c r="D2" s="18"/>
      <c r="E2" s="18"/>
      <c r="F2" s="18"/>
      <c r="G2" s="18"/>
      <c r="H2" s="1"/>
    </row>
    <row r="3" spans="1:12" ht="16.5" thickBot="1">
      <c r="A3" s="17"/>
      <c r="C3" s="29"/>
      <c r="D3" s="18"/>
      <c r="E3" s="18"/>
      <c r="F3" s="18"/>
      <c r="G3" s="18"/>
      <c r="H3" s="1"/>
    </row>
    <row r="4" spans="1:12" ht="16.5" thickBot="1">
      <c r="A4" s="40" t="s">
        <v>252</v>
      </c>
      <c r="B4" s="147" t="s">
        <v>139</v>
      </c>
      <c r="C4" s="148"/>
      <c r="D4" s="861" t="s">
        <v>933</v>
      </c>
      <c r="E4" s="862"/>
      <c r="F4" s="862"/>
      <c r="G4" s="863"/>
      <c r="H4" s="1"/>
      <c r="I4" s="864" t="s">
        <v>934</v>
      </c>
      <c r="J4" s="865"/>
      <c r="K4" s="865"/>
      <c r="L4" s="866"/>
    </row>
    <row r="5" spans="1:12" ht="15">
      <c r="A5" s="195" t="s">
        <v>25</v>
      </c>
      <c r="B5" s="196"/>
      <c r="C5" s="320" t="str">
        <f>INT((MONTH($B$2))/3)&amp;"Q"&amp;"-"&amp;YEAR($B$2)</f>
        <v>4Q-2023</v>
      </c>
      <c r="D5" s="320" t="str">
        <f>IF(INT(MONTH($B$2))=3, "4"&amp;"Q"&amp;"-"&amp;YEAR($B$2)-1, IF(INT(MONTH($B$2))=6, "1"&amp;"Q"&amp;"-"&amp;YEAR($B$2), IF(INT(MONTH($B$2))=9, "2"&amp;"Q"&amp;"-"&amp;YEAR($B$2),IF(INT(MONTH($B$2))=12, "3"&amp;"Q"&amp;"-"&amp;YEAR($B$2), 0))))</f>
        <v>3Q-2023</v>
      </c>
      <c r="E5" s="320" t="str">
        <f>IF(INT(MONTH($B$2))=3, "3"&amp;"Q"&amp;"-"&amp;YEAR($B$2)-1, IF(INT(MONTH($B$2))=6, "4"&amp;"Q"&amp;"-"&amp;YEAR($B$2)-1, IF(INT(MONTH($B$2))=9, "1"&amp;"Q"&amp;"-"&amp;YEAR($B$2),IF(INT(MONTH($B$2))=12, "2"&amp;"Q"&amp;"-"&amp;YEAR($B$2), 0))))</f>
        <v>2Q-2023</v>
      </c>
      <c r="F5" s="320" t="str">
        <f>IF(INT(MONTH($B$2))=3, "2"&amp;"Q"&amp;"-"&amp;YEAR($B$2)-1, IF(INT(MONTH($B$2))=6, "3"&amp;"Q"&amp;"-"&amp;YEAR($B$2)-1, IF(INT(MONTH($B$2))=9, "4"&amp;"Q"&amp;"-"&amp;YEAR($B$2)-1,IF(INT(MONTH($B$2))=12, "1"&amp;"Q"&amp;"-"&amp;YEAR($B$2), 0))))</f>
        <v>1Q-2023</v>
      </c>
      <c r="G5" s="321" t="str">
        <f>IF(INT(MONTH($B$2))=3, "1"&amp;"Q"&amp;"-"&amp;YEAR($B$2)-1, IF(INT(MONTH($B$2))=6, "2"&amp;"Q"&amp;"-"&amp;YEAR($B$2)-1, IF(INT(MONTH($B$2))=9, "3"&amp;"Q"&amp;"-"&amp;YEAR($B$2)-1,IF(INT(MONTH($B$2))=12, "4"&amp;"Q"&amp;"-"&amp;YEAR($B$2)-1, 0))))</f>
        <v>4Q-2022</v>
      </c>
      <c r="I5" s="614" t="str">
        <f>D5</f>
        <v>3Q-2023</v>
      </c>
      <c r="J5" s="320" t="str">
        <f t="shared" ref="J5:L5" si="0">E5</f>
        <v>2Q-2023</v>
      </c>
      <c r="K5" s="320" t="str">
        <f t="shared" si="0"/>
        <v>1Q-2023</v>
      </c>
      <c r="L5" s="321" t="str">
        <f t="shared" si="0"/>
        <v>4Q-2022</v>
      </c>
    </row>
    <row r="6" spans="1:12" ht="15">
      <c r="A6" s="322"/>
      <c r="B6" s="323" t="s">
        <v>106</v>
      </c>
      <c r="C6" s="197"/>
      <c r="D6" s="197"/>
      <c r="E6" s="197"/>
      <c r="F6" s="197"/>
      <c r="G6" s="198"/>
      <c r="I6" s="615"/>
      <c r="J6" s="197"/>
      <c r="K6" s="197"/>
      <c r="L6" s="198"/>
    </row>
    <row r="7" spans="1:12" ht="15">
      <c r="A7" s="322"/>
      <c r="B7" s="324" t="s">
        <v>110</v>
      </c>
      <c r="C7" s="197"/>
      <c r="D7" s="197"/>
      <c r="E7" s="197"/>
      <c r="F7" s="197"/>
      <c r="G7" s="198"/>
      <c r="I7" s="615"/>
      <c r="J7" s="197"/>
      <c r="K7" s="197"/>
      <c r="L7" s="198"/>
    </row>
    <row r="8" spans="1:12" ht="15">
      <c r="A8" s="306">
        <v>1</v>
      </c>
      <c r="B8" s="307" t="s">
        <v>22</v>
      </c>
      <c r="C8" s="624">
        <v>133880861.71003304</v>
      </c>
      <c r="D8" s="816">
        <v>130788414.68932915</v>
      </c>
      <c r="E8" s="624">
        <v>126320800.54405265</v>
      </c>
      <c r="F8" s="624">
        <v>121473493.88732722</v>
      </c>
      <c r="G8" s="845"/>
      <c r="H8" s="817"/>
      <c r="I8" s="634"/>
      <c r="J8" s="635"/>
      <c r="K8" s="635"/>
      <c r="L8" s="636">
        <v>111095599.92396201</v>
      </c>
    </row>
    <row r="9" spans="1:12" ht="15">
      <c r="A9" s="306">
        <v>2</v>
      </c>
      <c r="B9" s="307" t="s">
        <v>86</v>
      </c>
      <c r="C9" s="624">
        <v>133880861.71003304</v>
      </c>
      <c r="D9" s="816">
        <v>130788414.68932915</v>
      </c>
      <c r="E9" s="624">
        <v>126320800.54405265</v>
      </c>
      <c r="F9" s="624">
        <v>121473493.88732722</v>
      </c>
      <c r="G9" s="845"/>
      <c r="H9" s="817"/>
      <c r="I9" s="634"/>
      <c r="J9" s="635"/>
      <c r="K9" s="635"/>
      <c r="L9" s="636">
        <v>111095599.92396201</v>
      </c>
    </row>
    <row r="10" spans="1:12" ht="15">
      <c r="A10" s="306">
        <v>3</v>
      </c>
      <c r="B10" s="307" t="s">
        <v>85</v>
      </c>
      <c r="C10" s="624">
        <v>133880861.71003304</v>
      </c>
      <c r="D10" s="816">
        <v>130788414.68932915</v>
      </c>
      <c r="E10" s="624">
        <v>126320800.54405265</v>
      </c>
      <c r="F10" s="624">
        <v>121473493.88732722</v>
      </c>
      <c r="G10" s="845"/>
      <c r="H10" s="817"/>
      <c r="I10" s="634"/>
      <c r="J10" s="635"/>
      <c r="K10" s="635"/>
      <c r="L10" s="636">
        <v>116172986.11989631</v>
      </c>
    </row>
    <row r="11" spans="1:12" ht="15">
      <c r="A11" s="306">
        <v>4</v>
      </c>
      <c r="B11" s="307" t="s">
        <v>443</v>
      </c>
      <c r="C11" s="624">
        <v>68227082.957222536</v>
      </c>
      <c r="D11" s="816">
        <v>60223336.252558395</v>
      </c>
      <c r="E11" s="624">
        <v>51911549.389787987</v>
      </c>
      <c r="F11" s="624">
        <v>54619431.984424733</v>
      </c>
      <c r="G11" s="845"/>
      <c r="H11" s="817"/>
      <c r="I11" s="634"/>
      <c r="J11" s="635"/>
      <c r="K11" s="635"/>
      <c r="L11" s="636">
        <v>39546178.399916351</v>
      </c>
    </row>
    <row r="12" spans="1:12" ht="15">
      <c r="A12" s="306">
        <v>5</v>
      </c>
      <c r="B12" s="307" t="s">
        <v>444</v>
      </c>
      <c r="C12" s="624">
        <v>84997081.306083396</v>
      </c>
      <c r="D12" s="816">
        <v>75025578.477395922</v>
      </c>
      <c r="E12" s="624">
        <v>65637515.155831218</v>
      </c>
      <c r="F12" s="624">
        <v>69963539.948882803</v>
      </c>
      <c r="G12" s="845"/>
      <c r="H12" s="817"/>
      <c r="I12" s="634"/>
      <c r="J12" s="635"/>
      <c r="K12" s="635"/>
      <c r="L12" s="636">
        <v>52747565.525203176</v>
      </c>
    </row>
    <row r="13" spans="1:12" ht="15">
      <c r="A13" s="306">
        <v>6</v>
      </c>
      <c r="B13" s="307" t="s">
        <v>445</v>
      </c>
      <c r="C13" s="624">
        <v>107196802.76235783</v>
      </c>
      <c r="D13" s="816">
        <v>94627346.934343502</v>
      </c>
      <c r="E13" s="624">
        <v>83812685.330419973</v>
      </c>
      <c r="F13" s="624">
        <v>90275761.752804086</v>
      </c>
      <c r="G13" s="845"/>
      <c r="H13" s="817"/>
      <c r="I13" s="634"/>
      <c r="J13" s="635"/>
      <c r="K13" s="635"/>
      <c r="L13" s="636">
        <v>77511989.422811836</v>
      </c>
    </row>
    <row r="14" spans="1:12" ht="15">
      <c r="A14" s="322"/>
      <c r="B14" s="323" t="s">
        <v>447</v>
      </c>
      <c r="C14" s="625"/>
      <c r="D14" s="637"/>
      <c r="E14" s="846"/>
      <c r="F14" s="846"/>
      <c r="G14" s="847"/>
      <c r="H14" s="817"/>
      <c r="I14" s="637"/>
      <c r="J14" s="625"/>
      <c r="K14" s="625"/>
      <c r="L14" s="638"/>
    </row>
    <row r="15" spans="1:12" ht="21.95" customHeight="1">
      <c r="A15" s="306">
        <v>7</v>
      </c>
      <c r="B15" s="307" t="s">
        <v>446</v>
      </c>
      <c r="C15" s="626">
        <v>508949789.538535</v>
      </c>
      <c r="D15" s="818">
        <v>475509012.21298987</v>
      </c>
      <c r="E15" s="626">
        <v>435817833.22109258</v>
      </c>
      <c r="F15" s="626">
        <v>465903032.61048031</v>
      </c>
      <c r="G15" s="848"/>
      <c r="H15" s="817"/>
      <c r="I15" s="634"/>
      <c r="J15" s="635"/>
      <c r="K15" s="635"/>
      <c r="L15" s="636">
        <v>447552269.36280602</v>
      </c>
    </row>
    <row r="16" spans="1:12" ht="15">
      <c r="A16" s="322"/>
      <c r="B16" s="323" t="s">
        <v>450</v>
      </c>
      <c r="C16" s="625"/>
      <c r="D16" s="637"/>
      <c r="E16" s="846"/>
      <c r="F16" s="846"/>
      <c r="G16" s="847"/>
      <c r="H16" s="817"/>
      <c r="I16" s="637"/>
      <c r="J16" s="625"/>
      <c r="K16" s="625"/>
      <c r="L16" s="638"/>
    </row>
    <row r="17" spans="1:12" s="3" customFormat="1" ht="15">
      <c r="A17" s="306"/>
      <c r="B17" s="324" t="s">
        <v>434</v>
      </c>
      <c r="C17" s="627"/>
      <c r="D17" s="819"/>
      <c r="E17" s="627"/>
      <c r="F17" s="627"/>
      <c r="G17" s="849"/>
      <c r="H17" s="820"/>
      <c r="I17" s="634"/>
      <c r="J17" s="635"/>
      <c r="K17" s="635"/>
      <c r="L17" s="636"/>
    </row>
    <row r="18" spans="1:12" ht="15">
      <c r="A18" s="305">
        <v>8</v>
      </c>
      <c r="B18" s="325" t="s">
        <v>441</v>
      </c>
      <c r="C18" s="628">
        <v>0.26305318218408713</v>
      </c>
      <c r="D18" s="821">
        <v>0.27504928682770463</v>
      </c>
      <c r="E18" s="628">
        <v>0.28984770909998414</v>
      </c>
      <c r="F18" s="628">
        <v>0.26072698691550589</v>
      </c>
      <c r="G18" s="850"/>
      <c r="H18" s="817"/>
      <c r="I18" s="639"/>
      <c r="J18" s="640"/>
      <c r="K18" s="640"/>
      <c r="L18" s="641">
        <v>0.2482293299107437</v>
      </c>
    </row>
    <row r="19" spans="1:12" ht="15" customHeight="1">
      <c r="A19" s="305">
        <v>9</v>
      </c>
      <c r="B19" s="325" t="s">
        <v>440</v>
      </c>
      <c r="C19" s="628">
        <v>0.26305318218408713</v>
      </c>
      <c r="D19" s="821">
        <v>0.27504928682770463</v>
      </c>
      <c r="E19" s="628">
        <v>0.28984770909998414</v>
      </c>
      <c r="F19" s="628">
        <v>0.26072698691550589</v>
      </c>
      <c r="G19" s="850"/>
      <c r="H19" s="817"/>
      <c r="I19" s="639"/>
      <c r="J19" s="640"/>
      <c r="K19" s="640"/>
      <c r="L19" s="641">
        <v>0.2482293299107437</v>
      </c>
    </row>
    <row r="20" spans="1:12" ht="15">
      <c r="A20" s="305">
        <v>10</v>
      </c>
      <c r="B20" s="325" t="s">
        <v>442</v>
      </c>
      <c r="C20" s="628">
        <v>0.26305318218408713</v>
      </c>
      <c r="D20" s="821">
        <v>0.27504928682770463</v>
      </c>
      <c r="E20" s="628">
        <v>0.28984770909998414</v>
      </c>
      <c r="F20" s="628">
        <v>0.26072698691550589</v>
      </c>
      <c r="G20" s="850"/>
      <c r="H20" s="817"/>
      <c r="I20" s="639"/>
      <c r="J20" s="640"/>
      <c r="K20" s="640"/>
      <c r="L20" s="641">
        <v>0.25957411920912693</v>
      </c>
    </row>
    <row r="21" spans="1:12" ht="15">
      <c r="A21" s="305">
        <v>11</v>
      </c>
      <c r="B21" s="307" t="s">
        <v>443</v>
      </c>
      <c r="C21" s="628">
        <v>0.13405464420976393</v>
      </c>
      <c r="D21" s="821">
        <v>0.12665025205785832</v>
      </c>
      <c r="E21" s="628">
        <v>0.11911295369928793</v>
      </c>
      <c r="F21" s="628">
        <v>0.11723347598402409</v>
      </c>
      <c r="G21" s="850"/>
      <c r="H21" s="817"/>
      <c r="I21" s="639"/>
      <c r="J21" s="640"/>
      <c r="K21" s="640"/>
      <c r="L21" s="641">
        <v>8.8361027542591758E-2</v>
      </c>
    </row>
    <row r="22" spans="1:12" ht="15">
      <c r="A22" s="305">
        <v>12</v>
      </c>
      <c r="B22" s="307" t="s">
        <v>444</v>
      </c>
      <c r="C22" s="628">
        <v>0.16700484616203554</v>
      </c>
      <c r="D22" s="821">
        <v>0.15777950901126242</v>
      </c>
      <c r="E22" s="628">
        <v>0.15060768548801667</v>
      </c>
      <c r="F22" s="628">
        <v>0.15016759937550361</v>
      </c>
      <c r="G22" s="850"/>
      <c r="H22" s="817"/>
      <c r="I22" s="639"/>
      <c r="J22" s="640"/>
      <c r="K22" s="640"/>
      <c r="L22" s="641">
        <v>0.11785788864460796</v>
      </c>
    </row>
    <row r="23" spans="1:12" ht="15">
      <c r="A23" s="305">
        <v>13</v>
      </c>
      <c r="B23" s="307" t="s">
        <v>445</v>
      </c>
      <c r="C23" s="628">
        <v>0.21062353294134029</v>
      </c>
      <c r="D23" s="821">
        <v>0.19900221552889946</v>
      </c>
      <c r="E23" s="628">
        <v>0.19231127994687031</v>
      </c>
      <c r="F23" s="628">
        <v>0.19376513015376617</v>
      </c>
      <c r="G23" s="850"/>
      <c r="H23" s="817"/>
      <c r="I23" s="639"/>
      <c r="J23" s="640"/>
      <c r="K23" s="640"/>
      <c r="L23" s="641">
        <v>0.17319092032125777</v>
      </c>
    </row>
    <row r="24" spans="1:12" ht="15">
      <c r="A24" s="322"/>
      <c r="B24" s="323" t="s">
        <v>6</v>
      </c>
      <c r="C24" s="625"/>
      <c r="D24" s="637"/>
      <c r="E24" s="846"/>
      <c r="F24" s="846"/>
      <c r="G24" s="847"/>
      <c r="H24" s="817"/>
      <c r="I24" s="637"/>
      <c r="J24" s="625"/>
      <c r="K24" s="625"/>
      <c r="L24" s="638"/>
    </row>
    <row r="25" spans="1:12" ht="15" customHeight="1">
      <c r="A25" s="326">
        <v>14</v>
      </c>
      <c r="B25" s="327" t="s">
        <v>7</v>
      </c>
      <c r="C25" s="629">
        <v>8.7188051493134397E-2</v>
      </c>
      <c r="D25" s="822">
        <v>0.11450614957446809</v>
      </c>
      <c r="E25" s="629">
        <v>8.9407218869426666E-2</v>
      </c>
      <c r="F25" s="629">
        <v>8.6907137750087599E-2</v>
      </c>
      <c r="G25" s="851"/>
      <c r="H25" s="817"/>
      <c r="I25" s="642"/>
      <c r="J25" s="643"/>
      <c r="K25" s="643"/>
      <c r="L25" s="644">
        <v>7.1533897398314727E-2</v>
      </c>
    </row>
    <row r="26" spans="1:12" ht="15">
      <c r="A26" s="326">
        <v>15</v>
      </c>
      <c r="B26" s="327" t="s">
        <v>8</v>
      </c>
      <c r="C26" s="629">
        <v>2.7337710168309746E-2</v>
      </c>
      <c r="D26" s="822">
        <v>3.3787468919112239E-2</v>
      </c>
      <c r="E26" s="629">
        <v>2.5454959703150391E-2</v>
      </c>
      <c r="F26" s="629">
        <v>2.3558164576950293E-2</v>
      </c>
      <c r="G26" s="851"/>
      <c r="H26" s="817"/>
      <c r="I26" s="642"/>
      <c r="J26" s="643"/>
      <c r="K26" s="643"/>
      <c r="L26" s="644">
        <v>1.7726777996849765E-2</v>
      </c>
    </row>
    <row r="27" spans="1:12" ht="15">
      <c r="A27" s="326">
        <v>16</v>
      </c>
      <c r="B27" s="327" t="s">
        <v>9</v>
      </c>
      <c r="C27" s="629">
        <v>7.3703294945170375E-2</v>
      </c>
      <c r="D27" s="822">
        <v>0.10178443013930448</v>
      </c>
      <c r="E27" s="629">
        <v>7.5312057573772392E-2</v>
      </c>
      <c r="F27" s="629">
        <v>0.15029367740908631</v>
      </c>
      <c r="G27" s="851"/>
      <c r="H27" s="817"/>
      <c r="I27" s="642"/>
      <c r="J27" s="643"/>
      <c r="K27" s="643"/>
      <c r="L27" s="644">
        <v>4.4731743523914035E-2</v>
      </c>
    </row>
    <row r="28" spans="1:12" ht="15">
      <c r="A28" s="326">
        <v>17</v>
      </c>
      <c r="B28" s="327" t="s">
        <v>140</v>
      </c>
      <c r="C28" s="629">
        <v>5.9850341324824655E-2</v>
      </c>
      <c r="D28" s="822">
        <v>8.0718680655355854E-2</v>
      </c>
      <c r="E28" s="629">
        <v>6.3952259166276268E-2</v>
      </c>
      <c r="F28" s="629">
        <v>6.3348973173137299E-2</v>
      </c>
      <c r="G28" s="851"/>
      <c r="H28" s="817"/>
      <c r="I28" s="642"/>
      <c r="J28" s="643"/>
      <c r="K28" s="643"/>
      <c r="L28" s="644">
        <v>5.3807119401464959E-2</v>
      </c>
    </row>
    <row r="29" spans="1:12" ht="15">
      <c r="A29" s="326">
        <v>18</v>
      </c>
      <c r="B29" s="327" t="s">
        <v>10</v>
      </c>
      <c r="C29" s="629">
        <v>3.9805008804659016E-2</v>
      </c>
      <c r="D29" s="822">
        <v>5.7521977813256991E-2</v>
      </c>
      <c r="E29" s="629">
        <v>4.6341016222891239E-2</v>
      </c>
      <c r="F29" s="629">
        <v>4.3874375306807115E-2</v>
      </c>
      <c r="G29" s="851"/>
      <c r="H29" s="817"/>
      <c r="I29" s="642"/>
      <c r="J29" s="643"/>
      <c r="K29" s="643"/>
      <c r="L29" s="644">
        <v>4.1286729727955371E-2</v>
      </c>
    </row>
    <row r="30" spans="1:12" ht="15">
      <c r="A30" s="326">
        <v>19</v>
      </c>
      <c r="B30" s="327" t="s">
        <v>11</v>
      </c>
      <c r="C30" s="629">
        <v>0.13247715495778842</v>
      </c>
      <c r="D30" s="822">
        <v>0.14636338967610957</v>
      </c>
      <c r="E30" s="629">
        <v>0.15036985067573896</v>
      </c>
      <c r="F30" s="629">
        <v>0.14477048820915991</v>
      </c>
      <c r="G30" s="851"/>
      <c r="H30" s="817"/>
      <c r="I30" s="642"/>
      <c r="J30" s="643"/>
      <c r="K30" s="643"/>
      <c r="L30" s="644">
        <v>0.16145554332190271</v>
      </c>
    </row>
    <row r="31" spans="1:12" ht="15">
      <c r="A31" s="322"/>
      <c r="B31" s="323" t="s">
        <v>12</v>
      </c>
      <c r="C31" s="625"/>
      <c r="D31" s="637"/>
      <c r="E31" s="846"/>
      <c r="F31" s="846"/>
      <c r="G31" s="847"/>
      <c r="H31" s="817"/>
      <c r="I31" s="637"/>
      <c r="J31" s="625"/>
      <c r="K31" s="625"/>
      <c r="L31" s="638"/>
    </row>
    <row r="32" spans="1:12" ht="15">
      <c r="A32" s="326">
        <v>20</v>
      </c>
      <c r="B32" s="327" t="s">
        <v>13</v>
      </c>
      <c r="C32" s="629">
        <v>3.7079499061835981E-3</v>
      </c>
      <c r="D32" s="822">
        <v>4.3142874327638768E-3</v>
      </c>
      <c r="E32" s="629">
        <v>5.9703174831710329E-3</v>
      </c>
      <c r="F32" s="629">
        <v>3.9531183805543765E-3</v>
      </c>
      <c r="G32" s="851"/>
      <c r="H32" s="817"/>
      <c r="I32" s="642"/>
      <c r="J32" s="643"/>
      <c r="K32" s="643"/>
      <c r="L32" s="644">
        <v>2.4380094855071009E-2</v>
      </c>
    </row>
    <row r="33" spans="1:12" ht="15" customHeight="1">
      <c r="A33" s="326">
        <v>21</v>
      </c>
      <c r="B33" s="327" t="s">
        <v>955</v>
      </c>
      <c r="C33" s="629">
        <v>7.1333689469710079E-3</v>
      </c>
      <c r="D33" s="822">
        <v>1.0150249312633594E-2</v>
      </c>
      <c r="E33" s="629">
        <v>1.0566230401128422E-2</v>
      </c>
      <c r="F33" s="629">
        <v>8.8829379193323017E-3</v>
      </c>
      <c r="G33" s="851"/>
      <c r="H33" s="817"/>
      <c r="I33" s="642"/>
      <c r="J33" s="643"/>
      <c r="K33" s="643"/>
      <c r="L33" s="644">
        <v>2.6981304432221097E-2</v>
      </c>
    </row>
    <row r="34" spans="1:12" ht="15">
      <c r="A34" s="326">
        <v>22</v>
      </c>
      <c r="B34" s="327" t="s">
        <v>14</v>
      </c>
      <c r="C34" s="629">
        <v>0.64012868888645968</v>
      </c>
      <c r="D34" s="822">
        <v>0.60091674270158835</v>
      </c>
      <c r="E34" s="629">
        <v>0.52184149092214316</v>
      </c>
      <c r="F34" s="629">
        <v>0.46655326435450678</v>
      </c>
      <c r="G34" s="851"/>
      <c r="H34" s="817"/>
      <c r="I34" s="642"/>
      <c r="J34" s="643"/>
      <c r="K34" s="643"/>
      <c r="L34" s="644">
        <v>0.46305961220141145</v>
      </c>
    </row>
    <row r="35" spans="1:12" ht="15" customHeight="1">
      <c r="A35" s="326">
        <v>23</v>
      </c>
      <c r="B35" s="327" t="s">
        <v>15</v>
      </c>
      <c r="C35" s="629">
        <v>0.58158156519070181</v>
      </c>
      <c r="D35" s="822">
        <v>0.56221702124237438</v>
      </c>
      <c r="E35" s="629">
        <v>0.51887862763436388</v>
      </c>
      <c r="F35" s="629">
        <v>0.59511496228482197</v>
      </c>
      <c r="G35" s="851"/>
      <c r="H35" s="817"/>
      <c r="I35" s="642"/>
      <c r="J35" s="643"/>
      <c r="K35" s="643"/>
      <c r="L35" s="644">
        <v>0.55202739502102027</v>
      </c>
    </row>
    <row r="36" spans="1:12" ht="15">
      <c r="A36" s="326">
        <v>24</v>
      </c>
      <c r="B36" s="327" t="s">
        <v>16</v>
      </c>
      <c r="C36" s="629">
        <v>2.2020573360810188E-3</v>
      </c>
      <c r="D36" s="822">
        <v>-0.12057188272282891</v>
      </c>
      <c r="E36" s="629">
        <v>-6.8098829979359662E-2</v>
      </c>
      <c r="F36" s="629">
        <v>-2.1318812948108133E-2</v>
      </c>
      <c r="G36" s="851"/>
      <c r="H36" s="817"/>
      <c r="I36" s="642"/>
      <c r="J36" s="643"/>
      <c r="K36" s="643"/>
      <c r="L36" s="644">
        <v>9.1431647580834344E-2</v>
      </c>
    </row>
    <row r="37" spans="1:12" ht="15" customHeight="1">
      <c r="A37" s="322"/>
      <c r="B37" s="323" t="s">
        <v>17</v>
      </c>
      <c r="C37" s="625"/>
      <c r="D37" s="637"/>
      <c r="E37" s="846"/>
      <c r="F37" s="846"/>
      <c r="G37" s="847"/>
      <c r="H37" s="817"/>
      <c r="I37" s="637"/>
      <c r="J37" s="625"/>
      <c r="K37" s="625"/>
      <c r="L37" s="638"/>
    </row>
    <row r="38" spans="1:12" ht="15" customHeight="1">
      <c r="A38" s="326">
        <v>25</v>
      </c>
      <c r="B38" s="327" t="s">
        <v>18</v>
      </c>
      <c r="C38" s="629">
        <v>0.3366351096992744</v>
      </c>
      <c r="D38" s="822">
        <v>0.37206618588690626</v>
      </c>
      <c r="E38" s="629">
        <v>0.27971085774932819</v>
      </c>
      <c r="F38" s="629">
        <v>0.34828522725083516</v>
      </c>
      <c r="G38" s="851"/>
      <c r="H38" s="817"/>
      <c r="I38" s="645"/>
      <c r="J38" s="646"/>
      <c r="K38" s="646"/>
      <c r="L38" s="647">
        <v>0.24914921189230418</v>
      </c>
    </row>
    <row r="39" spans="1:12" ht="15" customHeight="1">
      <c r="A39" s="326">
        <v>26</v>
      </c>
      <c r="B39" s="327" t="s">
        <v>19</v>
      </c>
      <c r="C39" s="629">
        <v>0.82347579852448316</v>
      </c>
      <c r="D39" s="822">
        <v>0.79884201878751415</v>
      </c>
      <c r="E39" s="629">
        <v>0.77471384608442484</v>
      </c>
      <c r="F39" s="629">
        <v>0.82360160676101246</v>
      </c>
      <c r="G39" s="851"/>
      <c r="H39" s="817"/>
      <c r="I39" s="645"/>
      <c r="J39" s="646"/>
      <c r="K39" s="646"/>
      <c r="L39" s="647">
        <v>0.76892545530979173</v>
      </c>
    </row>
    <row r="40" spans="1:12" ht="15" customHeight="1">
      <c r="A40" s="326">
        <v>27</v>
      </c>
      <c r="B40" s="328" t="s">
        <v>20</v>
      </c>
      <c r="C40" s="629">
        <v>0.19233132709059367</v>
      </c>
      <c r="D40" s="822">
        <v>0.2641773544581702</v>
      </c>
      <c r="E40" s="629">
        <v>0.28525357381354538</v>
      </c>
      <c r="F40" s="629">
        <v>0.30967050617691744</v>
      </c>
      <c r="G40" s="851"/>
      <c r="H40" s="817"/>
      <c r="I40" s="645"/>
      <c r="J40" s="646"/>
      <c r="K40" s="646"/>
      <c r="L40" s="647">
        <v>0.2268974261944201</v>
      </c>
    </row>
    <row r="41" spans="1:12" ht="15" customHeight="1">
      <c r="A41" s="329"/>
      <c r="B41" s="323" t="s">
        <v>356</v>
      </c>
      <c r="C41" s="625"/>
      <c r="D41" s="637"/>
      <c r="E41" s="846"/>
      <c r="F41" s="846"/>
      <c r="G41" s="847"/>
      <c r="H41" s="817"/>
      <c r="I41" s="637"/>
      <c r="J41" s="625"/>
      <c r="K41" s="625"/>
      <c r="L41" s="638"/>
    </row>
    <row r="42" spans="1:12" ht="15" customHeight="1">
      <c r="A42" s="326">
        <v>28</v>
      </c>
      <c r="B42" s="368" t="s">
        <v>340</v>
      </c>
      <c r="C42" s="630">
        <v>158187110.04355797</v>
      </c>
      <c r="D42" s="823">
        <v>165063970.61018801</v>
      </c>
      <c r="E42" s="630">
        <v>112123703.71373199</v>
      </c>
      <c r="F42" s="630">
        <v>150849444.27000001</v>
      </c>
      <c r="G42" s="852"/>
      <c r="H42" s="817"/>
      <c r="I42" s="648"/>
      <c r="J42" s="649"/>
      <c r="K42" s="649"/>
      <c r="L42" s="650">
        <v>101467169.72</v>
      </c>
    </row>
    <row r="43" spans="1:12" ht="15">
      <c r="A43" s="326">
        <v>29</v>
      </c>
      <c r="B43" s="327" t="s">
        <v>341</v>
      </c>
      <c r="C43" s="630">
        <v>88029335.025407881</v>
      </c>
      <c r="D43" s="823">
        <v>113190971.9703785</v>
      </c>
      <c r="E43" s="630">
        <v>76857633.32321772</v>
      </c>
      <c r="F43" s="630">
        <v>107578065.84092894</v>
      </c>
      <c r="G43" s="852"/>
      <c r="H43" s="817"/>
      <c r="I43" s="648"/>
      <c r="J43" s="649"/>
      <c r="K43" s="649"/>
      <c r="L43" s="650">
        <v>59257735.987993032</v>
      </c>
    </row>
    <row r="44" spans="1:12" ht="15">
      <c r="A44" s="366">
        <v>30</v>
      </c>
      <c r="B44" s="367" t="s">
        <v>339</v>
      </c>
      <c r="C44" s="631">
        <f>C42/C43</f>
        <v>1.7969817674744502</v>
      </c>
      <c r="D44" s="824">
        <f>D42/D43</f>
        <v>1.4582785865058603</v>
      </c>
      <c r="E44" s="631">
        <f>E42/E43</f>
        <v>1.4588492888169748</v>
      </c>
      <c r="F44" s="631">
        <f>F42/F43</f>
        <v>1.4022323518351278</v>
      </c>
      <c r="G44" s="853"/>
      <c r="H44" s="817"/>
      <c r="I44" s="651"/>
      <c r="J44" s="652"/>
      <c r="K44" s="652"/>
      <c r="L44" s="653">
        <v>1.7123025041078106</v>
      </c>
    </row>
    <row r="45" spans="1:12" ht="15">
      <c r="A45" s="366"/>
      <c r="B45" s="323" t="s">
        <v>451</v>
      </c>
      <c r="C45" s="632"/>
      <c r="D45" s="825"/>
      <c r="E45" s="632"/>
      <c r="F45" s="632"/>
      <c r="G45" s="854"/>
      <c r="H45" s="817"/>
      <c r="I45" s="654"/>
      <c r="J45" s="655"/>
      <c r="K45" s="655"/>
      <c r="L45" s="656"/>
    </row>
    <row r="46" spans="1:12" ht="15">
      <c r="A46" s="366">
        <v>31</v>
      </c>
      <c r="B46" s="367" t="s">
        <v>458</v>
      </c>
      <c r="C46" s="826">
        <v>237577668.992533</v>
      </c>
      <c r="D46" s="825">
        <v>264570467.43978399</v>
      </c>
      <c r="E46" s="632">
        <v>248483909.29105264</v>
      </c>
      <c r="F46" s="632">
        <v>256233936.39232719</v>
      </c>
      <c r="G46" s="854"/>
      <c r="H46" s="817"/>
      <c r="I46" s="654"/>
      <c r="J46" s="655"/>
      <c r="K46" s="655"/>
      <c r="L46" s="656">
        <v>231228050.25346208</v>
      </c>
    </row>
    <row r="47" spans="1:12" ht="15">
      <c r="A47" s="366">
        <v>32</v>
      </c>
      <c r="B47" s="367" t="s">
        <v>471</v>
      </c>
      <c r="C47" s="826">
        <v>198330715.28107914</v>
      </c>
      <c r="D47" s="825">
        <v>182133054.79316208</v>
      </c>
      <c r="E47" s="632">
        <v>185917806.78336489</v>
      </c>
      <c r="F47" s="632">
        <v>179143144.7606785</v>
      </c>
      <c r="G47" s="854"/>
      <c r="H47" s="817"/>
      <c r="I47" s="654"/>
      <c r="J47" s="655"/>
      <c r="K47" s="655"/>
      <c r="L47" s="656">
        <v>182662714.46660978</v>
      </c>
    </row>
    <row r="48" spans="1:12" thickBot="1">
      <c r="A48" s="84">
        <v>33</v>
      </c>
      <c r="B48" s="170" t="s">
        <v>485</v>
      </c>
      <c r="C48" s="633">
        <f>C46/C47</f>
        <v>1.1978864123785975</v>
      </c>
      <c r="D48" s="827">
        <f>D46/D47</f>
        <v>1.4526219183016575</v>
      </c>
      <c r="E48" s="633">
        <f>E46/E47</f>
        <v>1.3365256055359507</v>
      </c>
      <c r="F48" s="633">
        <f>F46/F47</f>
        <v>1.430330681839018</v>
      </c>
      <c r="G48" s="855"/>
      <c r="H48" s="817"/>
      <c r="I48" s="657"/>
      <c r="J48" s="658"/>
      <c r="K48" s="658"/>
      <c r="L48" s="659">
        <v>1.2658743790634399</v>
      </c>
    </row>
    <row r="49" spans="1:7">
      <c r="A49" s="20"/>
    </row>
    <row r="50" spans="1:7" ht="39.75">
      <c r="B50" s="23" t="s">
        <v>942</v>
      </c>
    </row>
    <row r="51" spans="1:7" ht="65.25">
      <c r="B51" s="237" t="s">
        <v>355</v>
      </c>
      <c r="D51" s="218"/>
      <c r="E51" s="218"/>
      <c r="F51" s="218"/>
      <c r="G51" s="218"/>
    </row>
  </sheetData>
  <mergeCells count="2">
    <mergeCell ref="D4:G4"/>
    <mergeCell ref="I4:L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26"/>
  <sheetViews>
    <sheetView showGridLines="0" zoomScale="80" zoomScaleNormal="80" workbookViewId="0">
      <selection activeCell="A5" sqref="A5:B7"/>
    </sheetView>
  </sheetViews>
  <sheetFormatPr defaultColWidth="9.140625" defaultRowHeight="12.75"/>
  <cols>
    <col min="1" max="1" width="11.85546875" style="374" bestFit="1" customWidth="1"/>
    <col min="2" max="2" width="105.140625" style="374" bestFit="1" customWidth="1"/>
    <col min="3" max="3" width="18" style="374" bestFit="1" customWidth="1"/>
    <col min="4" max="4" width="18.85546875" style="374" bestFit="1" customWidth="1"/>
    <col min="5" max="5" width="18.42578125" style="374" bestFit="1" customWidth="1"/>
    <col min="6" max="6" width="17.42578125" style="374" bestFit="1" customWidth="1"/>
    <col min="7" max="7" width="30.42578125" style="374" customWidth="1"/>
    <col min="8" max="8" width="18.85546875" style="374" bestFit="1" customWidth="1"/>
    <col min="9" max="16384" width="9.140625" style="374"/>
  </cols>
  <sheetData>
    <row r="1" spans="1:8" ht="13.5">
      <c r="A1" s="373" t="s">
        <v>108</v>
      </c>
      <c r="B1" s="622" t="str">
        <f>'1. key ratios'!B1</f>
        <v>სს იშბანკი საქართველო</v>
      </c>
    </row>
    <row r="2" spans="1:8" ht="13.5">
      <c r="A2" s="375" t="s">
        <v>109</v>
      </c>
      <c r="B2" s="623">
        <f>'1. key ratios'!B2</f>
        <v>45291</v>
      </c>
    </row>
    <row r="3" spans="1:8">
      <c r="A3" s="376" t="s">
        <v>491</v>
      </c>
    </row>
    <row r="5" spans="1:8">
      <c r="A5" s="926" t="s">
        <v>492</v>
      </c>
      <c r="B5" s="927"/>
      <c r="C5" s="932" t="s">
        <v>493</v>
      </c>
      <c r="D5" s="933"/>
      <c r="E5" s="933"/>
      <c r="F5" s="933"/>
      <c r="G5" s="933"/>
      <c r="H5" s="934"/>
    </row>
    <row r="6" spans="1:8">
      <c r="A6" s="928"/>
      <c r="B6" s="929"/>
      <c r="C6" s="935"/>
      <c r="D6" s="936"/>
      <c r="E6" s="936"/>
      <c r="F6" s="936"/>
      <c r="G6" s="936"/>
      <c r="H6" s="937"/>
    </row>
    <row r="7" spans="1:8" ht="25.5">
      <c r="A7" s="930"/>
      <c r="B7" s="931"/>
      <c r="C7" s="472" t="s">
        <v>494</v>
      </c>
      <c r="D7" s="472" t="s">
        <v>495</v>
      </c>
      <c r="E7" s="472" t="s">
        <v>496</v>
      </c>
      <c r="F7" s="472" t="s">
        <v>497</v>
      </c>
      <c r="G7" s="473" t="s">
        <v>677</v>
      </c>
      <c r="H7" s="472" t="s">
        <v>66</v>
      </c>
    </row>
    <row r="8" spans="1:8">
      <c r="A8" s="468">
        <v>1</v>
      </c>
      <c r="B8" s="467" t="s">
        <v>134</v>
      </c>
      <c r="C8" s="780">
        <v>36449744.822451279</v>
      </c>
      <c r="D8" s="780">
        <v>15729811.542536886</v>
      </c>
      <c r="E8" s="780">
        <v>0</v>
      </c>
      <c r="F8" s="780">
        <v>0</v>
      </c>
      <c r="G8" s="780"/>
      <c r="H8" s="781">
        <f t="shared" ref="H8:H20" si="0">SUM(C8:G8)</f>
        <v>52179556.364988163</v>
      </c>
    </row>
    <row r="9" spans="1:8">
      <c r="A9" s="468">
        <v>2</v>
      </c>
      <c r="B9" s="467" t="s">
        <v>135</v>
      </c>
      <c r="C9" s="780"/>
      <c r="D9" s="780"/>
      <c r="E9" s="780"/>
      <c r="F9" s="780"/>
      <c r="G9" s="780"/>
      <c r="H9" s="781">
        <f t="shared" si="0"/>
        <v>0</v>
      </c>
    </row>
    <row r="10" spans="1:8">
      <c r="A10" s="468">
        <v>3</v>
      </c>
      <c r="B10" s="467" t="s">
        <v>136</v>
      </c>
      <c r="C10" s="780"/>
      <c r="D10" s="780"/>
      <c r="E10" s="780"/>
      <c r="F10" s="780"/>
      <c r="G10" s="780"/>
      <c r="H10" s="781">
        <f t="shared" si="0"/>
        <v>0</v>
      </c>
    </row>
    <row r="11" spans="1:8">
      <c r="A11" s="468">
        <v>4</v>
      </c>
      <c r="B11" s="467" t="s">
        <v>137</v>
      </c>
      <c r="C11" s="780"/>
      <c r="D11" s="780"/>
      <c r="E11" s="780"/>
      <c r="F11" s="780"/>
      <c r="G11" s="780"/>
      <c r="H11" s="781">
        <f t="shared" si="0"/>
        <v>0</v>
      </c>
    </row>
    <row r="12" spans="1:8">
      <c r="A12" s="468">
        <v>5</v>
      </c>
      <c r="B12" s="467" t="s">
        <v>946</v>
      </c>
      <c r="C12" s="780"/>
      <c r="D12" s="780"/>
      <c r="E12" s="780"/>
      <c r="F12" s="780"/>
      <c r="G12" s="780"/>
      <c r="H12" s="781">
        <f t="shared" si="0"/>
        <v>0</v>
      </c>
    </row>
    <row r="13" spans="1:8">
      <c r="A13" s="468">
        <v>6</v>
      </c>
      <c r="B13" s="467" t="s">
        <v>138</v>
      </c>
      <c r="C13" s="780">
        <v>38018433.098907672</v>
      </c>
      <c r="D13" s="780">
        <v>73438635.240179181</v>
      </c>
      <c r="E13" s="780">
        <v>2727583.1485472573</v>
      </c>
      <c r="F13" s="780">
        <v>0</v>
      </c>
      <c r="G13" s="780"/>
      <c r="H13" s="781">
        <f t="shared" si="0"/>
        <v>114184651.48763412</v>
      </c>
    </row>
    <row r="14" spans="1:8">
      <c r="A14" s="468">
        <v>7</v>
      </c>
      <c r="B14" s="467" t="s">
        <v>71</v>
      </c>
      <c r="C14" s="780"/>
      <c r="D14" s="780">
        <v>169660915.95588928</v>
      </c>
      <c r="E14" s="780">
        <v>95996009.024819374</v>
      </c>
      <c r="F14" s="780">
        <v>12967998.364169227</v>
      </c>
      <c r="G14" s="780">
        <v>1452.0601848826045</v>
      </c>
      <c r="H14" s="781">
        <f t="shared" si="0"/>
        <v>278626375.40506279</v>
      </c>
    </row>
    <row r="15" spans="1:8">
      <c r="A15" s="468">
        <v>8</v>
      </c>
      <c r="B15" s="469" t="s">
        <v>72</v>
      </c>
      <c r="C15" s="780"/>
      <c r="D15" s="780"/>
      <c r="E15" s="780"/>
      <c r="F15" s="780"/>
      <c r="G15" s="780"/>
      <c r="H15" s="781">
        <f t="shared" si="0"/>
        <v>0</v>
      </c>
    </row>
    <row r="16" spans="1:8">
      <c r="A16" s="468">
        <v>9</v>
      </c>
      <c r="B16" s="467" t="s">
        <v>947</v>
      </c>
      <c r="C16" s="780"/>
      <c r="D16" s="780"/>
      <c r="E16" s="780"/>
      <c r="F16" s="780"/>
      <c r="G16" s="780"/>
      <c r="H16" s="781">
        <f t="shared" si="0"/>
        <v>0</v>
      </c>
    </row>
    <row r="17" spans="1:8">
      <c r="A17" s="468">
        <v>10</v>
      </c>
      <c r="B17" s="471" t="s">
        <v>512</v>
      </c>
      <c r="C17" s="780"/>
      <c r="D17" s="780">
        <v>0</v>
      </c>
      <c r="E17" s="780">
        <v>8964.1695556850354</v>
      </c>
      <c r="F17" s="780">
        <v>0</v>
      </c>
      <c r="G17" s="780">
        <v>902.95235570592922</v>
      </c>
      <c r="H17" s="781">
        <f t="shared" si="0"/>
        <v>9867.1219113909647</v>
      </c>
    </row>
    <row r="18" spans="1:8">
      <c r="A18" s="468">
        <v>11</v>
      </c>
      <c r="B18" s="467" t="s">
        <v>68</v>
      </c>
      <c r="C18" s="780"/>
      <c r="D18" s="780">
        <v>0</v>
      </c>
      <c r="E18" s="780">
        <v>0</v>
      </c>
      <c r="F18" s="780">
        <v>0</v>
      </c>
      <c r="G18" s="780">
        <v>0</v>
      </c>
      <c r="H18" s="781">
        <f t="shared" si="0"/>
        <v>0</v>
      </c>
    </row>
    <row r="19" spans="1:8">
      <c r="A19" s="468">
        <v>12</v>
      </c>
      <c r="B19" s="467" t="s">
        <v>69</v>
      </c>
      <c r="C19" s="780"/>
      <c r="D19" s="780"/>
      <c r="E19" s="780"/>
      <c r="F19" s="780"/>
      <c r="G19" s="780"/>
      <c r="H19" s="781">
        <f t="shared" si="0"/>
        <v>0</v>
      </c>
    </row>
    <row r="20" spans="1:8">
      <c r="A20" s="470">
        <v>13</v>
      </c>
      <c r="B20" s="469" t="s">
        <v>70</v>
      </c>
      <c r="C20" s="780"/>
      <c r="D20" s="780"/>
      <c r="E20" s="780"/>
      <c r="F20" s="780"/>
      <c r="G20" s="780"/>
      <c r="H20" s="781">
        <f t="shared" si="0"/>
        <v>0</v>
      </c>
    </row>
    <row r="21" spans="1:8">
      <c r="A21" s="468">
        <v>14</v>
      </c>
      <c r="B21" s="467" t="s">
        <v>498</v>
      </c>
      <c r="C21" s="780">
        <v>1847191.38</v>
      </c>
      <c r="D21" s="780">
        <v>154842.86804142501</v>
      </c>
      <c r="E21" s="780">
        <v>5078193.2412021719</v>
      </c>
      <c r="F21" s="780">
        <v>1646115.0539755682</v>
      </c>
      <c r="G21" s="780">
        <v>16023620.144828629</v>
      </c>
      <c r="H21" s="781">
        <f>SUM(C21:G21)</f>
        <v>24749962.688047793</v>
      </c>
    </row>
    <row r="22" spans="1:8">
      <c r="A22" s="466">
        <v>15</v>
      </c>
      <c r="B22" s="465" t="s">
        <v>66</v>
      </c>
      <c r="C22" s="781">
        <f>SUM(C18:C21)+SUM(C8:C16)</f>
        <v>76315369.301358938</v>
      </c>
      <c r="D22" s="781">
        <f t="shared" ref="D22:H22" si="1">SUM(D18:D21)+SUM(D8:D16)</f>
        <v>258984205.60664678</v>
      </c>
      <c r="E22" s="781">
        <f t="shared" si="1"/>
        <v>103801785.41456881</v>
      </c>
      <c r="F22" s="781">
        <f t="shared" si="1"/>
        <v>14614113.418144796</v>
      </c>
      <c r="G22" s="781">
        <f t="shared" si="1"/>
        <v>16025072.205013512</v>
      </c>
      <c r="H22" s="781">
        <f t="shared" si="1"/>
        <v>469740545.94573283</v>
      </c>
    </row>
    <row r="26" spans="1:8" ht="38.25">
      <c r="B26" s="393" t="s">
        <v>676</v>
      </c>
    </row>
  </sheetData>
  <mergeCells count="2">
    <mergeCell ref="A5:B7"/>
    <mergeCell ref="C5:H6"/>
  </mergeCells>
  <conditionalFormatting sqref="A5">
    <cfRule type="duplicateValues" dxfId="25" priority="1"/>
    <cfRule type="duplicateValues" dxfId="24" priority="2"/>
  </conditionalFormatting>
  <conditionalFormatting sqref="A5">
    <cfRule type="duplicateValues" dxfId="23"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26"/>
  <sheetViews>
    <sheetView showGridLines="0" zoomScaleNormal="100" workbookViewId="0">
      <selection activeCell="A5" sqref="A5:B6"/>
    </sheetView>
  </sheetViews>
  <sheetFormatPr defaultColWidth="9.140625" defaultRowHeight="12.75"/>
  <cols>
    <col min="1" max="1" width="11.85546875" style="377" bestFit="1" customWidth="1"/>
    <col min="2" max="2" width="86.85546875" style="374" customWidth="1"/>
    <col min="3" max="4" width="31.5703125" style="374" customWidth="1"/>
    <col min="5" max="5" width="16.42578125" style="379" bestFit="1" customWidth="1"/>
    <col min="6" max="6" width="14.28515625" style="379" bestFit="1" customWidth="1"/>
    <col min="7" max="7" width="20" style="374" bestFit="1" customWidth="1"/>
    <col min="8" max="8" width="25.140625" style="374" bestFit="1" customWidth="1"/>
    <col min="9" max="16384" width="9.140625" style="374"/>
  </cols>
  <sheetData>
    <row r="1" spans="1:8" ht="13.5">
      <c r="A1" s="373" t="s">
        <v>108</v>
      </c>
      <c r="B1" s="622" t="str">
        <f>'1. key ratios'!B1</f>
        <v>სს იშბანკი საქართველო</v>
      </c>
      <c r="C1" s="485"/>
      <c r="D1" s="485"/>
      <c r="E1" s="485"/>
      <c r="F1" s="485"/>
      <c r="G1" s="485"/>
      <c r="H1" s="485"/>
    </row>
    <row r="2" spans="1:8" ht="13.5">
      <c r="A2" s="375" t="s">
        <v>109</v>
      </c>
      <c r="B2" s="623">
        <f>'1. key ratios'!B2</f>
        <v>45291</v>
      </c>
      <c r="C2" s="485"/>
      <c r="D2" s="485"/>
      <c r="E2" s="485"/>
      <c r="F2" s="485"/>
      <c r="G2" s="485"/>
      <c r="H2" s="485"/>
    </row>
    <row r="3" spans="1:8">
      <c r="A3" s="376" t="s">
        <v>499</v>
      </c>
      <c r="B3" s="485"/>
      <c r="C3" s="485"/>
      <c r="D3" s="485"/>
      <c r="E3" s="485"/>
      <c r="F3" s="485"/>
      <c r="G3" s="485"/>
      <c r="H3" s="485"/>
    </row>
    <row r="4" spans="1:8">
      <c r="A4" s="486"/>
      <c r="B4" s="485"/>
      <c r="C4" s="484" t="s">
        <v>500</v>
      </c>
      <c r="D4" s="484" t="s">
        <v>501</v>
      </c>
      <c r="E4" s="484" t="s">
        <v>502</v>
      </c>
      <c r="F4" s="484" t="s">
        <v>503</v>
      </c>
      <c r="G4" s="484" t="s">
        <v>504</v>
      </c>
      <c r="H4" s="484" t="s">
        <v>505</v>
      </c>
    </row>
    <row r="5" spans="1:8" ht="33.950000000000003" customHeight="1">
      <c r="A5" s="926" t="s">
        <v>865</v>
      </c>
      <c r="B5" s="927"/>
      <c r="C5" s="940" t="s">
        <v>594</v>
      </c>
      <c r="D5" s="940"/>
      <c r="E5" s="940" t="s">
        <v>864</v>
      </c>
      <c r="F5" s="938" t="s">
        <v>863</v>
      </c>
      <c r="G5" s="938" t="s">
        <v>509</v>
      </c>
      <c r="H5" s="482" t="s">
        <v>862</v>
      </c>
    </row>
    <row r="6" spans="1:8" ht="25.5">
      <c r="A6" s="930"/>
      <c r="B6" s="931"/>
      <c r="C6" s="483" t="s">
        <v>510</v>
      </c>
      <c r="D6" s="483" t="s">
        <v>511</v>
      </c>
      <c r="E6" s="940"/>
      <c r="F6" s="939"/>
      <c r="G6" s="939"/>
      <c r="H6" s="482" t="s">
        <v>861</v>
      </c>
    </row>
    <row r="7" spans="1:8">
      <c r="A7" s="480">
        <v>1</v>
      </c>
      <c r="B7" s="467" t="s">
        <v>134</v>
      </c>
      <c r="C7" s="782">
        <v>0</v>
      </c>
      <c r="D7" s="782">
        <v>52335986.740000002</v>
      </c>
      <c r="E7" s="783">
        <v>156430.37501183504</v>
      </c>
      <c r="F7" s="783"/>
      <c r="G7" s="782"/>
      <c r="H7" s="1050">
        <f t="shared" ref="H7:H20" si="0">C7+D7-E7-F7</f>
        <v>52179556.364988171</v>
      </c>
    </row>
    <row r="8" spans="1:8" ht="14.45" customHeight="1">
      <c r="A8" s="480">
        <v>2</v>
      </c>
      <c r="B8" s="467" t="s">
        <v>135</v>
      </c>
      <c r="C8" s="782"/>
      <c r="D8" s="782"/>
      <c r="E8" s="783"/>
      <c r="F8" s="783"/>
      <c r="G8" s="782"/>
      <c r="H8" s="1050">
        <f t="shared" si="0"/>
        <v>0</v>
      </c>
    </row>
    <row r="9" spans="1:8">
      <c r="A9" s="480">
        <v>3</v>
      </c>
      <c r="B9" s="467" t="s">
        <v>136</v>
      </c>
      <c r="C9" s="782"/>
      <c r="D9" s="782"/>
      <c r="E9" s="783"/>
      <c r="F9" s="783"/>
      <c r="G9" s="782"/>
      <c r="H9" s="1050">
        <f t="shared" si="0"/>
        <v>0</v>
      </c>
    </row>
    <row r="10" spans="1:8">
      <c r="A10" s="480">
        <v>4</v>
      </c>
      <c r="B10" s="467" t="s">
        <v>137</v>
      </c>
      <c r="C10" s="782"/>
      <c r="D10" s="782"/>
      <c r="E10" s="783"/>
      <c r="F10" s="783"/>
      <c r="G10" s="782"/>
      <c r="H10" s="1050">
        <f t="shared" si="0"/>
        <v>0</v>
      </c>
    </row>
    <row r="11" spans="1:8">
      <c r="A11" s="480">
        <v>5</v>
      </c>
      <c r="B11" s="467" t="s">
        <v>946</v>
      </c>
      <c r="C11" s="782">
        <v>0</v>
      </c>
      <c r="D11" s="782"/>
      <c r="E11" s="783"/>
      <c r="F11" s="783"/>
      <c r="G11" s="782"/>
      <c r="H11" s="1050">
        <f t="shared" si="0"/>
        <v>0</v>
      </c>
    </row>
    <row r="12" spans="1:8">
      <c r="A12" s="480">
        <v>6</v>
      </c>
      <c r="B12" s="467" t="s">
        <v>138</v>
      </c>
      <c r="C12" s="782">
        <v>0</v>
      </c>
      <c r="D12" s="782">
        <v>114612455.69628844</v>
      </c>
      <c r="E12" s="783">
        <v>427804.20865433401</v>
      </c>
      <c r="F12" s="783"/>
      <c r="G12" s="782"/>
      <c r="H12" s="1050">
        <f t="shared" si="0"/>
        <v>114184651.48763411</v>
      </c>
    </row>
    <row r="13" spans="1:8">
      <c r="A13" s="480">
        <v>7</v>
      </c>
      <c r="B13" s="467" t="s">
        <v>71</v>
      </c>
      <c r="C13" s="782">
        <v>412403.56000000006</v>
      </c>
      <c r="D13" s="782">
        <v>279709092.91324013</v>
      </c>
      <c r="E13" s="783">
        <v>1495121.0681772847</v>
      </c>
      <c r="F13" s="783"/>
      <c r="G13" s="782"/>
      <c r="H13" s="1050">
        <f t="shared" si="0"/>
        <v>278626375.40506285</v>
      </c>
    </row>
    <row r="14" spans="1:8">
      <c r="A14" s="480">
        <v>8</v>
      </c>
      <c r="B14" s="469" t="s">
        <v>72</v>
      </c>
      <c r="C14" s="782"/>
      <c r="D14" s="782"/>
      <c r="E14" s="783"/>
      <c r="F14" s="783"/>
      <c r="G14" s="782"/>
      <c r="H14" s="1050">
        <f t="shared" si="0"/>
        <v>0</v>
      </c>
    </row>
    <row r="15" spans="1:8">
      <c r="A15" s="480">
        <v>9</v>
      </c>
      <c r="B15" s="467" t="s">
        <v>947</v>
      </c>
      <c r="C15" s="782"/>
      <c r="D15" s="782"/>
      <c r="E15" s="783"/>
      <c r="F15" s="783"/>
      <c r="G15" s="782"/>
      <c r="H15" s="1050">
        <f t="shared" si="0"/>
        <v>0</v>
      </c>
    </row>
    <row r="16" spans="1:8">
      <c r="A16" s="480">
        <v>10</v>
      </c>
      <c r="B16" s="471" t="s">
        <v>512</v>
      </c>
      <c r="C16" s="782">
        <v>207908.1</v>
      </c>
      <c r="D16" s="782">
        <v>0</v>
      </c>
      <c r="E16" s="783">
        <v>198040.97808860903</v>
      </c>
      <c r="F16" s="783"/>
      <c r="G16" s="782"/>
      <c r="H16" s="1050">
        <f t="shared" si="0"/>
        <v>9867.1219113909756</v>
      </c>
    </row>
    <row r="17" spans="1:8">
      <c r="A17" s="480">
        <v>11</v>
      </c>
      <c r="B17" s="467" t="s">
        <v>68</v>
      </c>
      <c r="C17" s="782">
        <v>0</v>
      </c>
      <c r="D17" s="782">
        <v>0</v>
      </c>
      <c r="E17" s="783">
        <v>0</v>
      </c>
      <c r="F17" s="783"/>
      <c r="G17" s="782"/>
      <c r="H17" s="1050">
        <f t="shared" si="0"/>
        <v>0</v>
      </c>
    </row>
    <row r="18" spans="1:8">
      <c r="A18" s="480">
        <v>12</v>
      </c>
      <c r="B18" s="467" t="s">
        <v>69</v>
      </c>
      <c r="C18" s="782"/>
      <c r="D18" s="782"/>
      <c r="E18" s="783"/>
      <c r="F18" s="783"/>
      <c r="G18" s="782"/>
      <c r="H18" s="1050">
        <f t="shared" si="0"/>
        <v>0</v>
      </c>
    </row>
    <row r="19" spans="1:8">
      <c r="A19" s="481">
        <v>13</v>
      </c>
      <c r="B19" s="469" t="s">
        <v>70</v>
      </c>
      <c r="C19" s="782"/>
      <c r="D19" s="782"/>
      <c r="E19" s="783"/>
      <c r="F19" s="783"/>
      <c r="G19" s="782"/>
      <c r="H19" s="1050">
        <f t="shared" si="0"/>
        <v>0</v>
      </c>
    </row>
    <row r="20" spans="1:8">
      <c r="A20" s="480">
        <v>14</v>
      </c>
      <c r="B20" s="467" t="s">
        <v>498</v>
      </c>
      <c r="C20" s="782">
        <v>1947312.9999999998</v>
      </c>
      <c r="D20" s="782">
        <v>23440709.319468495</v>
      </c>
      <c r="E20" s="783">
        <v>471856.44195220812</v>
      </c>
      <c r="F20" s="783"/>
      <c r="G20" s="782"/>
      <c r="H20" s="1050">
        <f t="shared" si="0"/>
        <v>24916165.877516285</v>
      </c>
    </row>
    <row r="21" spans="1:8" s="378" customFormat="1">
      <c r="A21" s="479">
        <v>15</v>
      </c>
      <c r="B21" s="478" t="s">
        <v>66</v>
      </c>
      <c r="C21" s="785">
        <f t="shared" ref="C21:H21" si="1">SUM(C7:C15)+SUM(C17:C20)</f>
        <v>2359716.5599999996</v>
      </c>
      <c r="D21" s="785">
        <f t="shared" si="1"/>
        <v>470098244.66899705</v>
      </c>
      <c r="E21" s="785">
        <f t="shared" si="1"/>
        <v>2551212.0937956618</v>
      </c>
      <c r="F21" s="785">
        <f t="shared" si="1"/>
        <v>0</v>
      </c>
      <c r="G21" s="785">
        <f t="shared" si="1"/>
        <v>0</v>
      </c>
      <c r="H21" s="1050">
        <f t="shared" si="1"/>
        <v>469906749.13520139</v>
      </c>
    </row>
    <row r="22" spans="1:8">
      <c r="A22" s="477">
        <v>16</v>
      </c>
      <c r="B22" s="476" t="s">
        <v>513</v>
      </c>
      <c r="C22" s="782">
        <v>1010623.3799999999</v>
      </c>
      <c r="D22" s="782">
        <v>271545210.8599999</v>
      </c>
      <c r="E22" s="783">
        <v>1944241.3242833931</v>
      </c>
      <c r="F22" s="783"/>
      <c r="G22" s="782"/>
      <c r="H22" s="1050">
        <f>C22+D22-E22-F22</f>
        <v>270611592.91571647</v>
      </c>
    </row>
    <row r="23" spans="1:8">
      <c r="A23" s="477">
        <v>17</v>
      </c>
      <c r="B23" s="476" t="s">
        <v>514</v>
      </c>
      <c r="C23" s="782">
        <v>0</v>
      </c>
      <c r="D23" s="782">
        <v>70156677.280064672</v>
      </c>
      <c r="E23" s="783">
        <v>288590.26057283359</v>
      </c>
      <c r="F23" s="783"/>
      <c r="G23" s="782"/>
      <c r="H23" s="1050">
        <f>C23+D23-E23-F23</f>
        <v>69868087.019491836</v>
      </c>
    </row>
    <row r="25" spans="1:8">
      <c r="E25" s="374"/>
      <c r="F25" s="374"/>
    </row>
    <row r="26" spans="1:8" ht="42.6" customHeight="1">
      <c r="B26" s="393" t="s">
        <v>676</v>
      </c>
    </row>
  </sheetData>
  <mergeCells count="5">
    <mergeCell ref="G5:G6"/>
    <mergeCell ref="A5:B6"/>
    <mergeCell ref="C5:D5"/>
    <mergeCell ref="E5:E6"/>
    <mergeCell ref="F5:F6"/>
  </mergeCells>
  <conditionalFormatting sqref="A5">
    <cfRule type="duplicateValues" dxfId="22" priority="1"/>
    <cfRule type="duplicateValues" dxfId="21" priority="2"/>
  </conditionalFormatting>
  <conditionalFormatting sqref="A5">
    <cfRule type="duplicateValues" dxfId="20"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6"/>
  <sheetViews>
    <sheetView showGridLines="0" zoomScaleNormal="100" workbookViewId="0">
      <selection activeCell="A5" sqref="A5:B6"/>
    </sheetView>
  </sheetViews>
  <sheetFormatPr defaultColWidth="9.140625" defaultRowHeight="12.75"/>
  <cols>
    <col min="1" max="1" width="11" style="374" bestFit="1" customWidth="1"/>
    <col min="2" max="2" width="61.5703125" style="374" bestFit="1" customWidth="1"/>
    <col min="3" max="4" width="32.140625" style="374" bestFit="1" customWidth="1"/>
    <col min="5" max="5" width="17.7109375" style="374" bestFit="1" customWidth="1"/>
    <col min="6" max="6" width="15.5703125" style="374" bestFit="1" customWidth="1"/>
    <col min="7" max="7" width="21.5703125" style="374" bestFit="1" customWidth="1"/>
    <col min="8" max="8" width="26.85546875" style="374" bestFit="1" customWidth="1"/>
    <col min="9" max="16384" width="9.140625" style="374"/>
  </cols>
  <sheetData>
    <row r="1" spans="1:8" ht="13.5">
      <c r="A1" s="373" t="s">
        <v>108</v>
      </c>
      <c r="B1" s="622" t="str">
        <f>'1. key ratios'!B1</f>
        <v>სს იშბანკი საქართველო</v>
      </c>
      <c r="C1" s="485"/>
      <c r="D1" s="485"/>
      <c r="E1" s="485"/>
      <c r="F1" s="485"/>
      <c r="G1" s="485"/>
      <c r="H1" s="485"/>
    </row>
    <row r="2" spans="1:8" ht="13.5">
      <c r="A2" s="375" t="s">
        <v>109</v>
      </c>
      <c r="B2" s="623">
        <f>'1. key ratios'!B2</f>
        <v>45291</v>
      </c>
      <c r="C2" s="485"/>
      <c r="D2" s="485"/>
      <c r="E2" s="485"/>
      <c r="F2" s="485"/>
      <c r="G2" s="485"/>
      <c r="H2" s="485"/>
    </row>
    <row r="3" spans="1:8">
      <c r="A3" s="376" t="s">
        <v>515</v>
      </c>
      <c r="B3" s="485"/>
      <c r="C3" s="485"/>
      <c r="D3" s="485"/>
      <c r="E3" s="485"/>
      <c r="F3" s="485"/>
      <c r="G3" s="485"/>
      <c r="H3" s="485"/>
    </row>
    <row r="4" spans="1:8">
      <c r="A4" s="485"/>
      <c r="B4" s="485"/>
      <c r="C4" s="484" t="s">
        <v>500</v>
      </c>
      <c r="D4" s="484" t="s">
        <v>501</v>
      </c>
      <c r="E4" s="484" t="s">
        <v>502</v>
      </c>
      <c r="F4" s="484" t="s">
        <v>503</v>
      </c>
      <c r="G4" s="484" t="s">
        <v>504</v>
      </c>
      <c r="H4" s="484" t="s">
        <v>505</v>
      </c>
    </row>
    <row r="5" spans="1:8" ht="41.45" customHeight="1">
      <c r="A5" s="926" t="s">
        <v>867</v>
      </c>
      <c r="B5" s="927"/>
      <c r="C5" s="941" t="s">
        <v>594</v>
      </c>
      <c r="D5" s="942"/>
      <c r="E5" s="938" t="s">
        <v>864</v>
      </c>
      <c r="F5" s="938" t="s">
        <v>863</v>
      </c>
      <c r="G5" s="938" t="s">
        <v>509</v>
      </c>
      <c r="H5" s="482" t="s">
        <v>862</v>
      </c>
    </row>
    <row r="6" spans="1:8" ht="25.5">
      <c r="A6" s="930"/>
      <c r="B6" s="931"/>
      <c r="C6" s="483" t="s">
        <v>510</v>
      </c>
      <c r="D6" s="483" t="s">
        <v>511</v>
      </c>
      <c r="E6" s="939"/>
      <c r="F6" s="939"/>
      <c r="G6" s="939"/>
      <c r="H6" s="482" t="s">
        <v>861</v>
      </c>
    </row>
    <row r="7" spans="1:8">
      <c r="A7" s="474">
        <v>1</v>
      </c>
      <c r="B7" s="489" t="s">
        <v>516</v>
      </c>
      <c r="C7" s="782">
        <v>7152.79</v>
      </c>
      <c r="D7" s="782">
        <v>55641738.32</v>
      </c>
      <c r="E7" s="782">
        <v>167905.7367340968</v>
      </c>
      <c r="F7" s="782"/>
      <c r="G7" s="782"/>
      <c r="H7" s="784">
        <f t="shared" ref="H7:H34" si="0">C7+D7-E7-F7</f>
        <v>55480985.3732659</v>
      </c>
    </row>
    <row r="8" spans="1:8">
      <c r="A8" s="474">
        <v>2</v>
      </c>
      <c r="B8" s="489" t="s">
        <v>517</v>
      </c>
      <c r="C8" s="782">
        <v>0</v>
      </c>
      <c r="D8" s="782">
        <v>165430224.57297617</v>
      </c>
      <c r="E8" s="782">
        <v>681795.87801336776</v>
      </c>
      <c r="F8" s="782"/>
      <c r="G8" s="782"/>
      <c r="H8" s="784">
        <f t="shared" si="0"/>
        <v>164748428.6949628</v>
      </c>
    </row>
    <row r="9" spans="1:8">
      <c r="A9" s="474">
        <v>3</v>
      </c>
      <c r="B9" s="489" t="s">
        <v>866</v>
      </c>
      <c r="C9" s="782"/>
      <c r="D9" s="782"/>
      <c r="E9" s="782"/>
      <c r="F9" s="782"/>
      <c r="G9" s="782"/>
      <c r="H9" s="784">
        <f t="shared" si="0"/>
        <v>0</v>
      </c>
    </row>
    <row r="10" spans="1:8">
      <c r="A10" s="474">
        <v>4</v>
      </c>
      <c r="B10" s="489" t="s">
        <v>518</v>
      </c>
      <c r="C10" s="782">
        <v>0</v>
      </c>
      <c r="D10" s="782">
        <v>15368386.530000001</v>
      </c>
      <c r="E10" s="782">
        <v>31957.70178429746</v>
      </c>
      <c r="F10" s="782"/>
      <c r="G10" s="782"/>
      <c r="H10" s="784">
        <f t="shared" si="0"/>
        <v>15336428.828215703</v>
      </c>
    </row>
    <row r="11" spans="1:8">
      <c r="A11" s="474">
        <v>5</v>
      </c>
      <c r="B11" s="489" t="s">
        <v>519</v>
      </c>
      <c r="C11" s="782">
        <v>0</v>
      </c>
      <c r="D11" s="782">
        <v>11597657.336554525</v>
      </c>
      <c r="E11" s="782">
        <v>15432.175365867273</v>
      </c>
      <c r="F11" s="782"/>
      <c r="G11" s="782"/>
      <c r="H11" s="784">
        <f t="shared" si="0"/>
        <v>11582225.161188658</v>
      </c>
    </row>
    <row r="12" spans="1:8">
      <c r="A12" s="474">
        <v>6</v>
      </c>
      <c r="B12" s="489" t="s">
        <v>520</v>
      </c>
      <c r="C12" s="782">
        <v>20063.650000000001</v>
      </c>
      <c r="D12" s="782">
        <v>8249904.6999999993</v>
      </c>
      <c r="E12" s="782">
        <v>27168.547200650381</v>
      </c>
      <c r="F12" s="782"/>
      <c r="G12" s="782"/>
      <c r="H12" s="784">
        <f t="shared" si="0"/>
        <v>8242799.8027993497</v>
      </c>
    </row>
    <row r="13" spans="1:8">
      <c r="A13" s="474">
        <v>7</v>
      </c>
      <c r="B13" s="489" t="s">
        <v>521</v>
      </c>
      <c r="C13" s="782">
        <v>0</v>
      </c>
      <c r="D13" s="782">
        <v>31661863.18</v>
      </c>
      <c r="E13" s="782">
        <v>172048.50255108438</v>
      </c>
      <c r="F13" s="782"/>
      <c r="G13" s="782"/>
      <c r="H13" s="784">
        <f t="shared" si="0"/>
        <v>31489814.677448913</v>
      </c>
    </row>
    <row r="14" spans="1:8">
      <c r="A14" s="474">
        <v>8</v>
      </c>
      <c r="B14" s="489" t="s">
        <v>522</v>
      </c>
      <c r="C14" s="782">
        <v>275777.08</v>
      </c>
      <c r="D14" s="782">
        <v>5088808.2299999995</v>
      </c>
      <c r="E14" s="782">
        <v>282236.64179991488</v>
      </c>
      <c r="F14" s="782"/>
      <c r="G14" s="782"/>
      <c r="H14" s="784">
        <f t="shared" si="0"/>
        <v>5082348.6682000849</v>
      </c>
    </row>
    <row r="15" spans="1:8">
      <c r="A15" s="474">
        <v>9</v>
      </c>
      <c r="B15" s="489" t="s">
        <v>523</v>
      </c>
      <c r="C15" s="782">
        <v>0</v>
      </c>
      <c r="D15" s="782">
        <v>0</v>
      </c>
      <c r="E15" s="782">
        <v>0</v>
      </c>
      <c r="F15" s="782"/>
      <c r="G15" s="782"/>
      <c r="H15" s="784">
        <f t="shared" si="0"/>
        <v>0</v>
      </c>
    </row>
    <row r="16" spans="1:8">
      <c r="A16" s="474">
        <v>10</v>
      </c>
      <c r="B16" s="489" t="s">
        <v>524</v>
      </c>
      <c r="C16" s="782">
        <v>4181.4399999999996</v>
      </c>
      <c r="D16" s="782">
        <v>14533364.99</v>
      </c>
      <c r="E16" s="782">
        <v>15895.693337916626</v>
      </c>
      <c r="F16" s="782"/>
      <c r="G16" s="782"/>
      <c r="H16" s="784">
        <f t="shared" si="0"/>
        <v>14521650.736662082</v>
      </c>
    </row>
    <row r="17" spans="1:9">
      <c r="A17" s="474">
        <v>11</v>
      </c>
      <c r="B17" s="489" t="s">
        <v>525</v>
      </c>
      <c r="C17" s="782">
        <v>26813.770000000004</v>
      </c>
      <c r="D17" s="782">
        <v>15565038.41</v>
      </c>
      <c r="E17" s="782">
        <v>28390.155708344628</v>
      </c>
      <c r="F17" s="782"/>
      <c r="G17" s="782"/>
      <c r="H17" s="784">
        <f t="shared" si="0"/>
        <v>15563462.024291655</v>
      </c>
    </row>
    <row r="18" spans="1:9">
      <c r="A18" s="474">
        <v>12</v>
      </c>
      <c r="B18" s="489" t="s">
        <v>526</v>
      </c>
      <c r="C18" s="782">
        <v>203826.2</v>
      </c>
      <c r="D18" s="782">
        <v>26955241.430615436</v>
      </c>
      <c r="E18" s="782">
        <v>228654.58223353635</v>
      </c>
      <c r="F18" s="782"/>
      <c r="G18" s="782"/>
      <c r="H18" s="784">
        <f t="shared" si="0"/>
        <v>26930413.048381899</v>
      </c>
    </row>
    <row r="19" spans="1:9">
      <c r="A19" s="474">
        <v>13</v>
      </c>
      <c r="B19" s="489" t="s">
        <v>527</v>
      </c>
      <c r="C19" s="782">
        <v>34569.719999999994</v>
      </c>
      <c r="D19" s="782">
        <v>1077780.1600000001</v>
      </c>
      <c r="E19" s="782">
        <v>32244.016928656245</v>
      </c>
      <c r="F19" s="782"/>
      <c r="G19" s="782"/>
      <c r="H19" s="784">
        <f t="shared" si="0"/>
        <v>1080105.8630713439</v>
      </c>
    </row>
    <row r="20" spans="1:9">
      <c r="A20" s="474">
        <v>14</v>
      </c>
      <c r="B20" s="489" t="s">
        <v>528</v>
      </c>
      <c r="C20" s="782">
        <v>97766.889999999985</v>
      </c>
      <c r="D20" s="782">
        <v>2138492.85</v>
      </c>
      <c r="E20" s="782">
        <v>95499.88863985792</v>
      </c>
      <c r="F20" s="782"/>
      <c r="G20" s="782"/>
      <c r="H20" s="784">
        <f t="shared" si="0"/>
        <v>2140759.8513601422</v>
      </c>
    </row>
    <row r="21" spans="1:9">
      <c r="A21" s="474">
        <v>15</v>
      </c>
      <c r="B21" s="489" t="s">
        <v>529</v>
      </c>
      <c r="C21" s="782">
        <v>0</v>
      </c>
      <c r="D21" s="782">
        <v>22667.510000000002</v>
      </c>
      <c r="E21" s="782">
        <v>395.19877578322257</v>
      </c>
      <c r="F21" s="782"/>
      <c r="G21" s="782"/>
      <c r="H21" s="784">
        <f t="shared" si="0"/>
        <v>22272.311224216781</v>
      </c>
    </row>
    <row r="22" spans="1:9">
      <c r="A22" s="474">
        <v>16</v>
      </c>
      <c r="B22" s="489" t="s">
        <v>530</v>
      </c>
      <c r="C22" s="782">
        <v>0</v>
      </c>
      <c r="D22" s="782">
        <v>0</v>
      </c>
      <c r="E22" s="782">
        <v>0</v>
      </c>
      <c r="F22" s="782"/>
      <c r="G22" s="782"/>
      <c r="H22" s="784">
        <f t="shared" si="0"/>
        <v>0</v>
      </c>
    </row>
    <row r="23" spans="1:9">
      <c r="A23" s="474">
        <v>17</v>
      </c>
      <c r="B23" s="489" t="s">
        <v>531</v>
      </c>
      <c r="C23" s="782">
        <v>0</v>
      </c>
      <c r="D23" s="782">
        <v>130208.36</v>
      </c>
      <c r="E23" s="782">
        <v>599.79594809403966</v>
      </c>
      <c r="F23" s="782"/>
      <c r="G23" s="782"/>
      <c r="H23" s="784">
        <f t="shared" si="0"/>
        <v>129608.56405190597</v>
      </c>
    </row>
    <row r="24" spans="1:9">
      <c r="A24" s="474">
        <v>18</v>
      </c>
      <c r="B24" s="489" t="s">
        <v>532</v>
      </c>
      <c r="C24" s="782">
        <v>0</v>
      </c>
      <c r="D24" s="782">
        <v>50854082.23734799</v>
      </c>
      <c r="E24" s="782">
        <v>296744.03896182985</v>
      </c>
      <c r="F24" s="782"/>
      <c r="G24" s="782"/>
      <c r="H24" s="784">
        <f t="shared" si="0"/>
        <v>50557338.198386163</v>
      </c>
    </row>
    <row r="25" spans="1:9">
      <c r="A25" s="474">
        <v>19</v>
      </c>
      <c r="B25" s="489" t="s">
        <v>533</v>
      </c>
      <c r="C25" s="782">
        <v>0</v>
      </c>
      <c r="D25" s="782">
        <v>12543901.780000001</v>
      </c>
      <c r="E25" s="782">
        <v>97888.280194878171</v>
      </c>
      <c r="F25" s="782"/>
      <c r="G25" s="782"/>
      <c r="H25" s="784">
        <f t="shared" si="0"/>
        <v>12446013.499805123</v>
      </c>
    </row>
    <row r="26" spans="1:9">
      <c r="A26" s="474">
        <v>20</v>
      </c>
      <c r="B26" s="489" t="s">
        <v>534</v>
      </c>
      <c r="C26" s="782">
        <v>43981.600000000006</v>
      </c>
      <c r="D26" s="782">
        <v>13174154.030000001</v>
      </c>
      <c r="E26" s="782">
        <v>95444.444093129277</v>
      </c>
      <c r="F26" s="782"/>
      <c r="G26" s="782"/>
      <c r="H26" s="784">
        <f t="shared" si="0"/>
        <v>13122691.185906872</v>
      </c>
      <c r="I26" s="380"/>
    </row>
    <row r="27" spans="1:9">
      <c r="A27" s="474">
        <v>21</v>
      </c>
      <c r="B27" s="489" t="s">
        <v>535</v>
      </c>
      <c r="C27" s="782">
        <v>83720.87000000001</v>
      </c>
      <c r="D27" s="782">
        <v>0</v>
      </c>
      <c r="E27" s="782">
        <v>12557.931214773484</v>
      </c>
      <c r="F27" s="782"/>
      <c r="G27" s="782"/>
      <c r="H27" s="784">
        <f t="shared" si="0"/>
        <v>71162.938785226521</v>
      </c>
      <c r="I27" s="380"/>
    </row>
    <row r="28" spans="1:9">
      <c r="A28" s="474">
        <v>22</v>
      </c>
      <c r="B28" s="489" t="s">
        <v>536</v>
      </c>
      <c r="C28" s="782">
        <v>0</v>
      </c>
      <c r="D28" s="782">
        <v>0</v>
      </c>
      <c r="E28" s="782">
        <v>0</v>
      </c>
      <c r="F28" s="782"/>
      <c r="G28" s="782"/>
      <c r="H28" s="784">
        <f t="shared" si="0"/>
        <v>0</v>
      </c>
      <c r="I28" s="380"/>
    </row>
    <row r="29" spans="1:9">
      <c r="A29" s="474">
        <v>23</v>
      </c>
      <c r="B29" s="489" t="s">
        <v>537</v>
      </c>
      <c r="C29" s="782">
        <v>22701.690000000002</v>
      </c>
      <c r="D29" s="782">
        <v>18034934.002034537</v>
      </c>
      <c r="E29" s="782">
        <v>77537.586720988373</v>
      </c>
      <c r="F29" s="782"/>
      <c r="G29" s="782"/>
      <c r="H29" s="784">
        <f t="shared" si="0"/>
        <v>17980098.105313551</v>
      </c>
      <c r="I29" s="380"/>
    </row>
    <row r="30" spans="1:9">
      <c r="A30" s="474">
        <v>24</v>
      </c>
      <c r="B30" s="489" t="s">
        <v>538</v>
      </c>
      <c r="C30" s="782">
        <v>0</v>
      </c>
      <c r="D30" s="782">
        <v>5287683.26</v>
      </c>
      <c r="E30" s="782">
        <v>940.4600257336175</v>
      </c>
      <c r="F30" s="782"/>
      <c r="G30" s="782"/>
      <c r="H30" s="784">
        <f t="shared" si="0"/>
        <v>5286742.7999742664</v>
      </c>
      <c r="I30" s="380"/>
    </row>
    <row r="31" spans="1:9">
      <c r="A31" s="474">
        <v>25</v>
      </c>
      <c r="B31" s="489" t="s">
        <v>539</v>
      </c>
      <c r="C31" s="782">
        <v>190067.68</v>
      </c>
      <c r="D31" s="782">
        <v>91292.67</v>
      </c>
      <c r="E31" s="782">
        <v>189874.83756286139</v>
      </c>
      <c r="F31" s="782"/>
      <c r="G31" s="782"/>
      <c r="H31" s="784">
        <f t="shared" si="0"/>
        <v>91485.51243713859</v>
      </c>
      <c r="I31" s="380"/>
    </row>
    <row r="32" spans="1:9">
      <c r="A32" s="474">
        <v>26</v>
      </c>
      <c r="B32" s="489" t="s">
        <v>540</v>
      </c>
      <c r="C32" s="782">
        <v>0</v>
      </c>
      <c r="D32" s="782">
        <v>0</v>
      </c>
      <c r="E32" s="782">
        <v>0</v>
      </c>
      <c r="F32" s="782"/>
      <c r="G32" s="782"/>
      <c r="H32" s="784">
        <f t="shared" si="0"/>
        <v>0</v>
      </c>
      <c r="I32" s="380"/>
    </row>
    <row r="33" spans="1:9">
      <c r="A33" s="474">
        <v>27</v>
      </c>
      <c r="B33" s="475" t="s">
        <v>99</v>
      </c>
      <c r="C33" s="782">
        <v>1349093.18</v>
      </c>
      <c r="D33" s="782">
        <v>16650820.109468494</v>
      </c>
      <c r="E33" s="782"/>
      <c r="F33" s="782"/>
      <c r="G33" s="782"/>
      <c r="H33" s="784">
        <f t="shared" si="0"/>
        <v>17999913.289468493</v>
      </c>
      <c r="I33" s="380"/>
    </row>
    <row r="34" spans="1:9">
      <c r="A34" s="474">
        <v>28</v>
      </c>
      <c r="B34" s="488" t="s">
        <v>66</v>
      </c>
      <c r="C34" s="785">
        <f>SUM(C7:C33)</f>
        <v>2359716.5599999996</v>
      </c>
      <c r="D34" s="785">
        <f>SUM(D7:D33)</f>
        <v>470098244.66899717</v>
      </c>
      <c r="E34" s="785">
        <f>SUM(E7:E33)</f>
        <v>2551212.0937956618</v>
      </c>
      <c r="F34" s="785">
        <f>SUM(F7:F33)</f>
        <v>0</v>
      </c>
      <c r="G34" s="785">
        <f>SUM(G7:G33)</f>
        <v>0</v>
      </c>
      <c r="H34" s="784">
        <f t="shared" si="0"/>
        <v>469906749.13520151</v>
      </c>
      <c r="I34" s="380"/>
    </row>
    <row r="35" spans="1:9">
      <c r="A35" s="380"/>
      <c r="B35" s="380"/>
      <c r="C35" s="380"/>
      <c r="D35" s="380"/>
      <c r="E35" s="380"/>
      <c r="F35" s="380"/>
      <c r="G35" s="380"/>
      <c r="H35" s="380"/>
      <c r="I35" s="380"/>
    </row>
    <row r="36" spans="1:9">
      <c r="A36" s="380"/>
      <c r="B36" s="381"/>
      <c r="C36" s="380"/>
      <c r="D36" s="380"/>
      <c r="E36" s="380"/>
      <c r="F36" s="380"/>
      <c r="G36" s="380"/>
      <c r="H36" s="380"/>
      <c r="I36" s="380"/>
    </row>
  </sheetData>
  <mergeCells count="5">
    <mergeCell ref="G5:G6"/>
    <mergeCell ref="A5:B6"/>
    <mergeCell ref="C5:D5"/>
    <mergeCell ref="E5:E6"/>
    <mergeCell ref="F5:F6"/>
  </mergeCells>
  <conditionalFormatting sqref="A5">
    <cfRule type="duplicateValues" dxfId="19" priority="1"/>
    <cfRule type="duplicateValues" dxfId="18" priority="2"/>
  </conditionalFormatting>
  <conditionalFormatting sqref="A5">
    <cfRule type="duplicateValues" dxfId="17"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15"/>
  <sheetViews>
    <sheetView showGridLines="0" zoomScaleNormal="100" workbookViewId="0">
      <selection activeCell="A5" sqref="A5:B5"/>
    </sheetView>
  </sheetViews>
  <sheetFormatPr defaultColWidth="9.140625" defaultRowHeight="12.75"/>
  <cols>
    <col min="1" max="1" width="11.85546875" style="374" bestFit="1" customWidth="1"/>
    <col min="2" max="2" width="108" style="374" bestFit="1" customWidth="1"/>
    <col min="3" max="3" width="35.5703125" style="374" customWidth="1"/>
    <col min="4" max="4" width="38.42578125" style="379" customWidth="1"/>
    <col min="5" max="16384" width="9.140625" style="374"/>
  </cols>
  <sheetData>
    <row r="1" spans="1:4" ht="13.5">
      <c r="A1" s="373" t="s">
        <v>108</v>
      </c>
      <c r="B1" s="622" t="str">
        <f>'1. key ratios'!B1</f>
        <v>სს იშბანკი საქართველო</v>
      </c>
      <c r="D1" s="374"/>
    </row>
    <row r="2" spans="1:4" ht="13.5">
      <c r="A2" s="375" t="s">
        <v>109</v>
      </c>
      <c r="B2" s="623">
        <f>'1. key ratios'!B2</f>
        <v>45291</v>
      </c>
      <c r="D2" s="374"/>
    </row>
    <row r="3" spans="1:4">
      <c r="A3" s="376" t="s">
        <v>541</v>
      </c>
      <c r="D3" s="374"/>
    </row>
    <row r="5" spans="1:4">
      <c r="A5" s="943" t="s">
        <v>878</v>
      </c>
      <c r="B5" s="943"/>
      <c r="C5" s="497" t="s">
        <v>560</v>
      </c>
      <c r="D5" s="497" t="s">
        <v>877</v>
      </c>
    </row>
    <row r="6" spans="1:4">
      <c r="A6" s="496">
        <v>1</v>
      </c>
      <c r="B6" s="490" t="s">
        <v>876</v>
      </c>
      <c r="C6" s="786">
        <v>2435000</v>
      </c>
      <c r="D6" s="786">
        <v>220717.23850482184</v>
      </c>
    </row>
    <row r="7" spans="1:4">
      <c r="A7" s="493">
        <v>2</v>
      </c>
      <c r="B7" s="490" t="s">
        <v>875</v>
      </c>
      <c r="C7" s="786">
        <f>SUM(C8:C9)</f>
        <v>945190.83671339497</v>
      </c>
      <c r="D7" s="786">
        <f>SUM(D8:D9)</f>
        <v>80453.809090688505</v>
      </c>
    </row>
    <row r="8" spans="1:4">
      <c r="A8" s="495">
        <v>2.1</v>
      </c>
      <c r="B8" s="494" t="s">
        <v>874</v>
      </c>
      <c r="C8" s="787">
        <v>945190.83671339497</v>
      </c>
      <c r="D8" s="787">
        <v>63959.085413820198</v>
      </c>
    </row>
    <row r="9" spans="1:4">
      <c r="A9" s="495">
        <v>2.2000000000000002</v>
      </c>
      <c r="B9" s="494" t="s">
        <v>873</v>
      </c>
      <c r="C9" s="787">
        <v>0</v>
      </c>
      <c r="D9" s="787">
        <v>16494.7236768683</v>
      </c>
    </row>
    <row r="10" spans="1:4">
      <c r="A10" s="496">
        <v>3</v>
      </c>
      <c r="B10" s="490" t="s">
        <v>872</v>
      </c>
      <c r="C10" s="786">
        <f>SUM(C11:C13)</f>
        <v>1437017.4279374848</v>
      </c>
      <c r="D10" s="786">
        <f>SUM(D11:D13)</f>
        <v>13133.244674551084</v>
      </c>
    </row>
    <row r="11" spans="1:4">
      <c r="A11" s="495">
        <v>3.1</v>
      </c>
      <c r="B11" s="494" t="s">
        <v>542</v>
      </c>
      <c r="C11" s="787"/>
      <c r="D11" s="787"/>
    </row>
    <row r="12" spans="1:4">
      <c r="A12" s="495">
        <v>3.2</v>
      </c>
      <c r="B12" s="494" t="s">
        <v>871</v>
      </c>
      <c r="C12" s="787">
        <v>1423000.8796623701</v>
      </c>
      <c r="D12" s="787">
        <v>13133.244674551084</v>
      </c>
    </row>
    <row r="13" spans="1:4">
      <c r="A13" s="495">
        <v>3.3</v>
      </c>
      <c r="B13" s="494" t="s">
        <v>870</v>
      </c>
      <c r="C13" s="787">
        <v>14016.548275114699</v>
      </c>
      <c r="D13" s="787">
        <v>0</v>
      </c>
    </row>
    <row r="14" spans="1:4">
      <c r="A14" s="493">
        <v>4</v>
      </c>
      <c r="B14" s="492" t="s">
        <v>869</v>
      </c>
      <c r="C14" s="787">
        <v>1067.9067049827399</v>
      </c>
      <c r="D14" s="787">
        <v>552.45765187469101</v>
      </c>
    </row>
    <row r="15" spans="1:4">
      <c r="A15" s="491">
        <v>5</v>
      </c>
      <c r="B15" s="490" t="s">
        <v>868</v>
      </c>
      <c r="C15" s="788">
        <f>C6+C7-C10+C14</f>
        <v>1944241.315480893</v>
      </c>
      <c r="D15" s="788">
        <f>D6+D7-D10+D14</f>
        <v>288590.260572834</v>
      </c>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23"/>
  <sheetViews>
    <sheetView showGridLines="0" zoomScaleNormal="100" workbookViewId="0">
      <selection activeCell="A5" sqref="A5:B6"/>
    </sheetView>
  </sheetViews>
  <sheetFormatPr defaultColWidth="9.140625" defaultRowHeight="12.75"/>
  <cols>
    <col min="1" max="1" width="11.85546875" style="485" bestFit="1" customWidth="1"/>
    <col min="2" max="2" width="128.85546875" style="485" bestFit="1" customWidth="1"/>
    <col min="3" max="3" width="37" style="485" customWidth="1"/>
    <col min="4" max="4" width="50.5703125" style="485" customWidth="1"/>
    <col min="5" max="16384" width="9.140625" style="485"/>
  </cols>
  <sheetData>
    <row r="1" spans="1:4" ht="13.5">
      <c r="A1" s="373" t="s">
        <v>108</v>
      </c>
      <c r="B1" s="622" t="str">
        <f>'1. key ratios'!B1</f>
        <v>სს იშბანკი საქართველო</v>
      </c>
    </row>
    <row r="2" spans="1:4" ht="13.5">
      <c r="A2" s="375" t="s">
        <v>109</v>
      </c>
      <c r="B2" s="623">
        <f>'1. key ratios'!B2</f>
        <v>45291</v>
      </c>
    </row>
    <row r="3" spans="1:4">
      <c r="A3" s="376" t="s">
        <v>543</v>
      </c>
    </row>
    <row r="4" spans="1:4">
      <c r="A4" s="376"/>
    </row>
    <row r="5" spans="1:4" ht="15" customHeight="1">
      <c r="A5" s="944" t="s">
        <v>544</v>
      </c>
      <c r="B5" s="945"/>
      <c r="C5" s="948" t="s">
        <v>545</v>
      </c>
      <c r="D5" s="948" t="s">
        <v>546</v>
      </c>
    </row>
    <row r="6" spans="1:4">
      <c r="A6" s="946"/>
      <c r="B6" s="947"/>
      <c r="C6" s="948"/>
      <c r="D6" s="948"/>
    </row>
    <row r="7" spans="1:4">
      <c r="A7" s="488">
        <v>1</v>
      </c>
      <c r="B7" s="478" t="s">
        <v>547</v>
      </c>
      <c r="C7" s="786">
        <v>1034979.3198610106</v>
      </c>
      <c r="D7" s="498"/>
    </row>
    <row r="8" spans="1:4">
      <c r="A8" s="475">
        <v>2</v>
      </c>
      <c r="B8" s="475" t="s">
        <v>548</v>
      </c>
      <c r="C8" s="786">
        <v>105583.33999200002</v>
      </c>
      <c r="D8" s="498"/>
    </row>
    <row r="9" spans="1:4">
      <c r="A9" s="475">
        <v>3</v>
      </c>
      <c r="B9" s="501" t="s">
        <v>549</v>
      </c>
      <c r="C9" s="786">
        <v>1863.0341009999813</v>
      </c>
      <c r="D9" s="498"/>
    </row>
    <row r="10" spans="1:4">
      <c r="A10" s="475">
        <v>4</v>
      </c>
      <c r="B10" s="475" t="s">
        <v>550</v>
      </c>
      <c r="C10" s="786">
        <f>SUM(C11:C17)</f>
        <v>131802.31395401116</v>
      </c>
      <c r="D10" s="498"/>
    </row>
    <row r="11" spans="1:4">
      <c r="A11" s="475">
        <v>5</v>
      </c>
      <c r="B11" s="500" t="s">
        <v>879</v>
      </c>
      <c r="C11" s="787">
        <v>0</v>
      </c>
      <c r="D11" s="498"/>
    </row>
    <row r="12" spans="1:4">
      <c r="A12" s="475">
        <v>6</v>
      </c>
      <c r="B12" s="500" t="s">
        <v>551</v>
      </c>
      <c r="C12" s="787">
        <v>0</v>
      </c>
      <c r="D12" s="498"/>
    </row>
    <row r="13" spans="1:4">
      <c r="A13" s="475">
        <v>7</v>
      </c>
      <c r="B13" s="500" t="s">
        <v>554</v>
      </c>
      <c r="C13" s="787">
        <v>131802.31395401116</v>
      </c>
      <c r="D13" s="498"/>
    </row>
    <row r="14" spans="1:4">
      <c r="A14" s="475">
        <v>8</v>
      </c>
      <c r="B14" s="500" t="s">
        <v>552</v>
      </c>
      <c r="C14" s="787">
        <v>0</v>
      </c>
      <c r="D14" s="475"/>
    </row>
    <row r="15" spans="1:4">
      <c r="A15" s="475">
        <v>9</v>
      </c>
      <c r="B15" s="500" t="s">
        <v>553</v>
      </c>
      <c r="C15" s="787">
        <v>0</v>
      </c>
      <c r="D15" s="475"/>
    </row>
    <row r="16" spans="1:4">
      <c r="A16" s="475">
        <v>10</v>
      </c>
      <c r="B16" s="500" t="s">
        <v>555</v>
      </c>
      <c r="C16" s="787">
        <v>0</v>
      </c>
      <c r="D16" s="475"/>
    </row>
    <row r="17" spans="1:4" ht="25.5">
      <c r="A17" s="475">
        <v>11</v>
      </c>
      <c r="B17" s="500" t="s">
        <v>556</v>
      </c>
      <c r="C17" s="787">
        <v>0</v>
      </c>
      <c r="D17" s="498"/>
    </row>
    <row r="18" spans="1:4">
      <c r="A18" s="488">
        <v>12</v>
      </c>
      <c r="B18" s="499" t="s">
        <v>557</v>
      </c>
      <c r="C18" s="788">
        <f>C7+C8+C9-C10</f>
        <v>1010623.3799999995</v>
      </c>
      <c r="D18" s="498"/>
    </row>
    <row r="21" spans="1:4">
      <c r="B21" s="373"/>
    </row>
    <row r="22" spans="1:4">
      <c r="B22" s="375"/>
    </row>
    <row r="23" spans="1:4">
      <c r="B23" s="376"/>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B28"/>
  <sheetViews>
    <sheetView showGridLines="0" zoomScaleNormal="100" workbookViewId="0">
      <selection activeCell="A5" sqref="A5:B7"/>
    </sheetView>
  </sheetViews>
  <sheetFormatPr defaultColWidth="9.140625" defaultRowHeight="12.75"/>
  <cols>
    <col min="1" max="1" width="11.85546875" style="485" bestFit="1" customWidth="1"/>
    <col min="2" max="2" width="63.85546875" style="485" customWidth="1"/>
    <col min="3" max="4" width="12.5703125" style="485" bestFit="1" customWidth="1"/>
    <col min="5" max="7" width="18.140625" style="485" bestFit="1" customWidth="1"/>
    <col min="8" max="8" width="9" style="485" bestFit="1" customWidth="1"/>
    <col min="9" max="11" width="18.140625" style="485" bestFit="1" customWidth="1"/>
    <col min="12" max="12" width="10.5703125" style="485" bestFit="1" customWidth="1"/>
    <col min="13" max="15" width="18.140625" style="485" bestFit="1" customWidth="1"/>
    <col min="16" max="16" width="19" style="485" bestFit="1" customWidth="1"/>
    <col min="17" max="18" width="17.28515625" style="485" bestFit="1" customWidth="1"/>
    <col min="19" max="19" width="23.28515625" style="485" bestFit="1" customWidth="1"/>
    <col min="20" max="26" width="22.28515625" style="485" customWidth="1"/>
    <col min="27" max="27" width="23.28515625" style="485" bestFit="1" customWidth="1"/>
    <col min="28" max="28" width="20" style="485" customWidth="1"/>
    <col min="29" max="16384" width="9.140625" style="485"/>
  </cols>
  <sheetData>
    <row r="1" spans="1:28" ht="13.5">
      <c r="A1" s="373" t="s">
        <v>108</v>
      </c>
      <c r="B1" s="622" t="str">
        <f>'1. key ratios'!B1</f>
        <v>სს იშბანკი საქართველო</v>
      </c>
    </row>
    <row r="2" spans="1:28" ht="13.5">
      <c r="A2" s="375" t="s">
        <v>109</v>
      </c>
      <c r="B2" s="623">
        <f>'1. key ratios'!B2</f>
        <v>45291</v>
      </c>
      <c r="C2" s="486"/>
    </row>
    <row r="3" spans="1:28">
      <c r="A3" s="376" t="s">
        <v>558</v>
      </c>
    </row>
    <row r="5" spans="1:28" ht="15" customHeight="1">
      <c r="A5" s="949" t="s">
        <v>892</v>
      </c>
      <c r="B5" s="950"/>
      <c r="C5" s="955" t="s">
        <v>891</v>
      </c>
      <c r="D5" s="956"/>
      <c r="E5" s="956"/>
      <c r="F5" s="956"/>
      <c r="G5" s="956"/>
      <c r="H5" s="956"/>
      <c r="I5" s="956"/>
      <c r="J5" s="956"/>
      <c r="K5" s="956"/>
      <c r="L5" s="956"/>
      <c r="M5" s="956"/>
      <c r="N5" s="956"/>
      <c r="O5" s="956"/>
      <c r="P5" s="956"/>
      <c r="Q5" s="956"/>
      <c r="R5" s="956"/>
      <c r="S5" s="956"/>
      <c r="T5" s="515"/>
      <c r="U5" s="515"/>
      <c r="V5" s="515"/>
      <c r="W5" s="515"/>
      <c r="X5" s="515"/>
      <c r="Y5" s="515"/>
      <c r="Z5" s="515"/>
      <c r="AA5" s="514"/>
      <c r="AB5" s="505"/>
    </row>
    <row r="6" spans="1:28">
      <c r="A6" s="951"/>
      <c r="B6" s="952"/>
      <c r="C6" s="957" t="s">
        <v>66</v>
      </c>
      <c r="D6" s="959" t="s">
        <v>890</v>
      </c>
      <c r="E6" s="959"/>
      <c r="F6" s="959"/>
      <c r="G6" s="959"/>
      <c r="H6" s="960" t="s">
        <v>889</v>
      </c>
      <c r="I6" s="961"/>
      <c r="J6" s="961"/>
      <c r="K6" s="962"/>
      <c r="L6" s="513"/>
      <c r="M6" s="963" t="s">
        <v>888</v>
      </c>
      <c r="N6" s="963"/>
      <c r="O6" s="963"/>
      <c r="P6" s="963"/>
      <c r="Q6" s="963"/>
      <c r="R6" s="963"/>
      <c r="S6" s="939"/>
      <c r="T6" s="512"/>
      <c r="U6" s="942" t="s">
        <v>887</v>
      </c>
      <c r="V6" s="942"/>
      <c r="W6" s="942"/>
      <c r="X6" s="942"/>
      <c r="Y6" s="942"/>
      <c r="Z6" s="942"/>
      <c r="AA6" s="940"/>
      <c r="AB6" s="511"/>
    </row>
    <row r="7" spans="1:28" ht="25.5">
      <c r="A7" s="953"/>
      <c r="B7" s="954"/>
      <c r="C7" s="958"/>
      <c r="D7" s="510"/>
      <c r="E7" s="506" t="s">
        <v>559</v>
      </c>
      <c r="F7" s="482" t="s">
        <v>885</v>
      </c>
      <c r="G7" s="482" t="s">
        <v>886</v>
      </c>
      <c r="H7" s="509"/>
      <c r="I7" s="506" t="s">
        <v>559</v>
      </c>
      <c r="J7" s="482" t="s">
        <v>885</v>
      </c>
      <c r="K7" s="482" t="s">
        <v>886</v>
      </c>
      <c r="L7" s="508"/>
      <c r="M7" s="506" t="s">
        <v>559</v>
      </c>
      <c r="N7" s="482" t="s">
        <v>885</v>
      </c>
      <c r="O7" s="482" t="s">
        <v>884</v>
      </c>
      <c r="P7" s="482" t="s">
        <v>883</v>
      </c>
      <c r="Q7" s="482" t="s">
        <v>882</v>
      </c>
      <c r="R7" s="482" t="s">
        <v>881</v>
      </c>
      <c r="S7" s="482" t="s">
        <v>880</v>
      </c>
      <c r="T7" s="507"/>
      <c r="U7" s="506" t="s">
        <v>559</v>
      </c>
      <c r="V7" s="482" t="s">
        <v>885</v>
      </c>
      <c r="W7" s="482" t="s">
        <v>884</v>
      </c>
      <c r="X7" s="482" t="s">
        <v>883</v>
      </c>
      <c r="Y7" s="482" t="s">
        <v>882</v>
      </c>
      <c r="Z7" s="482" t="s">
        <v>881</v>
      </c>
      <c r="AA7" s="482" t="s">
        <v>880</v>
      </c>
      <c r="AB7" s="505"/>
    </row>
    <row r="8" spans="1:28">
      <c r="A8" s="504">
        <v>1</v>
      </c>
      <c r="B8" s="478" t="s">
        <v>560</v>
      </c>
      <c r="C8" s="789">
        <f>SUM(C9:C14)</f>
        <v>272555834.24000001</v>
      </c>
      <c r="D8" s="789">
        <f t="shared" ref="D8:S8" si="0">SUM(D9:D14)</f>
        <v>270917221.69999993</v>
      </c>
      <c r="E8" s="789">
        <f t="shared" si="0"/>
        <v>0</v>
      </c>
      <c r="F8" s="789">
        <f t="shared" si="0"/>
        <v>0</v>
      </c>
      <c r="G8" s="789">
        <f t="shared" si="0"/>
        <v>0</v>
      </c>
      <c r="H8" s="789">
        <f t="shared" si="0"/>
        <v>627989.15999999992</v>
      </c>
      <c r="I8" s="789">
        <f t="shared" si="0"/>
        <v>0</v>
      </c>
      <c r="J8" s="789">
        <f t="shared" si="0"/>
        <v>348662.51999999996</v>
      </c>
      <c r="K8" s="789">
        <f t="shared" si="0"/>
        <v>0</v>
      </c>
      <c r="L8" s="789">
        <f t="shared" si="0"/>
        <v>1010623.3799999999</v>
      </c>
      <c r="M8" s="789">
        <f t="shared" si="0"/>
        <v>0</v>
      </c>
      <c r="N8" s="789">
        <f t="shared" si="0"/>
        <v>0</v>
      </c>
      <c r="O8" s="789">
        <f t="shared" si="0"/>
        <v>0</v>
      </c>
      <c r="P8" s="789">
        <f t="shared" si="0"/>
        <v>0</v>
      </c>
      <c r="Q8" s="789">
        <f t="shared" si="0"/>
        <v>15182.509999999998</v>
      </c>
      <c r="R8" s="789">
        <f t="shared" si="0"/>
        <v>0</v>
      </c>
      <c r="S8" s="789">
        <f t="shared" si="0"/>
        <v>192725.59</v>
      </c>
      <c r="T8" s="474"/>
      <c r="U8" s="474"/>
      <c r="V8" s="474"/>
      <c r="W8" s="474"/>
      <c r="X8" s="474"/>
      <c r="Y8" s="474"/>
      <c r="Z8" s="474"/>
      <c r="AA8" s="474"/>
      <c r="AB8" s="502"/>
    </row>
    <row r="9" spans="1:28">
      <c r="A9" s="474">
        <v>1.1000000000000001</v>
      </c>
      <c r="B9" s="503" t="s">
        <v>561</v>
      </c>
      <c r="C9" s="790"/>
      <c r="D9" s="782"/>
      <c r="E9" s="782"/>
      <c r="F9" s="782"/>
      <c r="G9" s="782"/>
      <c r="H9" s="782"/>
      <c r="I9" s="782"/>
      <c r="J9" s="782"/>
      <c r="K9" s="782"/>
      <c r="L9" s="782"/>
      <c r="M9" s="782"/>
      <c r="N9" s="782"/>
      <c r="O9" s="782"/>
      <c r="P9" s="782"/>
      <c r="Q9" s="782"/>
      <c r="R9" s="782"/>
      <c r="S9" s="782"/>
      <c r="T9" s="474"/>
      <c r="U9" s="474"/>
      <c r="V9" s="474"/>
      <c r="W9" s="474"/>
      <c r="X9" s="474"/>
      <c r="Y9" s="474"/>
      <c r="Z9" s="474"/>
      <c r="AA9" s="474"/>
      <c r="AB9" s="502"/>
    </row>
    <row r="10" spans="1:28">
      <c r="A10" s="474">
        <v>1.2</v>
      </c>
      <c r="B10" s="503" t="s">
        <v>562</v>
      </c>
      <c r="C10" s="790"/>
      <c r="D10" s="782"/>
      <c r="E10" s="782"/>
      <c r="F10" s="782"/>
      <c r="G10" s="782"/>
      <c r="H10" s="782"/>
      <c r="I10" s="782"/>
      <c r="J10" s="782"/>
      <c r="K10" s="782"/>
      <c r="L10" s="782"/>
      <c r="M10" s="782"/>
      <c r="N10" s="782"/>
      <c r="O10" s="782"/>
      <c r="P10" s="782"/>
      <c r="Q10" s="782"/>
      <c r="R10" s="782"/>
      <c r="S10" s="782"/>
      <c r="T10" s="474"/>
      <c r="U10" s="474"/>
      <c r="V10" s="474"/>
      <c r="W10" s="474"/>
      <c r="X10" s="474"/>
      <c r="Y10" s="474"/>
      <c r="Z10" s="474"/>
      <c r="AA10" s="474"/>
      <c r="AB10" s="502"/>
    </row>
    <row r="11" spans="1:28">
      <c r="A11" s="474">
        <v>1.3</v>
      </c>
      <c r="B11" s="503" t="s">
        <v>563</v>
      </c>
      <c r="C11" s="790">
        <v>38146345.640000001</v>
      </c>
      <c r="D11" s="782">
        <v>38146345.640000001</v>
      </c>
      <c r="E11" s="782">
        <v>0</v>
      </c>
      <c r="F11" s="782">
        <v>0</v>
      </c>
      <c r="G11" s="782">
        <v>0</v>
      </c>
      <c r="H11" s="782">
        <v>0</v>
      </c>
      <c r="I11" s="782">
        <v>0</v>
      </c>
      <c r="J11" s="782">
        <v>0</v>
      </c>
      <c r="K11" s="782">
        <v>0</v>
      </c>
      <c r="L11" s="782">
        <v>0</v>
      </c>
      <c r="M11" s="782">
        <v>0</v>
      </c>
      <c r="N11" s="782">
        <v>0</v>
      </c>
      <c r="O11" s="782">
        <v>0</v>
      </c>
      <c r="P11" s="782">
        <v>0</v>
      </c>
      <c r="Q11" s="782">
        <v>0</v>
      </c>
      <c r="R11" s="782">
        <v>0</v>
      </c>
      <c r="S11" s="782">
        <v>0</v>
      </c>
      <c r="T11" s="474"/>
      <c r="U11" s="474"/>
      <c r="V11" s="474"/>
      <c r="W11" s="474"/>
      <c r="X11" s="474"/>
      <c r="Y11" s="474"/>
      <c r="Z11" s="474"/>
      <c r="AA11" s="474"/>
      <c r="AB11" s="502"/>
    </row>
    <row r="12" spans="1:28">
      <c r="A12" s="474">
        <v>1.4</v>
      </c>
      <c r="B12" s="503" t="s">
        <v>564</v>
      </c>
      <c r="C12" s="790">
        <v>13978089.75</v>
      </c>
      <c r="D12" s="782">
        <v>13978089.75</v>
      </c>
      <c r="E12" s="782">
        <v>0</v>
      </c>
      <c r="F12" s="782">
        <v>0</v>
      </c>
      <c r="G12" s="782">
        <v>0</v>
      </c>
      <c r="H12" s="782">
        <v>0</v>
      </c>
      <c r="I12" s="782">
        <v>0</v>
      </c>
      <c r="J12" s="782">
        <v>0</v>
      </c>
      <c r="K12" s="782">
        <v>0</v>
      </c>
      <c r="L12" s="782">
        <v>0</v>
      </c>
      <c r="M12" s="782">
        <v>0</v>
      </c>
      <c r="N12" s="782">
        <v>0</v>
      </c>
      <c r="O12" s="782">
        <v>0</v>
      </c>
      <c r="P12" s="782">
        <v>0</v>
      </c>
      <c r="Q12" s="782">
        <v>0</v>
      </c>
      <c r="R12" s="782">
        <v>0</v>
      </c>
      <c r="S12" s="782">
        <v>0</v>
      </c>
      <c r="T12" s="474"/>
      <c r="U12" s="474"/>
      <c r="V12" s="474"/>
      <c r="W12" s="474"/>
      <c r="X12" s="474"/>
      <c r="Y12" s="474"/>
      <c r="Z12" s="474"/>
      <c r="AA12" s="474"/>
      <c r="AB12" s="502"/>
    </row>
    <row r="13" spans="1:28">
      <c r="A13" s="474">
        <v>1.5</v>
      </c>
      <c r="B13" s="503" t="s">
        <v>565</v>
      </c>
      <c r="C13" s="790">
        <v>213043289.81999996</v>
      </c>
      <c r="D13" s="782">
        <v>212351559.61999995</v>
      </c>
      <c r="E13" s="782">
        <v>0</v>
      </c>
      <c r="F13" s="782">
        <v>0</v>
      </c>
      <c r="G13" s="782">
        <v>0</v>
      </c>
      <c r="H13" s="782">
        <v>279326.63999999996</v>
      </c>
      <c r="I13" s="782">
        <v>0</v>
      </c>
      <c r="J13" s="782">
        <v>0</v>
      </c>
      <c r="K13" s="782">
        <v>0</v>
      </c>
      <c r="L13" s="782">
        <v>412403.56000000006</v>
      </c>
      <c r="M13" s="782">
        <v>0</v>
      </c>
      <c r="N13" s="782">
        <v>0</v>
      </c>
      <c r="O13" s="782">
        <v>0</v>
      </c>
      <c r="P13" s="782">
        <v>0</v>
      </c>
      <c r="Q13" s="782">
        <v>0</v>
      </c>
      <c r="R13" s="782">
        <v>0</v>
      </c>
      <c r="S13" s="782">
        <v>103816.47</v>
      </c>
      <c r="T13" s="474"/>
      <c r="U13" s="474"/>
      <c r="V13" s="474"/>
      <c r="W13" s="474"/>
      <c r="X13" s="474"/>
      <c r="Y13" s="474"/>
      <c r="Z13" s="474"/>
      <c r="AA13" s="474"/>
      <c r="AB13" s="502"/>
    </row>
    <row r="14" spans="1:28">
      <c r="A14" s="474">
        <v>1.6</v>
      </c>
      <c r="B14" s="503" t="s">
        <v>566</v>
      </c>
      <c r="C14" s="790">
        <v>7388109.0300000012</v>
      </c>
      <c r="D14" s="782">
        <v>6441226.6900000032</v>
      </c>
      <c r="E14" s="782">
        <v>0</v>
      </c>
      <c r="F14" s="782">
        <v>0</v>
      </c>
      <c r="G14" s="782">
        <v>0</v>
      </c>
      <c r="H14" s="782">
        <v>348662.51999999996</v>
      </c>
      <c r="I14" s="782">
        <v>0</v>
      </c>
      <c r="J14" s="782">
        <v>348662.51999999996</v>
      </c>
      <c r="K14" s="782">
        <v>0</v>
      </c>
      <c r="L14" s="782">
        <v>598219.81999999983</v>
      </c>
      <c r="M14" s="782">
        <v>0</v>
      </c>
      <c r="N14" s="782">
        <v>0</v>
      </c>
      <c r="O14" s="782">
        <v>0</v>
      </c>
      <c r="P14" s="782">
        <v>0</v>
      </c>
      <c r="Q14" s="782">
        <v>15182.509999999998</v>
      </c>
      <c r="R14" s="782">
        <v>0</v>
      </c>
      <c r="S14" s="782">
        <v>88909.119999999995</v>
      </c>
      <c r="T14" s="474"/>
      <c r="U14" s="474"/>
      <c r="V14" s="474"/>
      <c r="W14" s="474"/>
      <c r="X14" s="474"/>
      <c r="Y14" s="474"/>
      <c r="Z14" s="474"/>
      <c r="AA14" s="474"/>
      <c r="AB14" s="502"/>
    </row>
    <row r="15" spans="1:28">
      <c r="A15" s="504">
        <v>2</v>
      </c>
      <c r="B15" s="488" t="s">
        <v>567</v>
      </c>
      <c r="C15" s="789">
        <f>SUM(C16:C21)</f>
        <v>70156677.280064672</v>
      </c>
      <c r="D15" s="789">
        <f t="shared" ref="D15:S15" si="1">SUM(D16:D21)</f>
        <v>70156677.280064672</v>
      </c>
      <c r="E15" s="789">
        <f t="shared" si="1"/>
        <v>0</v>
      </c>
      <c r="F15" s="789">
        <f t="shared" si="1"/>
        <v>0</v>
      </c>
      <c r="G15" s="789">
        <f t="shared" si="1"/>
        <v>0</v>
      </c>
      <c r="H15" s="789">
        <f t="shared" si="1"/>
        <v>0</v>
      </c>
      <c r="I15" s="789">
        <f t="shared" si="1"/>
        <v>0</v>
      </c>
      <c r="J15" s="789">
        <f t="shared" si="1"/>
        <v>0</v>
      </c>
      <c r="K15" s="789">
        <f t="shared" si="1"/>
        <v>0</v>
      </c>
      <c r="L15" s="789">
        <f t="shared" si="1"/>
        <v>0</v>
      </c>
      <c r="M15" s="789">
        <f t="shared" si="1"/>
        <v>0</v>
      </c>
      <c r="N15" s="789">
        <f t="shared" si="1"/>
        <v>0</v>
      </c>
      <c r="O15" s="789">
        <f t="shared" si="1"/>
        <v>0</v>
      </c>
      <c r="P15" s="789">
        <f t="shared" si="1"/>
        <v>0</v>
      </c>
      <c r="Q15" s="789">
        <f t="shared" si="1"/>
        <v>0</v>
      </c>
      <c r="R15" s="789">
        <f t="shared" si="1"/>
        <v>0</v>
      </c>
      <c r="S15" s="789">
        <f t="shared" si="1"/>
        <v>0</v>
      </c>
      <c r="T15" s="474"/>
      <c r="U15" s="474"/>
      <c r="V15" s="474"/>
      <c r="W15" s="474"/>
      <c r="X15" s="474"/>
      <c r="Y15" s="474"/>
      <c r="Z15" s="474"/>
      <c r="AA15" s="474"/>
      <c r="AB15" s="502"/>
    </row>
    <row r="16" spans="1:28">
      <c r="A16" s="474">
        <v>2.1</v>
      </c>
      <c r="B16" s="503" t="s">
        <v>561</v>
      </c>
      <c r="C16" s="790">
        <v>5903085.7299999995</v>
      </c>
      <c r="D16" s="782">
        <v>5903085.7299999995</v>
      </c>
      <c r="E16" s="782"/>
      <c r="F16" s="782"/>
      <c r="G16" s="782"/>
      <c r="H16" s="782">
        <v>0</v>
      </c>
      <c r="I16" s="782"/>
      <c r="J16" s="782"/>
      <c r="K16" s="782"/>
      <c r="L16" s="782">
        <v>0</v>
      </c>
      <c r="M16" s="782"/>
      <c r="N16" s="782"/>
      <c r="O16" s="782"/>
      <c r="P16" s="782"/>
      <c r="Q16" s="782"/>
      <c r="R16" s="782"/>
      <c r="S16" s="782"/>
      <c r="T16" s="474"/>
      <c r="U16" s="474"/>
      <c r="V16" s="474"/>
      <c r="W16" s="474"/>
      <c r="X16" s="474"/>
      <c r="Y16" s="474"/>
      <c r="Z16" s="474"/>
      <c r="AA16" s="474"/>
      <c r="AB16" s="502"/>
    </row>
    <row r="17" spans="1:28">
      <c r="A17" s="474">
        <v>2.2000000000000002</v>
      </c>
      <c r="B17" s="503" t="s">
        <v>562</v>
      </c>
      <c r="C17" s="790">
        <v>5687893.6799999988</v>
      </c>
      <c r="D17" s="782">
        <v>5687893.6799999988</v>
      </c>
      <c r="E17" s="782"/>
      <c r="F17" s="782"/>
      <c r="G17" s="782"/>
      <c r="H17" s="782">
        <v>0</v>
      </c>
      <c r="I17" s="782"/>
      <c r="J17" s="782"/>
      <c r="K17" s="782"/>
      <c r="L17" s="782">
        <v>0</v>
      </c>
      <c r="M17" s="782"/>
      <c r="N17" s="782"/>
      <c r="O17" s="782"/>
      <c r="P17" s="782"/>
      <c r="Q17" s="782"/>
      <c r="R17" s="782"/>
      <c r="S17" s="782"/>
      <c r="T17" s="474"/>
      <c r="U17" s="474"/>
      <c r="V17" s="474"/>
      <c r="W17" s="474"/>
      <c r="X17" s="474"/>
      <c r="Y17" s="474"/>
      <c r="Z17" s="474"/>
      <c r="AA17" s="474"/>
      <c r="AB17" s="502"/>
    </row>
    <row r="18" spans="1:28">
      <c r="A18" s="474">
        <v>2.2999999999999998</v>
      </c>
      <c r="B18" s="503" t="s">
        <v>563</v>
      </c>
      <c r="C18" s="790">
        <v>5465580.9668244421</v>
      </c>
      <c r="D18" s="782">
        <v>5465580.9668244421</v>
      </c>
      <c r="E18" s="782"/>
      <c r="F18" s="782"/>
      <c r="G18" s="782"/>
      <c r="H18" s="782"/>
      <c r="I18" s="782"/>
      <c r="J18" s="782"/>
      <c r="K18" s="782"/>
      <c r="L18" s="782"/>
      <c r="M18" s="782"/>
      <c r="N18" s="782"/>
      <c r="O18" s="782"/>
      <c r="P18" s="782"/>
      <c r="Q18" s="782"/>
      <c r="R18" s="782"/>
      <c r="S18" s="782"/>
      <c r="T18" s="474"/>
      <c r="U18" s="474"/>
      <c r="V18" s="474"/>
      <c r="W18" s="474"/>
      <c r="X18" s="474"/>
      <c r="Y18" s="474"/>
      <c r="Z18" s="474"/>
      <c r="AA18" s="474"/>
      <c r="AB18" s="502"/>
    </row>
    <row r="19" spans="1:28">
      <c r="A19" s="474">
        <v>2.4</v>
      </c>
      <c r="B19" s="503" t="s">
        <v>564</v>
      </c>
      <c r="C19" s="790">
        <v>2705409.59479</v>
      </c>
      <c r="D19" s="782">
        <v>2705409.59479</v>
      </c>
      <c r="E19" s="782"/>
      <c r="F19" s="782"/>
      <c r="G19" s="782"/>
      <c r="H19" s="782"/>
      <c r="I19" s="782"/>
      <c r="J19" s="782"/>
      <c r="K19" s="782"/>
      <c r="L19" s="782"/>
      <c r="M19" s="782"/>
      <c r="N19" s="782"/>
      <c r="O19" s="782"/>
      <c r="P19" s="782"/>
      <c r="Q19" s="782"/>
      <c r="R19" s="782"/>
      <c r="S19" s="782"/>
      <c r="T19" s="474"/>
      <c r="U19" s="474"/>
      <c r="V19" s="474"/>
      <c r="W19" s="474"/>
      <c r="X19" s="474"/>
      <c r="Y19" s="474"/>
      <c r="Z19" s="474"/>
      <c r="AA19" s="474"/>
      <c r="AB19" s="502"/>
    </row>
    <row r="20" spans="1:28">
      <c r="A20" s="474">
        <v>2.5</v>
      </c>
      <c r="B20" s="503" t="s">
        <v>565</v>
      </c>
      <c r="C20" s="790">
        <v>50394707.308450237</v>
      </c>
      <c r="D20" s="782">
        <v>50394707.308450237</v>
      </c>
      <c r="E20" s="782"/>
      <c r="F20" s="782"/>
      <c r="G20" s="782"/>
      <c r="H20" s="782">
        <v>0</v>
      </c>
      <c r="I20" s="782"/>
      <c r="J20" s="782"/>
      <c r="K20" s="782"/>
      <c r="L20" s="782">
        <v>0</v>
      </c>
      <c r="M20" s="782"/>
      <c r="N20" s="782"/>
      <c r="O20" s="782"/>
      <c r="P20" s="782"/>
      <c r="Q20" s="782"/>
      <c r="R20" s="782"/>
      <c r="S20" s="782"/>
      <c r="T20" s="474"/>
      <c r="U20" s="474"/>
      <c r="V20" s="474"/>
      <c r="W20" s="474"/>
      <c r="X20" s="474"/>
      <c r="Y20" s="474"/>
      <c r="Z20" s="474"/>
      <c r="AA20" s="474"/>
      <c r="AB20" s="502"/>
    </row>
    <row r="21" spans="1:28">
      <c r="A21" s="474">
        <v>2.6</v>
      </c>
      <c r="B21" s="503" t="s">
        <v>566</v>
      </c>
      <c r="C21" s="790"/>
      <c r="D21" s="782"/>
      <c r="E21" s="782"/>
      <c r="F21" s="782"/>
      <c r="G21" s="782"/>
      <c r="H21" s="782"/>
      <c r="I21" s="782"/>
      <c r="J21" s="782"/>
      <c r="K21" s="782"/>
      <c r="L21" s="782"/>
      <c r="M21" s="782"/>
      <c r="N21" s="782"/>
      <c r="O21" s="782"/>
      <c r="P21" s="782"/>
      <c r="Q21" s="782"/>
      <c r="R21" s="782"/>
      <c r="S21" s="782"/>
      <c r="T21" s="474"/>
      <c r="U21" s="474"/>
      <c r="V21" s="474"/>
      <c r="W21" s="474"/>
      <c r="X21" s="474"/>
      <c r="Y21" s="474"/>
      <c r="Z21" s="474"/>
      <c r="AA21" s="474"/>
      <c r="AB21" s="502"/>
    </row>
    <row r="22" spans="1:28">
      <c r="A22" s="504">
        <v>3</v>
      </c>
      <c r="B22" s="478" t="s">
        <v>568</v>
      </c>
      <c r="C22" s="785">
        <f>SUM(C23:C28)</f>
        <v>121194240.42</v>
      </c>
      <c r="D22" s="785">
        <f t="shared" ref="D22:S22" si="2">SUM(D23:D28)</f>
        <v>121194240.42</v>
      </c>
      <c r="E22" s="791">
        <f t="shared" si="2"/>
        <v>0</v>
      </c>
      <c r="F22" s="791">
        <f t="shared" si="2"/>
        <v>0</v>
      </c>
      <c r="G22" s="791">
        <f t="shared" si="2"/>
        <v>0</v>
      </c>
      <c r="H22" s="785">
        <f t="shared" si="2"/>
        <v>0</v>
      </c>
      <c r="I22" s="791">
        <f t="shared" si="2"/>
        <v>0</v>
      </c>
      <c r="J22" s="791">
        <f t="shared" si="2"/>
        <v>0</v>
      </c>
      <c r="K22" s="791">
        <f t="shared" si="2"/>
        <v>0</v>
      </c>
      <c r="L22" s="785">
        <f t="shared" si="2"/>
        <v>0</v>
      </c>
      <c r="M22" s="791">
        <f t="shared" si="2"/>
        <v>0</v>
      </c>
      <c r="N22" s="791">
        <f t="shared" si="2"/>
        <v>0</v>
      </c>
      <c r="O22" s="791">
        <f t="shared" si="2"/>
        <v>0</v>
      </c>
      <c r="P22" s="791">
        <f t="shared" si="2"/>
        <v>0</v>
      </c>
      <c r="Q22" s="791">
        <f t="shared" si="2"/>
        <v>0</v>
      </c>
      <c r="R22" s="791">
        <f t="shared" si="2"/>
        <v>0</v>
      </c>
      <c r="S22" s="791">
        <f t="shared" si="2"/>
        <v>0</v>
      </c>
      <c r="T22" s="478"/>
      <c r="U22" s="1051"/>
      <c r="V22" s="1051"/>
      <c r="W22" s="1051"/>
      <c r="X22" s="1051"/>
      <c r="Y22" s="1051"/>
      <c r="Z22" s="1051"/>
      <c r="AA22" s="1051"/>
      <c r="AB22" s="502"/>
    </row>
    <row r="23" spans="1:28">
      <c r="A23" s="474">
        <v>3.1</v>
      </c>
      <c r="B23" s="503" t="s">
        <v>561</v>
      </c>
      <c r="C23" s="790"/>
      <c r="D23" s="785"/>
      <c r="E23" s="791"/>
      <c r="F23" s="791"/>
      <c r="G23" s="791"/>
      <c r="H23" s="785"/>
      <c r="I23" s="791"/>
      <c r="J23" s="791"/>
      <c r="K23" s="791"/>
      <c r="L23" s="785"/>
      <c r="M23" s="791"/>
      <c r="N23" s="791"/>
      <c r="O23" s="791"/>
      <c r="P23" s="791"/>
      <c r="Q23" s="791"/>
      <c r="R23" s="791"/>
      <c r="S23" s="791"/>
      <c r="T23" s="478"/>
      <c r="U23" s="1051"/>
      <c r="V23" s="1051"/>
      <c r="W23" s="1051"/>
      <c r="X23" s="1051"/>
      <c r="Y23" s="1051"/>
      <c r="Z23" s="1051"/>
      <c r="AA23" s="1051"/>
      <c r="AB23" s="502"/>
    </row>
    <row r="24" spans="1:28">
      <c r="A24" s="474">
        <v>3.2</v>
      </c>
      <c r="B24" s="503" t="s">
        <v>562</v>
      </c>
      <c r="C24" s="790"/>
      <c r="D24" s="785"/>
      <c r="E24" s="791"/>
      <c r="F24" s="791"/>
      <c r="G24" s="791"/>
      <c r="H24" s="785"/>
      <c r="I24" s="791"/>
      <c r="J24" s="791"/>
      <c r="K24" s="791"/>
      <c r="L24" s="785"/>
      <c r="M24" s="791"/>
      <c r="N24" s="791"/>
      <c r="O24" s="791"/>
      <c r="P24" s="791"/>
      <c r="Q24" s="791"/>
      <c r="R24" s="791"/>
      <c r="S24" s="791"/>
      <c r="T24" s="478"/>
      <c r="U24" s="1051"/>
      <c r="V24" s="1051"/>
      <c r="W24" s="1051"/>
      <c r="X24" s="1051"/>
      <c r="Y24" s="1051"/>
      <c r="Z24" s="1051"/>
      <c r="AA24" s="1051"/>
      <c r="AB24" s="502"/>
    </row>
    <row r="25" spans="1:28">
      <c r="A25" s="474">
        <v>3.3</v>
      </c>
      <c r="B25" s="503" t="s">
        <v>563</v>
      </c>
      <c r="C25" s="790">
        <v>89073376.600000009</v>
      </c>
      <c r="D25" s="792">
        <v>89073376.600000009</v>
      </c>
      <c r="E25" s="791"/>
      <c r="F25" s="791"/>
      <c r="G25" s="791"/>
      <c r="H25" s="785">
        <v>0</v>
      </c>
      <c r="I25" s="791"/>
      <c r="J25" s="791"/>
      <c r="K25" s="791"/>
      <c r="L25" s="785">
        <v>0</v>
      </c>
      <c r="M25" s="791"/>
      <c r="N25" s="791"/>
      <c r="O25" s="791"/>
      <c r="P25" s="791"/>
      <c r="Q25" s="791"/>
      <c r="R25" s="791"/>
      <c r="S25" s="791"/>
      <c r="T25" s="478"/>
      <c r="U25" s="1051"/>
      <c r="V25" s="1051"/>
      <c r="W25" s="1051"/>
      <c r="X25" s="1051"/>
      <c r="Y25" s="1051"/>
      <c r="Z25" s="1051"/>
      <c r="AA25" s="1051"/>
      <c r="AB25" s="502"/>
    </row>
    <row r="26" spans="1:28">
      <c r="A26" s="474">
        <v>3.4</v>
      </c>
      <c r="B26" s="503" t="s">
        <v>564</v>
      </c>
      <c r="C26" s="790">
        <v>0</v>
      </c>
      <c r="D26" s="792">
        <v>0</v>
      </c>
      <c r="E26" s="791"/>
      <c r="F26" s="791"/>
      <c r="G26" s="791"/>
      <c r="H26" s="785">
        <v>0</v>
      </c>
      <c r="I26" s="791"/>
      <c r="J26" s="791"/>
      <c r="K26" s="791"/>
      <c r="L26" s="785">
        <v>0</v>
      </c>
      <c r="M26" s="791"/>
      <c r="N26" s="791"/>
      <c r="O26" s="791"/>
      <c r="P26" s="791"/>
      <c r="Q26" s="791"/>
      <c r="R26" s="791"/>
      <c r="S26" s="791"/>
      <c r="T26" s="478"/>
      <c r="U26" s="1051"/>
      <c r="V26" s="1051"/>
      <c r="W26" s="1051"/>
      <c r="X26" s="1051"/>
      <c r="Y26" s="1051"/>
      <c r="Z26" s="1051"/>
      <c r="AA26" s="1051"/>
      <c r="AB26" s="502"/>
    </row>
    <row r="27" spans="1:28">
      <c r="A27" s="474">
        <v>3.5</v>
      </c>
      <c r="B27" s="503" t="s">
        <v>565</v>
      </c>
      <c r="C27" s="790">
        <v>32072511.179999996</v>
      </c>
      <c r="D27" s="792">
        <v>32072511.179999996</v>
      </c>
      <c r="E27" s="791"/>
      <c r="F27" s="791"/>
      <c r="G27" s="791"/>
      <c r="H27" s="785">
        <v>0</v>
      </c>
      <c r="I27" s="791"/>
      <c r="J27" s="791"/>
      <c r="K27" s="791"/>
      <c r="L27" s="785">
        <v>0</v>
      </c>
      <c r="M27" s="791"/>
      <c r="N27" s="791"/>
      <c r="O27" s="791"/>
      <c r="P27" s="791"/>
      <c r="Q27" s="791"/>
      <c r="R27" s="791"/>
      <c r="S27" s="791"/>
      <c r="T27" s="478"/>
      <c r="U27" s="1051"/>
      <c r="V27" s="1051"/>
      <c r="W27" s="1051"/>
      <c r="X27" s="1051"/>
      <c r="Y27" s="1051"/>
      <c r="Z27" s="1051"/>
      <c r="AA27" s="1051"/>
      <c r="AB27" s="502"/>
    </row>
    <row r="28" spans="1:28">
      <c r="A28" s="474">
        <v>3.6</v>
      </c>
      <c r="B28" s="503" t="s">
        <v>566</v>
      </c>
      <c r="C28" s="790">
        <v>48352.639999999999</v>
      </c>
      <c r="D28" s="792">
        <v>48352.639999999999</v>
      </c>
      <c r="E28" s="791"/>
      <c r="F28" s="791"/>
      <c r="G28" s="791"/>
      <c r="H28" s="785">
        <v>0</v>
      </c>
      <c r="I28" s="791"/>
      <c r="J28" s="791"/>
      <c r="K28" s="791"/>
      <c r="L28" s="785">
        <v>0</v>
      </c>
      <c r="M28" s="791"/>
      <c r="N28" s="791"/>
      <c r="O28" s="791"/>
      <c r="P28" s="791"/>
      <c r="Q28" s="791"/>
      <c r="R28" s="791"/>
      <c r="S28" s="791"/>
      <c r="T28" s="478"/>
      <c r="U28" s="1051"/>
      <c r="V28" s="1051"/>
      <c r="W28" s="1051"/>
      <c r="X28" s="1051"/>
      <c r="Y28" s="1051"/>
      <c r="Z28" s="1051"/>
      <c r="AA28" s="1051"/>
      <c r="AB28" s="502"/>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A22"/>
  <sheetViews>
    <sheetView showGridLines="0" zoomScaleNormal="100" workbookViewId="0">
      <selection activeCell="A5" sqref="A5:B7"/>
    </sheetView>
  </sheetViews>
  <sheetFormatPr defaultColWidth="9.140625" defaultRowHeight="12.75"/>
  <cols>
    <col min="1" max="1" width="11.85546875" style="485" bestFit="1" customWidth="1"/>
    <col min="2" max="2" width="90.28515625" style="485" bestFit="1" customWidth="1"/>
    <col min="3" max="3" width="14.42578125" style="485" bestFit="1" customWidth="1"/>
    <col min="4" max="4" width="12.5703125" style="485" bestFit="1" customWidth="1"/>
    <col min="5" max="7" width="15.85546875" style="485" bestFit="1" customWidth="1"/>
    <col min="8" max="8" width="9" style="485" bestFit="1" customWidth="1"/>
    <col min="9" max="10" width="15.85546875" style="485" bestFit="1" customWidth="1"/>
    <col min="11" max="11" width="18.140625" style="485" bestFit="1" customWidth="1"/>
    <col min="12" max="12" width="10.5703125" style="485" bestFit="1" customWidth="1"/>
    <col min="13" max="15" width="18.140625" style="485" bestFit="1" customWidth="1"/>
    <col min="16" max="16" width="19" style="485" bestFit="1" customWidth="1"/>
    <col min="17" max="19" width="17.28515625" style="485" bestFit="1" customWidth="1"/>
    <col min="20" max="20" width="22.28515625" style="485" customWidth="1"/>
    <col min="21" max="21" width="18.140625" style="485" bestFit="1" customWidth="1"/>
    <col min="22" max="27" width="22.28515625" style="485" customWidth="1"/>
    <col min="28" max="16384" width="9.140625" style="485"/>
  </cols>
  <sheetData>
    <row r="1" spans="1:27" ht="13.5">
      <c r="A1" s="373" t="s">
        <v>108</v>
      </c>
      <c r="B1" s="622" t="str">
        <f>'1. key ratios'!B1</f>
        <v>სს იშბანკი საქართველო</v>
      </c>
    </row>
    <row r="2" spans="1:27" ht="13.5">
      <c r="A2" s="375" t="s">
        <v>109</v>
      </c>
      <c r="B2" s="623">
        <f>'1. key ratios'!B2</f>
        <v>45291</v>
      </c>
    </row>
    <row r="3" spans="1:27">
      <c r="A3" s="376" t="s">
        <v>569</v>
      </c>
      <c r="C3" s="487"/>
    </row>
    <row r="4" spans="1:27" ht="13.5" thickBot="1">
      <c r="A4" s="376"/>
      <c r="B4" s="487"/>
      <c r="C4" s="487"/>
    </row>
    <row r="5" spans="1:27" s="516" customFormat="1" ht="13.5" customHeight="1">
      <c r="A5" s="968" t="s">
        <v>899</v>
      </c>
      <c r="B5" s="969"/>
      <c r="C5" s="965" t="s">
        <v>570</v>
      </c>
      <c r="D5" s="966"/>
      <c r="E5" s="966"/>
      <c r="F5" s="966"/>
      <c r="G5" s="966"/>
      <c r="H5" s="966"/>
      <c r="I5" s="966"/>
      <c r="J5" s="966"/>
      <c r="K5" s="966"/>
      <c r="L5" s="966"/>
      <c r="M5" s="966"/>
      <c r="N5" s="966"/>
      <c r="O5" s="966"/>
      <c r="P5" s="966"/>
      <c r="Q5" s="966"/>
      <c r="R5" s="966"/>
      <c r="S5" s="966"/>
      <c r="T5" s="966"/>
      <c r="U5" s="966"/>
      <c r="V5" s="966"/>
      <c r="W5" s="966"/>
      <c r="X5" s="966"/>
      <c r="Y5" s="966"/>
      <c r="Z5" s="966"/>
      <c r="AA5" s="967"/>
    </row>
    <row r="6" spans="1:27" s="516" customFormat="1" ht="12" customHeight="1">
      <c r="A6" s="970"/>
      <c r="B6" s="971"/>
      <c r="C6" s="975" t="s">
        <v>66</v>
      </c>
      <c r="D6" s="974" t="s">
        <v>890</v>
      </c>
      <c r="E6" s="974"/>
      <c r="F6" s="974"/>
      <c r="G6" s="974"/>
      <c r="H6" s="960" t="s">
        <v>889</v>
      </c>
      <c r="I6" s="961"/>
      <c r="J6" s="961"/>
      <c r="K6" s="961"/>
      <c r="L6" s="512"/>
      <c r="M6" s="942" t="s">
        <v>888</v>
      </c>
      <c r="N6" s="942"/>
      <c r="O6" s="942"/>
      <c r="P6" s="942"/>
      <c r="Q6" s="942"/>
      <c r="R6" s="942"/>
      <c r="S6" s="940"/>
      <c r="T6" s="512"/>
      <c r="U6" s="942" t="s">
        <v>887</v>
      </c>
      <c r="V6" s="942"/>
      <c r="W6" s="942"/>
      <c r="X6" s="942"/>
      <c r="Y6" s="942"/>
      <c r="Z6" s="942"/>
      <c r="AA6" s="964"/>
    </row>
    <row r="7" spans="1:27" s="516" customFormat="1" ht="38.25">
      <c r="A7" s="972"/>
      <c r="B7" s="973"/>
      <c r="C7" s="976"/>
      <c r="D7" s="510"/>
      <c r="E7" s="506" t="s">
        <v>559</v>
      </c>
      <c r="F7" s="482" t="s">
        <v>885</v>
      </c>
      <c r="G7" s="482" t="s">
        <v>886</v>
      </c>
      <c r="H7" s="545"/>
      <c r="I7" s="506" t="s">
        <v>559</v>
      </c>
      <c r="J7" s="482" t="s">
        <v>885</v>
      </c>
      <c r="K7" s="482" t="s">
        <v>886</v>
      </c>
      <c r="L7" s="507"/>
      <c r="M7" s="506" t="s">
        <v>559</v>
      </c>
      <c r="N7" s="482" t="s">
        <v>898</v>
      </c>
      <c r="O7" s="482" t="s">
        <v>897</v>
      </c>
      <c r="P7" s="482" t="s">
        <v>896</v>
      </c>
      <c r="Q7" s="482" t="s">
        <v>895</v>
      </c>
      <c r="R7" s="482" t="s">
        <v>894</v>
      </c>
      <c r="S7" s="482" t="s">
        <v>880</v>
      </c>
      <c r="T7" s="507"/>
      <c r="U7" s="506" t="s">
        <v>559</v>
      </c>
      <c r="V7" s="482" t="s">
        <v>898</v>
      </c>
      <c r="W7" s="482" t="s">
        <v>897</v>
      </c>
      <c r="X7" s="482" t="s">
        <v>896</v>
      </c>
      <c r="Y7" s="482" t="s">
        <v>895</v>
      </c>
      <c r="Z7" s="482" t="s">
        <v>894</v>
      </c>
      <c r="AA7" s="482" t="s">
        <v>880</v>
      </c>
    </row>
    <row r="8" spans="1:27">
      <c r="A8" s="544">
        <v>1</v>
      </c>
      <c r="B8" s="543" t="s">
        <v>560</v>
      </c>
      <c r="C8" s="793">
        <v>272555834.24000001</v>
      </c>
      <c r="D8" s="789">
        <v>270917221.69999993</v>
      </c>
      <c r="E8" s="789">
        <v>0</v>
      </c>
      <c r="F8" s="789">
        <v>0</v>
      </c>
      <c r="G8" s="789">
        <v>0</v>
      </c>
      <c r="H8" s="789">
        <v>627989.15999999992</v>
      </c>
      <c r="I8" s="789">
        <v>0</v>
      </c>
      <c r="J8" s="789">
        <v>348662.51999999996</v>
      </c>
      <c r="K8" s="789">
        <v>0</v>
      </c>
      <c r="L8" s="789">
        <v>1010623.3799999999</v>
      </c>
      <c r="M8" s="789">
        <v>0</v>
      </c>
      <c r="N8" s="789">
        <v>0</v>
      </c>
      <c r="O8" s="789">
        <v>0</v>
      </c>
      <c r="P8" s="789">
        <v>0</v>
      </c>
      <c r="Q8" s="789">
        <v>15182.509999999998</v>
      </c>
      <c r="R8" s="789">
        <v>0</v>
      </c>
      <c r="S8" s="794">
        <v>192725.59</v>
      </c>
      <c r="T8" s="1052"/>
      <c r="U8" s="474"/>
      <c r="V8" s="474"/>
      <c r="W8" s="474"/>
      <c r="X8" s="474"/>
      <c r="Y8" s="474"/>
      <c r="Z8" s="474"/>
      <c r="AA8" s="535"/>
    </row>
    <row r="9" spans="1:27">
      <c r="A9" s="541">
        <v>1.1000000000000001</v>
      </c>
      <c r="B9" s="542" t="s">
        <v>571</v>
      </c>
      <c r="C9" s="795">
        <v>192881346.04999992</v>
      </c>
      <c r="D9" s="782">
        <v>191697959.8899999</v>
      </c>
      <c r="E9" s="782">
        <v>0</v>
      </c>
      <c r="F9" s="782">
        <v>0</v>
      </c>
      <c r="G9" s="782">
        <v>0</v>
      </c>
      <c r="H9" s="782">
        <v>613833.25999999989</v>
      </c>
      <c r="I9" s="782">
        <v>0</v>
      </c>
      <c r="J9" s="782">
        <v>337295.72</v>
      </c>
      <c r="K9" s="782">
        <v>0</v>
      </c>
      <c r="L9" s="782">
        <v>569552.9</v>
      </c>
      <c r="M9" s="782">
        <v>0</v>
      </c>
      <c r="N9" s="782">
        <v>0</v>
      </c>
      <c r="O9" s="782">
        <v>0</v>
      </c>
      <c r="P9" s="782">
        <v>0</v>
      </c>
      <c r="Q9" s="782">
        <v>4393.1400000000003</v>
      </c>
      <c r="R9" s="782">
        <v>0</v>
      </c>
      <c r="S9" s="796">
        <v>147616.28</v>
      </c>
      <c r="T9" s="1052"/>
      <c r="U9" s="474"/>
      <c r="V9" s="474"/>
      <c r="W9" s="474"/>
      <c r="X9" s="474"/>
      <c r="Y9" s="474"/>
      <c r="Z9" s="474"/>
      <c r="AA9" s="535"/>
    </row>
    <row r="10" spans="1:27">
      <c r="A10" s="539" t="s">
        <v>157</v>
      </c>
      <c r="B10" s="540" t="s">
        <v>572</v>
      </c>
      <c r="C10" s="797">
        <v>105898436.01000002</v>
      </c>
      <c r="D10" s="782">
        <v>104962162.69000003</v>
      </c>
      <c r="E10" s="782">
        <v>0</v>
      </c>
      <c r="F10" s="782">
        <v>0</v>
      </c>
      <c r="G10" s="782">
        <v>0</v>
      </c>
      <c r="H10" s="782">
        <v>613833.25999999989</v>
      </c>
      <c r="I10" s="782">
        <v>0</v>
      </c>
      <c r="J10" s="782">
        <v>337295.72</v>
      </c>
      <c r="K10" s="782">
        <v>0</v>
      </c>
      <c r="L10" s="782">
        <v>322440.06000000006</v>
      </c>
      <c r="M10" s="782">
        <v>0</v>
      </c>
      <c r="N10" s="782">
        <v>0</v>
      </c>
      <c r="O10" s="782">
        <v>0</v>
      </c>
      <c r="P10" s="782">
        <v>0</v>
      </c>
      <c r="Q10" s="782">
        <v>0</v>
      </c>
      <c r="R10" s="782">
        <v>0</v>
      </c>
      <c r="S10" s="796">
        <v>0</v>
      </c>
      <c r="T10" s="1052"/>
      <c r="U10" s="474"/>
      <c r="V10" s="474"/>
      <c r="W10" s="474"/>
      <c r="X10" s="474"/>
      <c r="Y10" s="474"/>
      <c r="Z10" s="474"/>
      <c r="AA10" s="535"/>
    </row>
    <row r="11" spans="1:27">
      <c r="A11" s="538" t="s">
        <v>573</v>
      </c>
      <c r="B11" s="537" t="s">
        <v>574</v>
      </c>
      <c r="C11" s="798">
        <v>49808274.190000013</v>
      </c>
      <c r="D11" s="782">
        <v>49019100.080000013</v>
      </c>
      <c r="E11" s="782">
        <v>0</v>
      </c>
      <c r="F11" s="782">
        <v>0</v>
      </c>
      <c r="G11" s="782">
        <v>0</v>
      </c>
      <c r="H11" s="782">
        <v>613833.25999999989</v>
      </c>
      <c r="I11" s="782">
        <v>0</v>
      </c>
      <c r="J11" s="782">
        <v>337295.72</v>
      </c>
      <c r="K11" s="782">
        <v>0</v>
      </c>
      <c r="L11" s="782">
        <v>175340.85</v>
      </c>
      <c r="M11" s="782">
        <v>0</v>
      </c>
      <c r="N11" s="782">
        <v>0</v>
      </c>
      <c r="O11" s="782">
        <v>0</v>
      </c>
      <c r="P11" s="782">
        <v>0</v>
      </c>
      <c r="Q11" s="782">
        <v>0</v>
      </c>
      <c r="R11" s="782">
        <v>0</v>
      </c>
      <c r="S11" s="796">
        <v>0</v>
      </c>
      <c r="T11" s="1052"/>
      <c r="U11" s="474"/>
      <c r="V11" s="474"/>
      <c r="W11" s="474"/>
      <c r="X11" s="474"/>
      <c r="Y11" s="474"/>
      <c r="Z11" s="474"/>
      <c r="AA11" s="535"/>
    </row>
    <row r="12" spans="1:27">
      <c r="A12" s="538" t="s">
        <v>575</v>
      </c>
      <c r="B12" s="537" t="s">
        <v>576</v>
      </c>
      <c r="C12" s="798">
        <v>10695122.939999999</v>
      </c>
      <c r="D12" s="782">
        <v>10695122.939999999</v>
      </c>
      <c r="E12" s="782">
        <v>0</v>
      </c>
      <c r="F12" s="782">
        <v>0</v>
      </c>
      <c r="G12" s="782">
        <v>0</v>
      </c>
      <c r="H12" s="782">
        <v>0</v>
      </c>
      <c r="I12" s="782">
        <v>0</v>
      </c>
      <c r="J12" s="782">
        <v>0</v>
      </c>
      <c r="K12" s="782">
        <v>0</v>
      </c>
      <c r="L12" s="782">
        <v>0</v>
      </c>
      <c r="M12" s="782">
        <v>0</v>
      </c>
      <c r="N12" s="782">
        <v>0</v>
      </c>
      <c r="O12" s="782">
        <v>0</v>
      </c>
      <c r="P12" s="782">
        <v>0</v>
      </c>
      <c r="Q12" s="782">
        <v>0</v>
      </c>
      <c r="R12" s="782">
        <v>0</v>
      </c>
      <c r="S12" s="796">
        <v>0</v>
      </c>
      <c r="T12" s="1052"/>
      <c r="U12" s="474"/>
      <c r="V12" s="474"/>
      <c r="W12" s="474"/>
      <c r="X12" s="474"/>
      <c r="Y12" s="474"/>
      <c r="Z12" s="474"/>
      <c r="AA12" s="535"/>
    </row>
    <row r="13" spans="1:27">
      <c r="A13" s="538" t="s">
        <v>577</v>
      </c>
      <c r="B13" s="537" t="s">
        <v>578</v>
      </c>
      <c r="C13" s="798">
        <v>5130016.0499999989</v>
      </c>
      <c r="D13" s="782">
        <v>5065947.0799999991</v>
      </c>
      <c r="E13" s="782">
        <v>0</v>
      </c>
      <c r="F13" s="782">
        <v>0</v>
      </c>
      <c r="G13" s="782">
        <v>0</v>
      </c>
      <c r="H13" s="782">
        <v>0</v>
      </c>
      <c r="I13" s="782">
        <v>0</v>
      </c>
      <c r="J13" s="782">
        <v>0</v>
      </c>
      <c r="K13" s="782">
        <v>0</v>
      </c>
      <c r="L13" s="782">
        <v>64068.97</v>
      </c>
      <c r="M13" s="782">
        <v>0</v>
      </c>
      <c r="N13" s="782">
        <v>0</v>
      </c>
      <c r="O13" s="782">
        <v>0</v>
      </c>
      <c r="P13" s="782">
        <v>0</v>
      </c>
      <c r="Q13" s="782">
        <v>0</v>
      </c>
      <c r="R13" s="782">
        <v>0</v>
      </c>
      <c r="S13" s="796">
        <v>0</v>
      </c>
      <c r="T13" s="1052"/>
      <c r="U13" s="474"/>
      <c r="V13" s="474"/>
      <c r="W13" s="474"/>
      <c r="X13" s="474"/>
      <c r="Y13" s="474"/>
      <c r="Z13" s="474"/>
      <c r="AA13" s="535"/>
    </row>
    <row r="14" spans="1:27">
      <c r="A14" s="538" t="s">
        <v>579</v>
      </c>
      <c r="B14" s="537" t="s">
        <v>580</v>
      </c>
      <c r="C14" s="798">
        <v>40265022.829999998</v>
      </c>
      <c r="D14" s="782">
        <v>40181992.589999996</v>
      </c>
      <c r="E14" s="782">
        <v>0</v>
      </c>
      <c r="F14" s="782">
        <v>0</v>
      </c>
      <c r="G14" s="782">
        <v>0</v>
      </c>
      <c r="H14" s="782">
        <v>0</v>
      </c>
      <c r="I14" s="782">
        <v>0</v>
      </c>
      <c r="J14" s="782">
        <v>0</v>
      </c>
      <c r="K14" s="782">
        <v>0</v>
      </c>
      <c r="L14" s="782">
        <v>83030.240000000005</v>
      </c>
      <c r="M14" s="782">
        <v>0</v>
      </c>
      <c r="N14" s="782">
        <v>0</v>
      </c>
      <c r="O14" s="782">
        <v>0</v>
      </c>
      <c r="P14" s="782">
        <v>0</v>
      </c>
      <c r="Q14" s="782">
        <v>0</v>
      </c>
      <c r="R14" s="782">
        <v>0</v>
      </c>
      <c r="S14" s="796">
        <v>0</v>
      </c>
      <c r="T14" s="1052"/>
      <c r="U14" s="474"/>
      <c r="V14" s="474"/>
      <c r="W14" s="474"/>
      <c r="X14" s="474"/>
      <c r="Y14" s="474"/>
      <c r="Z14" s="474"/>
      <c r="AA14" s="535"/>
    </row>
    <row r="15" spans="1:27">
      <c r="A15" s="536">
        <v>1.2</v>
      </c>
      <c r="B15" s="533" t="s">
        <v>893</v>
      </c>
      <c r="C15" s="799">
        <v>1103712.1297431458</v>
      </c>
      <c r="D15" s="782">
        <v>690262.49474712904</v>
      </c>
      <c r="E15" s="782">
        <v>0</v>
      </c>
      <c r="F15" s="782">
        <v>0</v>
      </c>
      <c r="G15" s="782">
        <v>0</v>
      </c>
      <c r="H15" s="782">
        <v>8550.2246253126195</v>
      </c>
      <c r="I15" s="782">
        <v>0</v>
      </c>
      <c r="J15" s="782">
        <v>8550.2229439512521</v>
      </c>
      <c r="K15" s="782">
        <v>0</v>
      </c>
      <c r="L15" s="782">
        <v>404899.41037070419</v>
      </c>
      <c r="M15" s="782">
        <v>0</v>
      </c>
      <c r="N15" s="782">
        <v>0</v>
      </c>
      <c r="O15" s="782">
        <v>0</v>
      </c>
      <c r="P15" s="782">
        <v>0</v>
      </c>
      <c r="Q15" s="782">
        <v>5315.3880886090028</v>
      </c>
      <c r="R15" s="782">
        <v>0</v>
      </c>
      <c r="S15" s="796">
        <v>147616.28</v>
      </c>
      <c r="T15" s="1052"/>
      <c r="U15" s="474"/>
      <c r="V15" s="474"/>
      <c r="W15" s="474"/>
      <c r="X15" s="474"/>
      <c r="Y15" s="474"/>
      <c r="Z15" s="474"/>
      <c r="AA15" s="535"/>
    </row>
    <row r="16" spans="1:27">
      <c r="A16" s="534">
        <v>1.3</v>
      </c>
      <c r="B16" s="533" t="s">
        <v>581</v>
      </c>
      <c r="C16" s="800"/>
      <c r="D16" s="801"/>
      <c r="E16" s="801"/>
      <c r="F16" s="801"/>
      <c r="G16" s="801"/>
      <c r="H16" s="801"/>
      <c r="I16" s="801"/>
      <c r="J16" s="801"/>
      <c r="K16" s="801"/>
      <c r="L16" s="801"/>
      <c r="M16" s="801"/>
      <c r="N16" s="801"/>
      <c r="O16" s="801"/>
      <c r="P16" s="801"/>
      <c r="Q16" s="801"/>
      <c r="R16" s="801"/>
      <c r="S16" s="802"/>
      <c r="T16" s="1053"/>
      <c r="U16" s="532"/>
      <c r="V16" s="532"/>
      <c r="W16" s="532"/>
      <c r="X16" s="532"/>
      <c r="Y16" s="532"/>
      <c r="Z16" s="532"/>
      <c r="AA16" s="531"/>
    </row>
    <row r="17" spans="1:27" s="516" customFormat="1" ht="25.5">
      <c r="A17" s="529" t="s">
        <v>582</v>
      </c>
      <c r="B17" s="530" t="s">
        <v>583</v>
      </c>
      <c r="C17" s="803">
        <v>185069885.68996298</v>
      </c>
      <c r="D17" s="783">
        <v>183889654.58996296</v>
      </c>
      <c r="E17" s="783">
        <v>0</v>
      </c>
      <c r="F17" s="783">
        <v>0</v>
      </c>
      <c r="G17" s="783">
        <v>0</v>
      </c>
      <c r="H17" s="783">
        <v>613833.25999999989</v>
      </c>
      <c r="I17" s="783">
        <v>0</v>
      </c>
      <c r="J17" s="783">
        <v>337295.72</v>
      </c>
      <c r="K17" s="783">
        <v>0</v>
      </c>
      <c r="L17" s="783">
        <v>566397.84000000008</v>
      </c>
      <c r="M17" s="783">
        <v>0</v>
      </c>
      <c r="N17" s="783">
        <v>0</v>
      </c>
      <c r="O17" s="783">
        <v>0</v>
      </c>
      <c r="P17" s="783">
        <v>0</v>
      </c>
      <c r="Q17" s="783">
        <v>4393.1400000000003</v>
      </c>
      <c r="R17" s="783">
        <v>0</v>
      </c>
      <c r="S17" s="804">
        <v>147616.28</v>
      </c>
      <c r="T17" s="1054"/>
      <c r="U17" s="475"/>
      <c r="V17" s="475"/>
      <c r="W17" s="475"/>
      <c r="X17" s="475"/>
      <c r="Y17" s="475"/>
      <c r="Z17" s="475"/>
      <c r="AA17" s="522"/>
    </row>
    <row r="18" spans="1:27" s="516" customFormat="1" ht="25.5">
      <c r="A18" s="526" t="s">
        <v>584</v>
      </c>
      <c r="B18" s="527" t="s">
        <v>585</v>
      </c>
      <c r="C18" s="805">
        <v>87803220.789241761</v>
      </c>
      <c r="D18" s="783">
        <v>86870102.529241756</v>
      </c>
      <c r="E18" s="783">
        <v>0</v>
      </c>
      <c r="F18" s="783">
        <v>0</v>
      </c>
      <c r="G18" s="783">
        <v>0</v>
      </c>
      <c r="H18" s="783">
        <v>613833.25999999989</v>
      </c>
      <c r="I18" s="783">
        <v>0</v>
      </c>
      <c r="J18" s="783">
        <v>337295.72</v>
      </c>
      <c r="K18" s="783">
        <v>0</v>
      </c>
      <c r="L18" s="783">
        <v>319285</v>
      </c>
      <c r="M18" s="783">
        <v>0</v>
      </c>
      <c r="N18" s="783">
        <v>0</v>
      </c>
      <c r="O18" s="783">
        <v>0</v>
      </c>
      <c r="P18" s="783">
        <v>0</v>
      </c>
      <c r="Q18" s="783">
        <v>0</v>
      </c>
      <c r="R18" s="783">
        <v>0</v>
      </c>
      <c r="S18" s="804">
        <v>0</v>
      </c>
      <c r="T18" s="1054"/>
      <c r="U18" s="475"/>
      <c r="V18" s="475"/>
      <c r="W18" s="475"/>
      <c r="X18" s="475"/>
      <c r="Y18" s="475"/>
      <c r="Z18" s="475"/>
      <c r="AA18" s="522"/>
    </row>
    <row r="19" spans="1:27" s="516" customFormat="1">
      <c r="A19" s="529" t="s">
        <v>586</v>
      </c>
      <c r="B19" s="528" t="s">
        <v>587</v>
      </c>
      <c r="C19" s="806">
        <v>187629467.5254007</v>
      </c>
      <c r="D19" s="783">
        <v>185416820.44970071</v>
      </c>
      <c r="E19" s="783">
        <v>0</v>
      </c>
      <c r="F19" s="783">
        <v>0</v>
      </c>
      <c r="G19" s="783">
        <v>0</v>
      </c>
      <c r="H19" s="783">
        <v>1588314.6800000002</v>
      </c>
      <c r="I19" s="783">
        <v>0</v>
      </c>
      <c r="J19" s="783">
        <v>306815.57999999996</v>
      </c>
      <c r="K19" s="783">
        <v>0</v>
      </c>
      <c r="L19" s="783">
        <v>624332.39569999988</v>
      </c>
      <c r="M19" s="783">
        <v>0</v>
      </c>
      <c r="N19" s="783">
        <v>0</v>
      </c>
      <c r="O19" s="783">
        <v>0</v>
      </c>
      <c r="P19" s="783">
        <v>0</v>
      </c>
      <c r="Q19" s="783">
        <v>0</v>
      </c>
      <c r="R19" s="783">
        <v>0</v>
      </c>
      <c r="S19" s="804">
        <v>0</v>
      </c>
      <c r="T19" s="1054"/>
      <c r="U19" s="475"/>
      <c r="V19" s="475"/>
      <c r="W19" s="475"/>
      <c r="X19" s="475"/>
      <c r="Y19" s="475"/>
      <c r="Z19" s="475"/>
      <c r="AA19" s="522"/>
    </row>
    <row r="20" spans="1:27" s="516" customFormat="1">
      <c r="A20" s="526" t="s">
        <v>588</v>
      </c>
      <c r="B20" s="527" t="s">
        <v>589</v>
      </c>
      <c r="C20" s="805">
        <v>97800622.148291916</v>
      </c>
      <c r="D20" s="783">
        <v>96078488.202591926</v>
      </c>
      <c r="E20" s="783">
        <v>0</v>
      </c>
      <c r="F20" s="783">
        <v>0</v>
      </c>
      <c r="G20" s="783">
        <v>0</v>
      </c>
      <c r="H20" s="783">
        <v>1131587.3399999999</v>
      </c>
      <c r="I20" s="783">
        <v>0</v>
      </c>
      <c r="J20" s="783">
        <v>306815.57999999996</v>
      </c>
      <c r="K20" s="783">
        <v>0</v>
      </c>
      <c r="L20" s="783">
        <v>590546.60569999996</v>
      </c>
      <c r="M20" s="783">
        <v>0</v>
      </c>
      <c r="N20" s="783">
        <v>0</v>
      </c>
      <c r="O20" s="783">
        <v>0</v>
      </c>
      <c r="P20" s="783">
        <v>0</v>
      </c>
      <c r="Q20" s="783">
        <v>0</v>
      </c>
      <c r="R20" s="783">
        <v>0</v>
      </c>
      <c r="S20" s="804">
        <v>0</v>
      </c>
      <c r="T20" s="1054"/>
      <c r="U20" s="475"/>
      <c r="V20" s="475"/>
      <c r="W20" s="475"/>
      <c r="X20" s="475"/>
      <c r="Y20" s="475"/>
      <c r="Z20" s="475"/>
      <c r="AA20" s="522"/>
    </row>
    <row r="21" spans="1:27" s="516" customFormat="1">
      <c r="A21" s="525">
        <v>1.4</v>
      </c>
      <c r="B21" s="524" t="s">
        <v>678</v>
      </c>
      <c r="C21" s="523"/>
      <c r="D21" s="475"/>
      <c r="E21" s="475"/>
      <c r="F21" s="475"/>
      <c r="G21" s="475"/>
      <c r="H21" s="475"/>
      <c r="I21" s="475"/>
      <c r="J21" s="475"/>
      <c r="K21" s="475"/>
      <c r="L21" s="475"/>
      <c r="M21" s="475"/>
      <c r="N21" s="475"/>
      <c r="O21" s="475"/>
      <c r="P21" s="475"/>
      <c r="Q21" s="475"/>
      <c r="R21" s="475"/>
      <c r="S21" s="522"/>
      <c r="T21" s="1054"/>
      <c r="U21" s="475"/>
      <c r="V21" s="475"/>
      <c r="W21" s="475"/>
      <c r="X21" s="475"/>
      <c r="Y21" s="475"/>
      <c r="Z21" s="475"/>
      <c r="AA21" s="522"/>
    </row>
    <row r="22" spans="1:27" s="516" customFormat="1" ht="13.5" thickBot="1">
      <c r="A22" s="521">
        <v>1.5</v>
      </c>
      <c r="B22" s="520" t="s">
        <v>679</v>
      </c>
      <c r="C22" s="519"/>
      <c r="D22" s="518"/>
      <c r="E22" s="518"/>
      <c r="F22" s="518"/>
      <c r="G22" s="518"/>
      <c r="H22" s="518"/>
      <c r="I22" s="518"/>
      <c r="J22" s="518"/>
      <c r="K22" s="518"/>
      <c r="L22" s="518"/>
      <c r="M22" s="518"/>
      <c r="N22" s="518"/>
      <c r="O22" s="518"/>
      <c r="P22" s="518"/>
      <c r="Q22" s="518"/>
      <c r="R22" s="518"/>
      <c r="S22" s="517"/>
      <c r="T22" s="1055"/>
      <c r="U22" s="518"/>
      <c r="V22" s="518"/>
      <c r="W22" s="518"/>
      <c r="X22" s="518"/>
      <c r="Y22" s="518"/>
      <c r="Z22" s="518"/>
      <c r="AA22" s="517"/>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onditionalFormatting>
  <conditionalFormatting sqref="A5">
    <cfRule type="duplicateValues" dxfId="14"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35"/>
  <sheetViews>
    <sheetView showGridLines="0" zoomScaleNormal="100" workbookViewId="0">
      <selection activeCell="A5" sqref="A5:B6"/>
    </sheetView>
  </sheetViews>
  <sheetFormatPr defaultColWidth="9.140625" defaultRowHeight="12.75"/>
  <cols>
    <col min="1" max="1" width="11.85546875" style="485" bestFit="1" customWidth="1"/>
    <col min="2" max="2" width="93.42578125" style="485" customWidth="1"/>
    <col min="3" max="3" width="12.28515625" style="485" bestFit="1" customWidth="1"/>
    <col min="4" max="5" width="15.85546875" style="485" bestFit="1" customWidth="1"/>
    <col min="6" max="6" width="15.85546875" style="546" bestFit="1" customWidth="1"/>
    <col min="7" max="7" width="24.85546875" style="546" bestFit="1" customWidth="1"/>
    <col min="8" max="8" width="10.28515625" style="485" bestFit="1" customWidth="1"/>
    <col min="9" max="11" width="15.85546875" style="546" bestFit="1" customWidth="1"/>
    <col min="12" max="12" width="24.85546875" style="546" bestFit="1" customWidth="1"/>
    <col min="13" max="16384" width="9.140625" style="485"/>
  </cols>
  <sheetData>
    <row r="1" spans="1:12" ht="13.5">
      <c r="A1" s="373" t="s">
        <v>108</v>
      </c>
      <c r="B1" s="622" t="str">
        <f>'1. key ratios'!B1</f>
        <v>სს იშბანკი საქართველო</v>
      </c>
      <c r="F1" s="485"/>
      <c r="G1" s="485"/>
      <c r="I1" s="485"/>
      <c r="J1" s="485"/>
      <c r="K1" s="485"/>
      <c r="L1" s="485"/>
    </row>
    <row r="2" spans="1:12" ht="13.5">
      <c r="A2" s="375" t="s">
        <v>109</v>
      </c>
      <c r="B2" s="623">
        <f>'1. key ratios'!B2</f>
        <v>45291</v>
      </c>
      <c r="F2" s="485"/>
      <c r="G2" s="485"/>
      <c r="I2" s="485"/>
      <c r="J2" s="485"/>
      <c r="K2" s="485"/>
      <c r="L2" s="485"/>
    </row>
    <row r="3" spans="1:12">
      <c r="A3" s="376" t="s">
        <v>592</v>
      </c>
      <c r="F3" s="485"/>
      <c r="G3" s="485"/>
      <c r="I3" s="485"/>
      <c r="J3" s="485"/>
      <c r="K3" s="485"/>
      <c r="L3" s="485"/>
    </row>
    <row r="4" spans="1:12">
      <c r="F4" s="485"/>
      <c r="G4" s="485"/>
      <c r="I4" s="485"/>
      <c r="J4" s="485"/>
      <c r="K4" s="485"/>
      <c r="L4" s="485"/>
    </row>
    <row r="5" spans="1:12" ht="37.5" customHeight="1">
      <c r="A5" s="926" t="s">
        <v>593</v>
      </c>
      <c r="B5" s="927"/>
      <c r="C5" s="977" t="s">
        <v>594</v>
      </c>
      <c r="D5" s="978"/>
      <c r="E5" s="978"/>
      <c r="F5" s="978"/>
      <c r="G5" s="978"/>
      <c r="H5" s="979" t="s">
        <v>905</v>
      </c>
      <c r="I5" s="980"/>
      <c r="J5" s="980"/>
      <c r="K5" s="980"/>
      <c r="L5" s="981"/>
    </row>
    <row r="6" spans="1:12" ht="39.6" customHeight="1">
      <c r="A6" s="930"/>
      <c r="B6" s="931"/>
      <c r="C6" s="382"/>
      <c r="D6" s="483" t="s">
        <v>890</v>
      </c>
      <c r="E6" s="483" t="s">
        <v>889</v>
      </c>
      <c r="F6" s="483" t="s">
        <v>888</v>
      </c>
      <c r="G6" s="483" t="s">
        <v>887</v>
      </c>
      <c r="H6" s="549"/>
      <c r="I6" s="483" t="s">
        <v>890</v>
      </c>
      <c r="J6" s="483" t="s">
        <v>889</v>
      </c>
      <c r="K6" s="483" t="s">
        <v>888</v>
      </c>
      <c r="L6" s="483" t="s">
        <v>887</v>
      </c>
    </row>
    <row r="7" spans="1:12">
      <c r="A7" s="474">
        <v>1</v>
      </c>
      <c r="B7" s="489" t="s">
        <v>516</v>
      </c>
      <c r="C7" s="807">
        <v>3312904.37</v>
      </c>
      <c r="D7" s="807">
        <v>3305751.58</v>
      </c>
      <c r="E7" s="807">
        <v>0</v>
      </c>
      <c r="F7" s="807">
        <v>7152.79</v>
      </c>
      <c r="G7" s="807">
        <v>0</v>
      </c>
      <c r="H7" s="807">
        <v>11475.361722261761</v>
      </c>
      <c r="I7" s="807">
        <v>6483.465123319862</v>
      </c>
      <c r="J7" s="807">
        <v>0</v>
      </c>
      <c r="K7" s="807">
        <v>4991.8965989419003</v>
      </c>
      <c r="L7" s="807">
        <v>0</v>
      </c>
    </row>
    <row r="8" spans="1:12">
      <c r="A8" s="474">
        <v>2</v>
      </c>
      <c r="B8" s="489" t="s">
        <v>517</v>
      </c>
      <c r="C8" s="807">
        <v>55121938.460000001</v>
      </c>
      <c r="D8" s="782">
        <v>55121938.460000001</v>
      </c>
      <c r="E8" s="782">
        <v>0</v>
      </c>
      <c r="F8" s="808">
        <v>0</v>
      </c>
      <c r="G8" s="808">
        <v>0</v>
      </c>
      <c r="H8" s="782">
        <v>309544.09864673647</v>
      </c>
      <c r="I8" s="808">
        <v>309544.09864673647</v>
      </c>
      <c r="J8" s="808">
        <v>0</v>
      </c>
      <c r="K8" s="808">
        <v>0</v>
      </c>
      <c r="L8" s="808">
        <v>0</v>
      </c>
    </row>
    <row r="9" spans="1:12">
      <c r="A9" s="474">
        <v>3</v>
      </c>
      <c r="B9" s="489" t="s">
        <v>866</v>
      </c>
      <c r="C9" s="807">
        <v>0</v>
      </c>
      <c r="D9" s="782">
        <v>0</v>
      </c>
      <c r="E9" s="782">
        <v>0</v>
      </c>
      <c r="F9" s="809">
        <v>0</v>
      </c>
      <c r="G9" s="809">
        <v>0</v>
      </c>
      <c r="H9" s="782">
        <v>0</v>
      </c>
      <c r="I9" s="809">
        <v>0</v>
      </c>
      <c r="J9" s="809">
        <v>0</v>
      </c>
      <c r="K9" s="809">
        <v>0</v>
      </c>
      <c r="L9" s="809">
        <v>0</v>
      </c>
    </row>
    <row r="10" spans="1:12">
      <c r="A10" s="474">
        <v>4</v>
      </c>
      <c r="B10" s="489" t="s">
        <v>518</v>
      </c>
      <c r="C10" s="807">
        <v>15368386.530000001</v>
      </c>
      <c r="D10" s="782">
        <v>15019724.010000002</v>
      </c>
      <c r="E10" s="782">
        <v>348662.51999999996</v>
      </c>
      <c r="F10" s="809">
        <v>0</v>
      </c>
      <c r="G10" s="809">
        <v>0</v>
      </c>
      <c r="H10" s="782">
        <v>31957.70178429746</v>
      </c>
      <c r="I10" s="809">
        <v>23407.478840346208</v>
      </c>
      <c r="J10" s="809">
        <v>8550.2229439512521</v>
      </c>
      <c r="K10" s="809">
        <v>0</v>
      </c>
      <c r="L10" s="809">
        <v>0</v>
      </c>
    </row>
    <row r="11" spans="1:12">
      <c r="A11" s="474">
        <v>5</v>
      </c>
      <c r="B11" s="489" t="s">
        <v>519</v>
      </c>
      <c r="C11" s="807">
        <v>8796780.4299999997</v>
      </c>
      <c r="D11" s="782">
        <v>8796780.4299999997</v>
      </c>
      <c r="E11" s="782">
        <v>0</v>
      </c>
      <c r="F11" s="809">
        <v>0</v>
      </c>
      <c r="G11" s="809">
        <v>0</v>
      </c>
      <c r="H11" s="782">
        <v>1774.6233162406709</v>
      </c>
      <c r="I11" s="809">
        <v>1774.6233162406709</v>
      </c>
      <c r="J11" s="809">
        <v>0</v>
      </c>
      <c r="K11" s="809">
        <v>0</v>
      </c>
      <c r="L11" s="809">
        <v>0</v>
      </c>
    </row>
    <row r="12" spans="1:12">
      <c r="A12" s="474">
        <v>6</v>
      </c>
      <c r="B12" s="489" t="s">
        <v>520</v>
      </c>
      <c r="C12" s="807">
        <v>8269968.3499999996</v>
      </c>
      <c r="D12" s="782">
        <v>8249904.7000000002</v>
      </c>
      <c r="E12" s="782">
        <v>0</v>
      </c>
      <c r="F12" s="809">
        <v>20063.650000000001</v>
      </c>
      <c r="G12" s="809">
        <v>0</v>
      </c>
      <c r="H12" s="782">
        <v>27168.547200650381</v>
      </c>
      <c r="I12" s="809">
        <v>16972.01911204138</v>
      </c>
      <c r="J12" s="809">
        <v>0</v>
      </c>
      <c r="K12" s="809">
        <v>10196.528088609002</v>
      </c>
      <c r="L12" s="809">
        <v>0</v>
      </c>
    </row>
    <row r="13" spans="1:12">
      <c r="A13" s="474">
        <v>7</v>
      </c>
      <c r="B13" s="489" t="s">
        <v>521</v>
      </c>
      <c r="C13" s="807">
        <v>31661863.180000003</v>
      </c>
      <c r="D13" s="782">
        <v>31661863.180000003</v>
      </c>
      <c r="E13" s="782">
        <v>0</v>
      </c>
      <c r="F13" s="809">
        <v>0</v>
      </c>
      <c r="G13" s="809">
        <v>0</v>
      </c>
      <c r="H13" s="782">
        <v>172048.50255108438</v>
      </c>
      <c r="I13" s="809">
        <v>172048.50255108438</v>
      </c>
      <c r="J13" s="809">
        <v>0</v>
      </c>
      <c r="K13" s="809">
        <v>0</v>
      </c>
      <c r="L13" s="809">
        <v>0</v>
      </c>
    </row>
    <row r="14" spans="1:12">
      <c r="A14" s="474">
        <v>8</v>
      </c>
      <c r="B14" s="489" t="s">
        <v>522</v>
      </c>
      <c r="C14" s="807">
        <v>5364585.3100000005</v>
      </c>
      <c r="D14" s="782">
        <v>5088808.2299999995</v>
      </c>
      <c r="E14" s="782">
        <v>0</v>
      </c>
      <c r="F14" s="809">
        <v>275777.08</v>
      </c>
      <c r="G14" s="809">
        <v>0</v>
      </c>
      <c r="H14" s="782">
        <v>282236.64179991488</v>
      </c>
      <c r="I14" s="809">
        <v>6459.5617999148599</v>
      </c>
      <c r="J14" s="809">
        <v>0</v>
      </c>
      <c r="K14" s="809">
        <v>275777.08</v>
      </c>
      <c r="L14" s="809">
        <v>0</v>
      </c>
    </row>
    <row r="15" spans="1:12">
      <c r="A15" s="474">
        <v>9</v>
      </c>
      <c r="B15" s="489" t="s">
        <v>523</v>
      </c>
      <c r="C15" s="807">
        <v>0</v>
      </c>
      <c r="D15" s="782">
        <v>0</v>
      </c>
      <c r="E15" s="782">
        <v>0</v>
      </c>
      <c r="F15" s="809">
        <v>0</v>
      </c>
      <c r="G15" s="809">
        <v>0</v>
      </c>
      <c r="H15" s="782">
        <v>0</v>
      </c>
      <c r="I15" s="809">
        <v>0</v>
      </c>
      <c r="J15" s="809">
        <v>0</v>
      </c>
      <c r="K15" s="809">
        <v>0</v>
      </c>
      <c r="L15" s="809">
        <v>0</v>
      </c>
    </row>
    <row r="16" spans="1:12">
      <c r="A16" s="474">
        <v>10</v>
      </c>
      <c r="B16" s="489" t="s">
        <v>524</v>
      </c>
      <c r="C16" s="807">
        <v>14537546.43</v>
      </c>
      <c r="D16" s="782">
        <v>14533364.99</v>
      </c>
      <c r="E16" s="782">
        <v>0</v>
      </c>
      <c r="F16" s="809">
        <v>4181.4399999999996</v>
      </c>
      <c r="G16" s="809">
        <v>0</v>
      </c>
      <c r="H16" s="782">
        <v>15895.693337916626</v>
      </c>
      <c r="I16" s="809">
        <v>14431.773579639948</v>
      </c>
      <c r="J16" s="809">
        <v>0</v>
      </c>
      <c r="K16" s="809">
        <v>1463.9197582766765</v>
      </c>
      <c r="L16" s="809">
        <v>0</v>
      </c>
    </row>
    <row r="17" spans="1:12">
      <c r="A17" s="474">
        <v>11</v>
      </c>
      <c r="B17" s="489" t="s">
        <v>525</v>
      </c>
      <c r="C17" s="807">
        <v>15591852.18</v>
      </c>
      <c r="D17" s="782">
        <v>15565038.41</v>
      </c>
      <c r="E17" s="782">
        <v>0</v>
      </c>
      <c r="F17" s="809">
        <v>26813.770000000004</v>
      </c>
      <c r="G17" s="809">
        <v>0</v>
      </c>
      <c r="H17" s="782">
        <v>28390.155708344628</v>
      </c>
      <c r="I17" s="809">
        <v>5645.6211487448409</v>
      </c>
      <c r="J17" s="809">
        <v>0</v>
      </c>
      <c r="K17" s="809">
        <v>22744.534559599786</v>
      </c>
      <c r="L17" s="809">
        <v>0</v>
      </c>
    </row>
    <row r="18" spans="1:12">
      <c r="A18" s="474">
        <v>12</v>
      </c>
      <c r="B18" s="489" t="s">
        <v>526</v>
      </c>
      <c r="C18" s="807">
        <v>20119885.130000003</v>
      </c>
      <c r="D18" s="782">
        <v>19916058.93</v>
      </c>
      <c r="E18" s="782">
        <v>0</v>
      </c>
      <c r="F18" s="809">
        <v>203826.2</v>
      </c>
      <c r="G18" s="809">
        <v>0</v>
      </c>
      <c r="H18" s="782">
        <v>194330.33143765281</v>
      </c>
      <c r="I18" s="809">
        <v>70531.021334031539</v>
      </c>
      <c r="J18" s="809">
        <v>0</v>
      </c>
      <c r="K18" s="809">
        <v>123799.3101036213</v>
      </c>
      <c r="L18" s="809">
        <v>0</v>
      </c>
    </row>
    <row r="19" spans="1:12">
      <c r="A19" s="474">
        <v>13</v>
      </c>
      <c r="B19" s="489" t="s">
        <v>527</v>
      </c>
      <c r="C19" s="807">
        <v>1112349.8800000001</v>
      </c>
      <c r="D19" s="782">
        <v>1077780.1600000001</v>
      </c>
      <c r="E19" s="782">
        <v>0</v>
      </c>
      <c r="F19" s="809">
        <v>34569.719999999994</v>
      </c>
      <c r="G19" s="809">
        <v>0</v>
      </c>
      <c r="H19" s="782">
        <v>32244.016928656245</v>
      </c>
      <c r="I19" s="809">
        <v>12185.888629046236</v>
      </c>
      <c r="J19" s="809">
        <v>0</v>
      </c>
      <c r="K19" s="809">
        <v>20058.128299610009</v>
      </c>
      <c r="L19" s="809">
        <v>0</v>
      </c>
    </row>
    <row r="20" spans="1:12">
      <c r="A20" s="474">
        <v>14</v>
      </c>
      <c r="B20" s="489" t="s">
        <v>528</v>
      </c>
      <c r="C20" s="807">
        <v>2236259.7399999998</v>
      </c>
      <c r="D20" s="782">
        <v>2138492.85</v>
      </c>
      <c r="E20" s="782">
        <v>0</v>
      </c>
      <c r="F20" s="809">
        <v>97766.889999999985</v>
      </c>
      <c r="G20" s="809">
        <v>0</v>
      </c>
      <c r="H20" s="782">
        <v>95499.88863985792</v>
      </c>
      <c r="I20" s="809">
        <v>1505.2050406239557</v>
      </c>
      <c r="J20" s="809">
        <v>0</v>
      </c>
      <c r="K20" s="809">
        <v>93994.683599233947</v>
      </c>
      <c r="L20" s="809">
        <v>0</v>
      </c>
    </row>
    <row r="21" spans="1:12">
      <c r="A21" s="474">
        <v>15</v>
      </c>
      <c r="B21" s="489" t="s">
        <v>529</v>
      </c>
      <c r="C21" s="807">
        <v>22667.510000000002</v>
      </c>
      <c r="D21" s="782">
        <v>22667.510000000002</v>
      </c>
      <c r="E21" s="782">
        <v>0</v>
      </c>
      <c r="F21" s="809">
        <v>0</v>
      </c>
      <c r="G21" s="809">
        <v>0</v>
      </c>
      <c r="H21" s="782">
        <v>395.19877578322257</v>
      </c>
      <c r="I21" s="809">
        <v>395.19877578322257</v>
      </c>
      <c r="J21" s="809">
        <v>0</v>
      </c>
      <c r="K21" s="809">
        <v>0</v>
      </c>
      <c r="L21" s="809">
        <v>0</v>
      </c>
    </row>
    <row r="22" spans="1:12">
      <c r="A22" s="474">
        <v>16</v>
      </c>
      <c r="B22" s="489" t="s">
        <v>530</v>
      </c>
      <c r="C22" s="807">
        <v>0</v>
      </c>
      <c r="D22" s="782">
        <v>0</v>
      </c>
      <c r="E22" s="782">
        <v>0</v>
      </c>
      <c r="F22" s="809">
        <v>0</v>
      </c>
      <c r="G22" s="809">
        <v>0</v>
      </c>
      <c r="H22" s="782">
        <v>0</v>
      </c>
      <c r="I22" s="809">
        <v>0</v>
      </c>
      <c r="J22" s="809">
        <v>0</v>
      </c>
      <c r="K22" s="809">
        <v>0</v>
      </c>
      <c r="L22" s="809">
        <v>0</v>
      </c>
    </row>
    <row r="23" spans="1:12">
      <c r="A23" s="474">
        <v>17</v>
      </c>
      <c r="B23" s="489" t="s">
        <v>531</v>
      </c>
      <c r="C23" s="807">
        <v>130208.36</v>
      </c>
      <c r="D23" s="782">
        <v>130208.36</v>
      </c>
      <c r="E23" s="782">
        <v>0</v>
      </c>
      <c r="F23" s="809">
        <v>0</v>
      </c>
      <c r="G23" s="809">
        <v>0</v>
      </c>
      <c r="H23" s="782">
        <v>599.79594809403966</v>
      </c>
      <c r="I23" s="809">
        <v>599.79594809403966</v>
      </c>
      <c r="J23" s="809">
        <v>0</v>
      </c>
      <c r="K23" s="809">
        <v>0</v>
      </c>
      <c r="L23" s="809">
        <v>0</v>
      </c>
    </row>
    <row r="24" spans="1:12">
      <c r="A24" s="474">
        <v>18</v>
      </c>
      <c r="B24" s="489" t="s">
        <v>532</v>
      </c>
      <c r="C24" s="807">
        <v>46857129.789999992</v>
      </c>
      <c r="D24" s="782">
        <v>46857129.789999992</v>
      </c>
      <c r="E24" s="782">
        <v>0</v>
      </c>
      <c r="F24" s="809">
        <v>0</v>
      </c>
      <c r="G24" s="809">
        <v>0</v>
      </c>
      <c r="H24" s="782">
        <v>286616.97575119074</v>
      </c>
      <c r="I24" s="809">
        <v>286616.97575119074</v>
      </c>
      <c r="J24" s="809">
        <v>0</v>
      </c>
      <c r="K24" s="809">
        <v>0</v>
      </c>
      <c r="L24" s="809">
        <v>0</v>
      </c>
    </row>
    <row r="25" spans="1:12">
      <c r="A25" s="474">
        <v>19</v>
      </c>
      <c r="B25" s="489" t="s">
        <v>533</v>
      </c>
      <c r="C25" s="807">
        <v>12543901.780000001</v>
      </c>
      <c r="D25" s="782">
        <v>12543901.780000001</v>
      </c>
      <c r="E25" s="782">
        <v>0</v>
      </c>
      <c r="F25" s="809">
        <v>0</v>
      </c>
      <c r="G25" s="809">
        <v>0</v>
      </c>
      <c r="H25" s="782">
        <v>97888.280194878171</v>
      </c>
      <c r="I25" s="809">
        <v>97888.280194878171</v>
      </c>
      <c r="J25" s="809">
        <v>0</v>
      </c>
      <c r="K25" s="809">
        <v>0</v>
      </c>
      <c r="L25" s="809">
        <v>0</v>
      </c>
    </row>
    <row r="26" spans="1:12">
      <c r="A26" s="474">
        <v>20</v>
      </c>
      <c r="B26" s="489" t="s">
        <v>534</v>
      </c>
      <c r="C26" s="807">
        <v>13218135.630000001</v>
      </c>
      <c r="D26" s="782">
        <v>13174154.029999999</v>
      </c>
      <c r="E26" s="782">
        <v>0</v>
      </c>
      <c r="F26" s="809">
        <v>43981.600000000006</v>
      </c>
      <c r="G26" s="809">
        <v>0</v>
      </c>
      <c r="H26" s="782">
        <v>95444.444093129277</v>
      </c>
      <c r="I26" s="809">
        <v>60264.395528051122</v>
      </c>
      <c r="J26" s="809">
        <v>0</v>
      </c>
      <c r="K26" s="809">
        <v>35180.048565078156</v>
      </c>
      <c r="L26" s="809">
        <v>0</v>
      </c>
    </row>
    <row r="27" spans="1:12">
      <c r="A27" s="474">
        <v>21</v>
      </c>
      <c r="B27" s="489" t="s">
        <v>535</v>
      </c>
      <c r="C27" s="807">
        <v>83720.87000000001</v>
      </c>
      <c r="D27" s="782">
        <v>0</v>
      </c>
      <c r="E27" s="782">
        <v>0</v>
      </c>
      <c r="F27" s="809">
        <v>83720.87000000001</v>
      </c>
      <c r="G27" s="809">
        <v>0</v>
      </c>
      <c r="H27" s="782">
        <v>12557.931214773484</v>
      </c>
      <c r="I27" s="809">
        <v>0</v>
      </c>
      <c r="J27" s="809">
        <v>0</v>
      </c>
      <c r="K27" s="809">
        <v>12557.931214773484</v>
      </c>
      <c r="L27" s="809">
        <v>0</v>
      </c>
    </row>
    <row r="28" spans="1:12">
      <c r="A28" s="474">
        <v>22</v>
      </c>
      <c r="B28" s="489" t="s">
        <v>536</v>
      </c>
      <c r="C28" s="807">
        <v>0</v>
      </c>
      <c r="D28" s="782">
        <v>0</v>
      </c>
      <c r="E28" s="782">
        <v>0</v>
      </c>
      <c r="F28" s="809">
        <v>0</v>
      </c>
      <c r="G28" s="809">
        <v>0</v>
      </c>
      <c r="H28" s="782">
        <v>0</v>
      </c>
      <c r="I28" s="809">
        <v>0</v>
      </c>
      <c r="J28" s="809">
        <v>0</v>
      </c>
      <c r="K28" s="809">
        <v>0</v>
      </c>
      <c r="L28" s="809">
        <v>0</v>
      </c>
    </row>
    <row r="29" spans="1:12">
      <c r="A29" s="474">
        <v>23</v>
      </c>
      <c r="B29" s="489" t="s">
        <v>537</v>
      </c>
      <c r="C29" s="807">
        <v>12636706.699999999</v>
      </c>
      <c r="D29" s="782">
        <v>12334678.370000001</v>
      </c>
      <c r="E29" s="782">
        <v>279326.63999999996</v>
      </c>
      <c r="F29" s="809">
        <v>22701.690000000002</v>
      </c>
      <c r="G29" s="809">
        <v>0</v>
      </c>
      <c r="H29" s="782">
        <v>57357.837643335253</v>
      </c>
      <c r="I29" s="809">
        <v>35041.504505281882</v>
      </c>
      <c r="J29" s="809">
        <v>1.681361367460831E-3</v>
      </c>
      <c r="K29" s="809">
        <v>22316.331456691991</v>
      </c>
      <c r="L29" s="809">
        <v>0</v>
      </c>
    </row>
    <row r="30" spans="1:12">
      <c r="A30" s="474">
        <v>24</v>
      </c>
      <c r="B30" s="489" t="s">
        <v>538</v>
      </c>
      <c r="C30" s="807">
        <v>5287683.26</v>
      </c>
      <c r="D30" s="782">
        <v>5287683.26</v>
      </c>
      <c r="E30" s="782">
        <v>0</v>
      </c>
      <c r="F30" s="809">
        <v>0</v>
      </c>
      <c r="G30" s="809">
        <v>0</v>
      </c>
      <c r="H30" s="782">
        <v>940.4600257336175</v>
      </c>
      <c r="I30" s="809">
        <v>940.4600257336175</v>
      </c>
      <c r="J30" s="809">
        <v>0</v>
      </c>
      <c r="K30" s="809">
        <v>0</v>
      </c>
      <c r="L30" s="809">
        <v>0</v>
      </c>
    </row>
    <row r="31" spans="1:12">
      <c r="A31" s="474">
        <v>25</v>
      </c>
      <c r="B31" s="489" t="s">
        <v>539</v>
      </c>
      <c r="C31" s="807">
        <v>281360.34999999998</v>
      </c>
      <c r="D31" s="782">
        <v>91292.67</v>
      </c>
      <c r="E31" s="782">
        <v>0</v>
      </c>
      <c r="F31" s="809">
        <v>190067.68</v>
      </c>
      <c r="G31" s="809">
        <v>0</v>
      </c>
      <c r="H31" s="782">
        <v>189874.83756286139</v>
      </c>
      <c r="I31" s="809">
        <v>3.5120222418679101</v>
      </c>
      <c r="J31" s="809">
        <v>0</v>
      </c>
      <c r="K31" s="809">
        <v>189871.32554061952</v>
      </c>
      <c r="L31" s="809">
        <v>0</v>
      </c>
    </row>
    <row r="32" spans="1:12">
      <c r="A32" s="474">
        <v>26</v>
      </c>
      <c r="B32" s="489" t="s">
        <v>595</v>
      </c>
      <c r="C32" s="807">
        <v>0</v>
      </c>
      <c r="D32" s="782">
        <v>0</v>
      </c>
      <c r="E32" s="782">
        <v>0</v>
      </c>
      <c r="F32" s="809">
        <v>0</v>
      </c>
      <c r="G32" s="809">
        <v>0</v>
      </c>
      <c r="H32" s="782">
        <v>0</v>
      </c>
      <c r="I32" s="809">
        <v>0</v>
      </c>
      <c r="J32" s="809">
        <v>0</v>
      </c>
      <c r="K32" s="809">
        <v>0</v>
      </c>
      <c r="L32" s="809">
        <v>0</v>
      </c>
    </row>
    <row r="33" spans="1:12">
      <c r="A33" s="474">
        <v>27</v>
      </c>
      <c r="B33" s="548" t="s">
        <v>66</v>
      </c>
      <c r="C33" s="810">
        <f>SUM(C7:C32)</f>
        <v>272555834.24000001</v>
      </c>
      <c r="D33" s="810">
        <f t="shared" ref="D33:L33" si="0">SUM(D7:D32)</f>
        <v>270917221.70000005</v>
      </c>
      <c r="E33" s="810">
        <f t="shared" si="0"/>
        <v>627989.15999999992</v>
      </c>
      <c r="F33" s="810">
        <f t="shared" si="0"/>
        <v>1010623.3799999999</v>
      </c>
      <c r="G33" s="810">
        <f t="shared" si="0"/>
        <v>0</v>
      </c>
      <c r="H33" s="810">
        <f t="shared" si="0"/>
        <v>1944241.3242833936</v>
      </c>
      <c r="I33" s="810">
        <f t="shared" si="0"/>
        <v>1122739.3818730246</v>
      </c>
      <c r="J33" s="810">
        <f t="shared" si="0"/>
        <v>8550.2246253126195</v>
      </c>
      <c r="K33" s="810">
        <f t="shared" si="0"/>
        <v>812951.71778505575</v>
      </c>
      <c r="L33" s="810">
        <f t="shared" si="0"/>
        <v>0</v>
      </c>
    </row>
    <row r="34" spans="1:12">
      <c r="A34" s="502"/>
      <c r="B34" s="502"/>
      <c r="C34" s="502"/>
      <c r="D34" s="502"/>
      <c r="E34" s="502"/>
      <c r="H34" s="502"/>
    </row>
    <row r="35" spans="1:12">
      <c r="A35" s="502"/>
      <c r="B35" s="547"/>
      <c r="C35" s="547"/>
      <c r="D35" s="502"/>
      <c r="E35" s="502"/>
      <c r="H35" s="502"/>
    </row>
  </sheetData>
  <mergeCells count="3">
    <mergeCell ref="A5:B6"/>
    <mergeCell ref="C5:G5"/>
    <mergeCell ref="H5:L5"/>
  </mergeCells>
  <conditionalFormatting sqref="A5">
    <cfRule type="duplicateValues" dxfId="13" priority="1"/>
    <cfRule type="duplicateValues" dxfId="12" priority="2"/>
  </conditionalFormatting>
  <conditionalFormatting sqref="A5">
    <cfRule type="duplicateValues" dxfId="11"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3"/>
  <sheetViews>
    <sheetView showGridLines="0" zoomScaleNormal="100" workbookViewId="0">
      <selection activeCell="A5" sqref="A5:B5"/>
    </sheetView>
  </sheetViews>
  <sheetFormatPr defaultColWidth="8.7109375" defaultRowHeight="12"/>
  <cols>
    <col min="1" max="1" width="11.85546875" style="383" bestFit="1" customWidth="1"/>
    <col min="2" max="2" width="70.28515625" style="383" customWidth="1"/>
    <col min="3" max="3" width="19.5703125" style="383" bestFit="1" customWidth="1"/>
    <col min="4" max="4" width="27.28515625" style="383" bestFit="1" customWidth="1"/>
    <col min="5" max="5" width="24.5703125" style="383" bestFit="1" customWidth="1"/>
    <col min="6" max="6" width="26.5703125" style="383" bestFit="1" customWidth="1"/>
    <col min="7" max="7" width="19.5703125" style="383" bestFit="1" customWidth="1"/>
    <col min="8" max="8" width="27" style="383" bestFit="1" customWidth="1"/>
    <col min="9" max="9" width="24.140625" style="383" bestFit="1" customWidth="1"/>
    <col min="10" max="10" width="19.5703125" style="383" bestFit="1" customWidth="1"/>
    <col min="11" max="11" width="22.85546875" style="383" bestFit="1" customWidth="1"/>
    <col min="12" max="16384" width="8.7109375" style="383"/>
  </cols>
  <sheetData>
    <row r="1" spans="1:11" s="374" customFormat="1" ht="13.5">
      <c r="A1" s="373" t="s">
        <v>108</v>
      </c>
      <c r="B1" s="622" t="str">
        <f>'1. key ratios'!B1</f>
        <v>სს იშბანკი საქართველო</v>
      </c>
      <c r="C1" s="485"/>
      <c r="D1" s="485"/>
      <c r="E1" s="485"/>
      <c r="F1" s="485"/>
      <c r="G1" s="485"/>
      <c r="H1" s="485"/>
      <c r="I1" s="485"/>
      <c r="J1" s="485"/>
      <c r="K1" s="485"/>
    </row>
    <row r="2" spans="1:11" s="374" customFormat="1" ht="13.5">
      <c r="A2" s="375" t="s">
        <v>109</v>
      </c>
      <c r="B2" s="623">
        <f>'1. key ratios'!B2</f>
        <v>45291</v>
      </c>
      <c r="C2" s="485"/>
      <c r="D2" s="485"/>
      <c r="E2" s="485"/>
      <c r="F2" s="485"/>
      <c r="G2" s="485"/>
      <c r="H2" s="485"/>
      <c r="I2" s="485"/>
      <c r="J2" s="485"/>
      <c r="K2" s="485"/>
    </row>
    <row r="3" spans="1:11" s="374" customFormat="1" ht="12.75">
      <c r="A3" s="376" t="s">
        <v>596</v>
      </c>
      <c r="B3" s="485"/>
      <c r="C3" s="485"/>
      <c r="D3" s="485"/>
      <c r="E3" s="485"/>
      <c r="F3" s="485"/>
      <c r="G3" s="485"/>
      <c r="H3" s="485"/>
      <c r="I3" s="485"/>
      <c r="J3" s="485"/>
      <c r="K3" s="485"/>
    </row>
    <row r="4" spans="1:11">
      <c r="A4" s="554"/>
      <c r="B4" s="554"/>
      <c r="C4" s="553" t="s">
        <v>500</v>
      </c>
      <c r="D4" s="553" t="s">
        <v>501</v>
      </c>
      <c r="E4" s="553" t="s">
        <v>502</v>
      </c>
      <c r="F4" s="553" t="s">
        <v>503</v>
      </c>
      <c r="G4" s="553" t="s">
        <v>504</v>
      </c>
      <c r="H4" s="553" t="s">
        <v>505</v>
      </c>
      <c r="I4" s="553" t="s">
        <v>506</v>
      </c>
      <c r="J4" s="553" t="s">
        <v>507</v>
      </c>
      <c r="K4" s="553" t="s">
        <v>508</v>
      </c>
    </row>
    <row r="5" spans="1:11" ht="104.1" customHeight="1">
      <c r="A5" s="982" t="s">
        <v>904</v>
      </c>
      <c r="B5" s="983"/>
      <c r="C5" s="552" t="s">
        <v>597</v>
      </c>
      <c r="D5" s="552" t="s">
        <v>590</v>
      </c>
      <c r="E5" s="552" t="s">
        <v>591</v>
      </c>
      <c r="F5" s="552" t="s">
        <v>903</v>
      </c>
      <c r="G5" s="552" t="s">
        <v>598</v>
      </c>
      <c r="H5" s="552" t="s">
        <v>599</v>
      </c>
      <c r="I5" s="552" t="s">
        <v>600</v>
      </c>
      <c r="J5" s="552" t="s">
        <v>601</v>
      </c>
      <c r="K5" s="552" t="s">
        <v>602</v>
      </c>
    </row>
    <row r="6" spans="1:11" ht="12.75">
      <c r="A6" s="474">
        <v>1</v>
      </c>
      <c r="B6" s="474" t="s">
        <v>603</v>
      </c>
      <c r="C6" s="782">
        <v>12819661.67</v>
      </c>
      <c r="D6" s="782">
        <v>0</v>
      </c>
      <c r="E6" s="782">
        <v>0</v>
      </c>
      <c r="F6" s="782">
        <v>0</v>
      </c>
      <c r="G6" s="782">
        <v>80982971.037307844</v>
      </c>
      <c r="H6" s="782">
        <v>0</v>
      </c>
      <c r="I6" s="782">
        <v>13732442.128220137</v>
      </c>
      <c r="J6" s="782">
        <v>77534810.854435071</v>
      </c>
      <c r="K6" s="782">
        <v>85557169.460036919</v>
      </c>
    </row>
    <row r="7" spans="1:11" ht="12.75">
      <c r="A7" s="474">
        <v>2</v>
      </c>
      <c r="B7" s="475" t="s">
        <v>604</v>
      </c>
      <c r="C7" s="782">
        <v>0</v>
      </c>
      <c r="D7" s="782">
        <v>0</v>
      </c>
      <c r="E7" s="782">
        <v>0</v>
      </c>
      <c r="F7" s="782">
        <v>0</v>
      </c>
      <c r="G7" s="782">
        <v>0</v>
      </c>
      <c r="H7" s="782">
        <v>0</v>
      </c>
      <c r="I7" s="782">
        <v>0</v>
      </c>
      <c r="J7" s="782">
        <v>0</v>
      </c>
      <c r="K7" s="782">
        <v>57881086.275086701</v>
      </c>
    </row>
    <row r="8" spans="1:11" ht="12.75">
      <c r="A8" s="474">
        <v>3</v>
      </c>
      <c r="B8" s="475" t="s">
        <v>568</v>
      </c>
      <c r="C8" s="782">
        <v>3920912.2667</v>
      </c>
      <c r="D8" s="782"/>
      <c r="E8" s="782">
        <v>0</v>
      </c>
      <c r="F8" s="782">
        <v>0</v>
      </c>
      <c r="G8" s="782">
        <v>14580785.612591645</v>
      </c>
      <c r="H8" s="782">
        <v>0</v>
      </c>
      <c r="I8" s="782">
        <v>0</v>
      </c>
      <c r="J8" s="782">
        <v>9021860.4900000021</v>
      </c>
      <c r="K8" s="782">
        <v>93670682.050708354</v>
      </c>
    </row>
    <row r="9" spans="1:11" ht="12.75">
      <c r="A9" s="474">
        <v>4</v>
      </c>
      <c r="B9" s="503" t="s">
        <v>902</v>
      </c>
      <c r="C9" s="811">
        <v>0</v>
      </c>
      <c r="D9" s="811"/>
      <c r="E9" s="811">
        <v>0</v>
      </c>
      <c r="F9" s="811">
        <v>0</v>
      </c>
      <c r="G9" s="811">
        <v>319285</v>
      </c>
      <c r="H9" s="811">
        <v>0</v>
      </c>
      <c r="I9" s="811">
        <v>0</v>
      </c>
      <c r="J9" s="811">
        <v>247112.84</v>
      </c>
      <c r="K9" s="811">
        <v>431232.5199999999</v>
      </c>
    </row>
    <row r="10" spans="1:11" ht="12.75">
      <c r="A10" s="474">
        <v>5</v>
      </c>
      <c r="B10" s="493" t="s">
        <v>901</v>
      </c>
      <c r="C10" s="811"/>
      <c r="D10" s="811"/>
      <c r="E10" s="811"/>
      <c r="F10" s="811"/>
      <c r="G10" s="811"/>
      <c r="H10" s="811"/>
      <c r="I10" s="811"/>
      <c r="J10" s="811"/>
      <c r="K10" s="811"/>
    </row>
    <row r="11" spans="1:11" ht="12.75">
      <c r="A11" s="474">
        <v>6</v>
      </c>
      <c r="B11" s="493" t="s">
        <v>900</v>
      </c>
      <c r="C11" s="811"/>
      <c r="D11" s="811"/>
      <c r="E11" s="811"/>
      <c r="F11" s="811"/>
      <c r="G11" s="811"/>
      <c r="H11" s="811"/>
      <c r="I11" s="811"/>
      <c r="J11" s="811"/>
      <c r="K11" s="811"/>
    </row>
    <row r="13" spans="1:11" ht="15">
      <c r="B13" s="550"/>
    </row>
  </sheetData>
  <mergeCells count="1">
    <mergeCell ref="A5:B5"/>
  </mergeCells>
  <conditionalFormatting sqref="A5">
    <cfRule type="duplicateValues" dxfId="10" priority="1"/>
    <cfRule type="duplicateValues" dxfId="9" priority="2"/>
  </conditionalFormatting>
  <conditionalFormatting sqref="A5">
    <cfRule type="duplicateValues" dxfId="8"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20"/>
  <sheetViews>
    <sheetView showGridLines="0" zoomScaleNormal="100" workbookViewId="0">
      <selection activeCell="A5" sqref="A5:B6"/>
    </sheetView>
  </sheetViews>
  <sheetFormatPr defaultColWidth="8.7109375" defaultRowHeight="15"/>
  <cols>
    <col min="1" max="1" width="10" style="555" bestFit="1" customWidth="1"/>
    <col min="2" max="2" width="71.7109375" style="555" customWidth="1"/>
    <col min="3" max="3" width="9" style="555" bestFit="1" customWidth="1"/>
    <col min="4" max="6" width="15.85546875" style="555" bestFit="1" customWidth="1"/>
    <col min="7" max="7" width="37.42578125" style="555" bestFit="1" customWidth="1"/>
    <col min="8" max="8" width="10.5703125" style="555" bestFit="1" customWidth="1"/>
    <col min="9" max="10" width="15.140625" style="555" bestFit="1" customWidth="1"/>
    <col min="11" max="11" width="20" style="555" bestFit="1" customWidth="1"/>
    <col min="12" max="12" width="37.5703125" style="555" bestFit="1" customWidth="1"/>
    <col min="13" max="13" width="10.5703125" style="555" bestFit="1" customWidth="1"/>
    <col min="14" max="15" width="15.140625" style="555" bestFit="1" customWidth="1"/>
    <col min="16" max="16" width="20" style="555" bestFit="1" customWidth="1"/>
    <col min="17" max="17" width="37.5703125" style="555" bestFit="1" customWidth="1"/>
    <col min="18" max="18" width="17.28515625" style="555" bestFit="1" customWidth="1"/>
    <col min="19" max="19" width="40.7109375" style="555" customWidth="1"/>
    <col min="20" max="20" width="45.85546875" style="555" bestFit="1" customWidth="1"/>
    <col min="21" max="21" width="48" style="555" bestFit="1" customWidth="1"/>
    <col min="22" max="22" width="44.42578125" style="555" bestFit="1" customWidth="1"/>
    <col min="23" max="16384" width="8.7109375" style="555"/>
  </cols>
  <sheetData>
    <row r="1" spans="1:22">
      <c r="A1" s="373" t="s">
        <v>108</v>
      </c>
      <c r="B1" s="622" t="str">
        <f>'1. key ratios'!B1</f>
        <v>სს იშბანკი საქართველო</v>
      </c>
    </row>
    <row r="2" spans="1:22">
      <c r="A2" s="375" t="s">
        <v>109</v>
      </c>
      <c r="B2" s="623">
        <f>'1. key ratios'!B2</f>
        <v>45291</v>
      </c>
    </row>
    <row r="3" spans="1:22">
      <c r="A3" s="376" t="s">
        <v>687</v>
      </c>
      <c r="B3" s="485"/>
    </row>
    <row r="4" spans="1:22">
      <c r="A4" s="376"/>
      <c r="B4" s="485"/>
    </row>
    <row r="5" spans="1:22" ht="24" customHeight="1">
      <c r="A5" s="984" t="s">
        <v>714</v>
      </c>
      <c r="B5" s="984"/>
      <c r="C5" s="986" t="s">
        <v>906</v>
      </c>
      <c r="D5" s="986"/>
      <c r="E5" s="986"/>
      <c r="F5" s="986"/>
      <c r="G5" s="986"/>
      <c r="H5" s="986" t="s">
        <v>594</v>
      </c>
      <c r="I5" s="986"/>
      <c r="J5" s="986"/>
      <c r="K5" s="986"/>
      <c r="L5" s="986"/>
      <c r="M5" s="986" t="s">
        <v>905</v>
      </c>
      <c r="N5" s="986"/>
      <c r="O5" s="986"/>
      <c r="P5" s="986"/>
      <c r="Q5" s="986"/>
      <c r="R5" s="985" t="s">
        <v>713</v>
      </c>
      <c r="S5" s="985" t="s">
        <v>717</v>
      </c>
      <c r="T5" s="985" t="s">
        <v>716</v>
      </c>
      <c r="U5" s="985" t="s">
        <v>953</v>
      </c>
      <c r="V5" s="985" t="s">
        <v>954</v>
      </c>
    </row>
    <row r="6" spans="1:22" ht="36" customHeight="1">
      <c r="A6" s="984"/>
      <c r="B6" s="984"/>
      <c r="C6" s="565"/>
      <c r="D6" s="483" t="s">
        <v>890</v>
      </c>
      <c r="E6" s="483" t="s">
        <v>889</v>
      </c>
      <c r="F6" s="483" t="s">
        <v>888</v>
      </c>
      <c r="G6" s="483" t="s">
        <v>887</v>
      </c>
      <c r="H6" s="565"/>
      <c r="I6" s="483" t="s">
        <v>890</v>
      </c>
      <c r="J6" s="483" t="s">
        <v>889</v>
      </c>
      <c r="K6" s="483" t="s">
        <v>888</v>
      </c>
      <c r="L6" s="483" t="s">
        <v>887</v>
      </c>
      <c r="M6" s="565"/>
      <c r="N6" s="483" t="s">
        <v>890</v>
      </c>
      <c r="O6" s="483" t="s">
        <v>889</v>
      </c>
      <c r="P6" s="483" t="s">
        <v>888</v>
      </c>
      <c r="Q6" s="483" t="s">
        <v>887</v>
      </c>
      <c r="R6" s="985"/>
      <c r="S6" s="985"/>
      <c r="T6" s="985"/>
      <c r="U6" s="985"/>
      <c r="V6" s="985"/>
    </row>
    <row r="7" spans="1:22">
      <c r="A7" s="563">
        <v>1</v>
      </c>
      <c r="B7" s="564" t="s">
        <v>688</v>
      </c>
      <c r="C7" s="811">
        <v>98246.66</v>
      </c>
      <c r="D7" s="811">
        <v>98246.66</v>
      </c>
      <c r="E7" s="811">
        <v>0</v>
      </c>
      <c r="F7" s="811">
        <v>0</v>
      </c>
      <c r="G7" s="811">
        <v>0</v>
      </c>
      <c r="H7" s="811">
        <v>99296.42</v>
      </c>
      <c r="I7" s="811">
        <v>99296.42</v>
      </c>
      <c r="J7" s="811">
        <v>0</v>
      </c>
      <c r="K7" s="811">
        <v>0</v>
      </c>
      <c r="L7" s="811">
        <v>0</v>
      </c>
      <c r="M7" s="811">
        <v>544.58699916353567</v>
      </c>
      <c r="N7" s="811">
        <v>544.58699916353567</v>
      </c>
      <c r="O7" s="811">
        <v>0</v>
      </c>
      <c r="P7" s="811">
        <v>0</v>
      </c>
      <c r="Q7" s="811">
        <v>0</v>
      </c>
      <c r="R7" s="811">
        <v>1</v>
      </c>
      <c r="S7" s="812">
        <v>0.12821917999999999</v>
      </c>
      <c r="T7" s="812">
        <v>0.2261</v>
      </c>
      <c r="U7" s="812">
        <v>0.12821917999999999</v>
      </c>
      <c r="V7" s="811">
        <v>56.6</v>
      </c>
    </row>
    <row r="8" spans="1:22">
      <c r="A8" s="563">
        <v>2</v>
      </c>
      <c r="B8" s="562" t="s">
        <v>689</v>
      </c>
      <c r="C8" s="811">
        <v>4341852.33</v>
      </c>
      <c r="D8" s="811">
        <v>4051905.4499999997</v>
      </c>
      <c r="E8" s="811">
        <v>0</v>
      </c>
      <c r="F8" s="811">
        <v>289946.88000000006</v>
      </c>
      <c r="G8" s="811">
        <v>0</v>
      </c>
      <c r="H8" s="811">
        <v>4371104.38</v>
      </c>
      <c r="I8" s="811">
        <v>4070258.2099999995</v>
      </c>
      <c r="J8" s="811">
        <v>0</v>
      </c>
      <c r="K8" s="811">
        <v>300846.17000000004</v>
      </c>
      <c r="L8" s="811">
        <v>0</v>
      </c>
      <c r="M8" s="811">
        <v>316370.58504723146</v>
      </c>
      <c r="N8" s="811">
        <v>52874.110705296356</v>
      </c>
      <c r="O8" s="811">
        <v>0</v>
      </c>
      <c r="P8" s="811">
        <v>263496.47434193513</v>
      </c>
      <c r="Q8" s="811">
        <v>0</v>
      </c>
      <c r="R8" s="811">
        <v>123</v>
      </c>
      <c r="S8" s="812">
        <v>0.11689468604215192</v>
      </c>
      <c r="T8" s="812">
        <v>0.13133262431838705</v>
      </c>
      <c r="U8" s="812">
        <v>0.12433395886309469</v>
      </c>
      <c r="V8" s="811">
        <v>35.792873241883534</v>
      </c>
    </row>
    <row r="9" spans="1:22">
      <c r="A9" s="563">
        <v>3</v>
      </c>
      <c r="B9" s="562" t="s">
        <v>690</v>
      </c>
      <c r="C9" s="811">
        <v>0</v>
      </c>
      <c r="D9" s="811">
        <v>0</v>
      </c>
      <c r="E9" s="811">
        <v>0</v>
      </c>
      <c r="F9" s="811">
        <v>0</v>
      </c>
      <c r="G9" s="811">
        <v>0</v>
      </c>
      <c r="H9" s="811">
        <v>0</v>
      </c>
      <c r="I9" s="811">
        <v>0</v>
      </c>
      <c r="J9" s="811">
        <v>0</v>
      </c>
      <c r="K9" s="811">
        <v>0</v>
      </c>
      <c r="L9" s="811">
        <v>0</v>
      </c>
      <c r="M9" s="811">
        <v>0</v>
      </c>
      <c r="N9" s="811">
        <v>0</v>
      </c>
      <c r="O9" s="811">
        <v>0</v>
      </c>
      <c r="P9" s="811">
        <v>0</v>
      </c>
      <c r="Q9" s="811">
        <v>0</v>
      </c>
      <c r="R9" s="811"/>
      <c r="S9" s="812"/>
      <c r="T9" s="812"/>
      <c r="U9" s="812"/>
      <c r="V9" s="811"/>
    </row>
    <row r="10" spans="1:22">
      <c r="A10" s="563">
        <v>4</v>
      </c>
      <c r="B10" s="562" t="s">
        <v>691</v>
      </c>
      <c r="C10" s="811">
        <v>0</v>
      </c>
      <c r="D10" s="811">
        <v>0</v>
      </c>
      <c r="E10" s="811">
        <v>0</v>
      </c>
      <c r="F10" s="811">
        <v>0</v>
      </c>
      <c r="G10" s="811">
        <v>0</v>
      </c>
      <c r="H10" s="811">
        <v>0</v>
      </c>
      <c r="I10" s="811">
        <v>0</v>
      </c>
      <c r="J10" s="811">
        <v>0</v>
      </c>
      <c r="K10" s="811">
        <v>0</v>
      </c>
      <c r="L10" s="811">
        <v>0</v>
      </c>
      <c r="M10" s="811">
        <v>0</v>
      </c>
      <c r="N10" s="811">
        <v>0</v>
      </c>
      <c r="O10" s="811">
        <v>0</v>
      </c>
      <c r="P10" s="811">
        <v>0</v>
      </c>
      <c r="Q10" s="811">
        <v>0</v>
      </c>
      <c r="R10" s="811"/>
      <c r="S10" s="812"/>
      <c r="T10" s="812"/>
      <c r="U10" s="812"/>
      <c r="V10" s="811"/>
    </row>
    <row r="11" spans="1:22">
      <c r="A11" s="563">
        <v>5</v>
      </c>
      <c r="B11" s="562" t="s">
        <v>692</v>
      </c>
      <c r="C11" s="811">
        <v>28447.360000000001</v>
      </c>
      <c r="D11" s="811">
        <v>16079.16</v>
      </c>
      <c r="E11" s="811">
        <v>0</v>
      </c>
      <c r="F11" s="811">
        <v>12368.2</v>
      </c>
      <c r="G11" s="811">
        <v>0</v>
      </c>
      <c r="H11" s="811">
        <v>28692.66</v>
      </c>
      <c r="I11" s="811">
        <v>16234.82</v>
      </c>
      <c r="J11" s="811">
        <v>0</v>
      </c>
      <c r="K11" s="811">
        <v>12457.84</v>
      </c>
      <c r="L11" s="811">
        <v>0</v>
      </c>
      <c r="M11" s="811">
        <v>6591.4537611315982</v>
      </c>
      <c r="N11" s="811">
        <v>436.52496748588163</v>
      </c>
      <c r="O11" s="811">
        <v>0</v>
      </c>
      <c r="P11" s="811">
        <v>6154.9287936457167</v>
      </c>
      <c r="Q11" s="811">
        <v>0</v>
      </c>
      <c r="R11" s="811">
        <v>29</v>
      </c>
      <c r="S11" s="812">
        <v>0.14625699889198857</v>
      </c>
      <c r="T11" s="812">
        <v>0</v>
      </c>
      <c r="U11" s="812">
        <v>0.14625699889198857</v>
      </c>
      <c r="V11" s="811">
        <v>0</v>
      </c>
    </row>
    <row r="12" spans="1:22">
      <c r="A12" s="563">
        <v>6</v>
      </c>
      <c r="B12" s="562" t="s">
        <v>693</v>
      </c>
      <c r="C12" s="811">
        <v>0</v>
      </c>
      <c r="D12" s="811">
        <v>0</v>
      </c>
      <c r="E12" s="811">
        <v>0</v>
      </c>
      <c r="F12" s="811">
        <v>0</v>
      </c>
      <c r="G12" s="811">
        <v>0</v>
      </c>
      <c r="H12" s="811">
        <v>0</v>
      </c>
      <c r="I12" s="811">
        <v>0</v>
      </c>
      <c r="J12" s="811">
        <v>0</v>
      </c>
      <c r="K12" s="811">
        <v>0</v>
      </c>
      <c r="L12" s="811">
        <v>0</v>
      </c>
      <c r="M12" s="811">
        <v>0</v>
      </c>
      <c r="N12" s="811">
        <v>0</v>
      </c>
      <c r="O12" s="811">
        <v>0</v>
      </c>
      <c r="P12" s="811">
        <v>0</v>
      </c>
      <c r="Q12" s="811">
        <v>0</v>
      </c>
      <c r="R12" s="811"/>
      <c r="S12" s="812"/>
      <c r="T12" s="812"/>
      <c r="U12" s="812"/>
      <c r="V12" s="811"/>
    </row>
    <row r="13" spans="1:22">
      <c r="A13" s="563">
        <v>7</v>
      </c>
      <c r="B13" s="562" t="s">
        <v>694</v>
      </c>
      <c r="C13" s="813">
        <f>SUM(C14:C16)</f>
        <v>2862227.91</v>
      </c>
      <c r="D13" s="813">
        <f t="shared" ref="D13:R13" si="0">SUM(D14:D16)</f>
        <v>2241676.17</v>
      </c>
      <c r="E13" s="813">
        <f t="shared" si="0"/>
        <v>337295.72</v>
      </c>
      <c r="F13" s="813">
        <f t="shared" si="0"/>
        <v>283256.02</v>
      </c>
      <c r="G13" s="813">
        <f t="shared" si="0"/>
        <v>0</v>
      </c>
      <c r="H13" s="813">
        <f t="shared" si="0"/>
        <v>2889015.5700000003</v>
      </c>
      <c r="I13" s="813">
        <f t="shared" si="0"/>
        <v>2255437.2399999998</v>
      </c>
      <c r="J13" s="813">
        <f t="shared" si="0"/>
        <v>348662.51999999996</v>
      </c>
      <c r="K13" s="813">
        <f t="shared" si="0"/>
        <v>284915.81</v>
      </c>
      <c r="L13" s="813">
        <f t="shared" si="0"/>
        <v>0</v>
      </c>
      <c r="M13" s="813">
        <f t="shared" si="0"/>
        <v>148349.81614468148</v>
      </c>
      <c r="N13" s="813">
        <f t="shared" si="0"/>
        <v>8902.8385512553214</v>
      </c>
      <c r="O13" s="813">
        <f t="shared" si="0"/>
        <v>8550.2229439512521</v>
      </c>
      <c r="P13" s="813">
        <f t="shared" si="0"/>
        <v>130896.75464947491</v>
      </c>
      <c r="Q13" s="813">
        <f t="shared" si="0"/>
        <v>0</v>
      </c>
      <c r="R13" s="813">
        <f t="shared" si="0"/>
        <v>21</v>
      </c>
      <c r="S13" s="812"/>
      <c r="T13" s="812"/>
      <c r="U13" s="812">
        <v>0.1265916404751489</v>
      </c>
      <c r="V13" s="811">
        <v>81.059749420629927</v>
      </c>
    </row>
    <row r="14" spans="1:22">
      <c r="A14" s="557">
        <v>7.1</v>
      </c>
      <c r="B14" s="556" t="s">
        <v>695</v>
      </c>
      <c r="C14" s="811">
        <v>2072744.76</v>
      </c>
      <c r="D14" s="811">
        <v>1506178.72</v>
      </c>
      <c r="E14" s="811">
        <v>337295.72</v>
      </c>
      <c r="F14" s="811">
        <v>229270.32</v>
      </c>
      <c r="G14" s="811">
        <v>0</v>
      </c>
      <c r="H14" s="811">
        <v>2096161.1</v>
      </c>
      <c r="I14" s="811">
        <v>1516568.47</v>
      </c>
      <c r="J14" s="811">
        <v>348662.51999999996</v>
      </c>
      <c r="K14" s="811">
        <v>230930.11000000002</v>
      </c>
      <c r="L14" s="811">
        <v>0</v>
      </c>
      <c r="M14" s="811">
        <v>90549.329189997923</v>
      </c>
      <c r="N14" s="811">
        <v>5088.0515965717577</v>
      </c>
      <c r="O14" s="811">
        <v>8550.2229439512521</v>
      </c>
      <c r="P14" s="811">
        <v>76911.054649474914</v>
      </c>
      <c r="Q14" s="811">
        <v>0</v>
      </c>
      <c r="R14" s="811">
        <v>14</v>
      </c>
      <c r="S14" s="812">
        <v>0.12829417971352655</v>
      </c>
      <c r="T14" s="812">
        <v>0.13854876581711567</v>
      </c>
      <c r="U14" s="812">
        <v>0.12764190772291911</v>
      </c>
      <c r="V14" s="811">
        <v>70.874684672060951</v>
      </c>
    </row>
    <row r="15" spans="1:22" ht="25.5">
      <c r="A15" s="557">
        <v>7.2</v>
      </c>
      <c r="B15" s="556" t="s">
        <v>696</v>
      </c>
      <c r="C15" s="811">
        <v>789483.15</v>
      </c>
      <c r="D15" s="811">
        <v>735497.45</v>
      </c>
      <c r="E15" s="811">
        <v>0</v>
      </c>
      <c r="F15" s="811">
        <v>53985.7</v>
      </c>
      <c r="G15" s="811">
        <v>0</v>
      </c>
      <c r="H15" s="811">
        <v>792854.47</v>
      </c>
      <c r="I15" s="811">
        <v>738868.7699999999</v>
      </c>
      <c r="J15" s="811">
        <v>0</v>
      </c>
      <c r="K15" s="811">
        <v>53985.7</v>
      </c>
      <c r="L15" s="811">
        <v>0</v>
      </c>
      <c r="M15" s="811">
        <v>57800.486954683562</v>
      </c>
      <c r="N15" s="811">
        <v>3814.7869546835632</v>
      </c>
      <c r="O15" s="811">
        <v>0</v>
      </c>
      <c r="P15" s="811">
        <v>53985.7</v>
      </c>
      <c r="Q15" s="811">
        <v>0</v>
      </c>
      <c r="R15" s="811">
        <v>7</v>
      </c>
      <c r="S15" s="812">
        <v>0.13571506999999999</v>
      </c>
      <c r="T15" s="812">
        <v>0.16420000000000001</v>
      </c>
      <c r="U15" s="812">
        <v>0.12383422135301153</v>
      </c>
      <c r="V15" s="811">
        <v>107.80007894869784</v>
      </c>
    </row>
    <row r="16" spans="1:22">
      <c r="A16" s="557">
        <v>7.3</v>
      </c>
      <c r="B16" s="556" t="s">
        <v>697</v>
      </c>
      <c r="C16" s="811">
        <v>0</v>
      </c>
      <c r="D16" s="811">
        <v>0</v>
      </c>
      <c r="E16" s="811">
        <v>0</v>
      </c>
      <c r="F16" s="811">
        <v>0</v>
      </c>
      <c r="G16" s="811">
        <v>0</v>
      </c>
      <c r="H16" s="811">
        <v>0</v>
      </c>
      <c r="I16" s="811">
        <v>0</v>
      </c>
      <c r="J16" s="811">
        <v>0</v>
      </c>
      <c r="K16" s="811">
        <v>0</v>
      </c>
      <c r="L16" s="811">
        <v>0</v>
      </c>
      <c r="M16" s="811">
        <v>0</v>
      </c>
      <c r="N16" s="811">
        <v>0</v>
      </c>
      <c r="O16" s="811">
        <v>0</v>
      </c>
      <c r="P16" s="811">
        <v>0</v>
      </c>
      <c r="Q16" s="811">
        <v>0</v>
      </c>
      <c r="R16" s="811"/>
      <c r="S16" s="812"/>
      <c r="T16" s="812"/>
      <c r="U16" s="812"/>
      <c r="V16" s="811"/>
    </row>
    <row r="17" spans="1:22">
      <c r="A17" s="563">
        <v>8</v>
      </c>
      <c r="B17" s="562" t="s">
        <v>698</v>
      </c>
      <c r="C17" s="811">
        <v>0</v>
      </c>
      <c r="D17" s="811">
        <v>0</v>
      </c>
      <c r="E17" s="811">
        <v>0</v>
      </c>
      <c r="F17" s="811">
        <v>0</v>
      </c>
      <c r="G17" s="811">
        <v>0</v>
      </c>
      <c r="H17" s="811">
        <v>0</v>
      </c>
      <c r="I17" s="811">
        <v>0</v>
      </c>
      <c r="J17" s="811">
        <v>0</v>
      </c>
      <c r="K17" s="811">
        <v>0</v>
      </c>
      <c r="L17" s="811">
        <v>0</v>
      </c>
      <c r="M17" s="811">
        <v>0</v>
      </c>
      <c r="N17" s="811">
        <v>0</v>
      </c>
      <c r="O17" s="811">
        <v>0</v>
      </c>
      <c r="P17" s="811">
        <v>0</v>
      </c>
      <c r="Q17" s="811">
        <v>0</v>
      </c>
      <c r="R17" s="811"/>
      <c r="S17" s="812"/>
      <c r="T17" s="812"/>
      <c r="U17" s="812"/>
      <c r="V17" s="811"/>
    </row>
    <row r="18" spans="1:22">
      <c r="A18" s="561">
        <v>9</v>
      </c>
      <c r="B18" s="560" t="s">
        <v>699</v>
      </c>
      <c r="C18" s="814">
        <v>0</v>
      </c>
      <c r="D18" s="814">
        <v>0</v>
      </c>
      <c r="E18" s="814">
        <v>0</v>
      </c>
      <c r="F18" s="814">
        <v>0</v>
      </c>
      <c r="G18" s="814">
        <v>0</v>
      </c>
      <c r="H18" s="814">
        <v>0</v>
      </c>
      <c r="I18" s="814">
        <v>0</v>
      </c>
      <c r="J18" s="814">
        <v>0</v>
      </c>
      <c r="K18" s="814">
        <v>0</v>
      </c>
      <c r="L18" s="814">
        <v>0</v>
      </c>
      <c r="M18" s="814">
        <v>0</v>
      </c>
      <c r="N18" s="814">
        <v>0</v>
      </c>
      <c r="O18" s="814">
        <v>0</v>
      </c>
      <c r="P18" s="814">
        <v>0</v>
      </c>
      <c r="Q18" s="814">
        <v>0</v>
      </c>
      <c r="R18" s="814"/>
      <c r="S18" s="815"/>
      <c r="T18" s="815"/>
      <c r="U18" s="815"/>
      <c r="V18" s="814"/>
    </row>
    <row r="19" spans="1:22">
      <c r="A19" s="559">
        <v>10</v>
      </c>
      <c r="B19" s="558" t="s">
        <v>715</v>
      </c>
      <c r="C19" s="813">
        <f>SUM(C7:C13)</f>
        <v>7330774.2600000007</v>
      </c>
      <c r="D19" s="813">
        <f t="shared" ref="D19:R19" si="1">SUM(D7:D13)</f>
        <v>6407907.4399999995</v>
      </c>
      <c r="E19" s="813">
        <f>SUM(E7:E13)</f>
        <v>337295.72</v>
      </c>
      <c r="F19" s="813">
        <f t="shared" si="1"/>
        <v>585571.10000000009</v>
      </c>
      <c r="G19" s="813">
        <f t="shared" si="1"/>
        <v>0</v>
      </c>
      <c r="H19" s="813">
        <f t="shared" si="1"/>
        <v>7388109.0300000003</v>
      </c>
      <c r="I19" s="813">
        <f t="shared" si="1"/>
        <v>6441226.6899999995</v>
      </c>
      <c r="J19" s="813">
        <f>SUM(J7:J13)</f>
        <v>348662.51999999996</v>
      </c>
      <c r="K19" s="813">
        <f t="shared" si="1"/>
        <v>598219.82000000007</v>
      </c>
      <c r="L19" s="813">
        <f t="shared" si="1"/>
        <v>0</v>
      </c>
      <c r="M19" s="813">
        <f t="shared" si="1"/>
        <v>471856.44195220812</v>
      </c>
      <c r="N19" s="813">
        <f t="shared" si="1"/>
        <v>62758.06122320109</v>
      </c>
      <c r="O19" s="813">
        <f t="shared" si="1"/>
        <v>8550.2229439512521</v>
      </c>
      <c r="P19" s="813">
        <f t="shared" si="1"/>
        <v>400548.15778505575</v>
      </c>
      <c r="Q19" s="813">
        <f t="shared" si="1"/>
        <v>0</v>
      </c>
      <c r="R19" s="813">
        <f t="shared" si="1"/>
        <v>174</v>
      </c>
      <c r="S19" s="812">
        <v>0.12532872538189146</v>
      </c>
      <c r="T19" s="812">
        <v>0.14144920184095558</v>
      </c>
      <c r="U19" s="812">
        <v>0.12535259095694043</v>
      </c>
      <c r="V19" s="811">
        <v>53.606835276905628</v>
      </c>
    </row>
    <row r="20" spans="1:22" ht="25.5">
      <c r="A20" s="557">
        <v>10.1</v>
      </c>
      <c r="B20" s="556" t="s">
        <v>718</v>
      </c>
      <c r="C20" s="551"/>
      <c r="D20" s="551"/>
      <c r="E20" s="551"/>
      <c r="F20" s="551"/>
      <c r="G20" s="551"/>
      <c r="H20" s="551"/>
      <c r="I20" s="551"/>
      <c r="J20" s="551"/>
      <c r="K20" s="551"/>
      <c r="L20" s="551"/>
      <c r="M20" s="551"/>
      <c r="N20" s="551"/>
      <c r="O20" s="551"/>
      <c r="P20" s="551"/>
      <c r="Q20" s="551"/>
      <c r="R20" s="551"/>
      <c r="S20" s="812"/>
      <c r="T20" s="812"/>
      <c r="U20" s="812"/>
      <c r="V20" s="551"/>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69"/>
  <sheetViews>
    <sheetView showGridLines="0" zoomScale="90" zoomScaleNormal="90" workbookViewId="0">
      <selection activeCell="B4" sqref="B4:B5"/>
    </sheetView>
  </sheetViews>
  <sheetFormatPr defaultRowHeight="15"/>
  <cols>
    <col min="1" max="1" width="8.7109375" style="453"/>
    <col min="2" max="2" width="69.28515625" style="426" customWidth="1"/>
    <col min="3" max="3" width="16.140625" bestFit="1" customWidth="1"/>
    <col min="4" max="5" width="16.28515625" bestFit="1" customWidth="1"/>
    <col min="6" max="6" width="6.140625" bestFit="1" customWidth="1"/>
    <col min="7" max="7" width="13" bestFit="1" customWidth="1"/>
    <col min="8" max="8" width="5.85546875" bestFit="1" customWidth="1"/>
  </cols>
  <sheetData>
    <row r="1" spans="1:8" ht="15.75">
      <c r="A1" s="17" t="s">
        <v>108</v>
      </c>
      <c r="B1" s="622" t="str">
        <f>'1. key ratios'!B1</f>
        <v>სს იშბანკი საქართველო</v>
      </c>
      <c r="C1" s="16"/>
      <c r="D1" s="218"/>
      <c r="E1" s="218"/>
      <c r="F1" s="218"/>
      <c r="G1" s="218"/>
    </row>
    <row r="2" spans="1:8" ht="15.75">
      <c r="A2" s="17" t="s">
        <v>109</v>
      </c>
      <c r="B2" s="623">
        <f>'1. key ratios'!B2</f>
        <v>45291</v>
      </c>
      <c r="C2" s="29"/>
      <c r="D2" s="18"/>
      <c r="E2" s="18"/>
      <c r="F2" s="18"/>
      <c r="G2" s="18"/>
      <c r="H2" s="1"/>
    </row>
    <row r="3" spans="1:8" ht="15.75">
      <c r="A3" s="17"/>
      <c r="B3" s="16"/>
      <c r="C3" s="29"/>
      <c r="D3" s="18"/>
      <c r="E3" s="18"/>
      <c r="F3" s="18"/>
      <c r="G3" s="18"/>
      <c r="H3" s="1"/>
    </row>
    <row r="4" spans="1:8" ht="21" customHeight="1">
      <c r="A4" s="873" t="s">
        <v>25</v>
      </c>
      <c r="B4" s="874" t="s">
        <v>727</v>
      </c>
      <c r="C4" s="876" t="s">
        <v>114</v>
      </c>
      <c r="D4" s="876"/>
      <c r="E4" s="876"/>
      <c r="F4" s="876" t="s">
        <v>115</v>
      </c>
      <c r="G4" s="876"/>
      <c r="H4" s="877"/>
    </row>
    <row r="5" spans="1:8" ht="21" customHeight="1">
      <c r="A5" s="873"/>
      <c r="B5" s="875"/>
      <c r="C5" s="395" t="s">
        <v>26</v>
      </c>
      <c r="D5" s="395" t="s">
        <v>88</v>
      </c>
      <c r="E5" s="395" t="s">
        <v>66</v>
      </c>
      <c r="F5" s="395" t="s">
        <v>26</v>
      </c>
      <c r="G5" s="395" t="s">
        <v>88</v>
      </c>
      <c r="H5" s="395" t="s">
        <v>66</v>
      </c>
    </row>
    <row r="6" spans="1:8" ht="26.45" customHeight="1">
      <c r="A6" s="873"/>
      <c r="B6" s="396" t="s">
        <v>95</v>
      </c>
      <c r="C6" s="878"/>
      <c r="D6" s="879"/>
      <c r="E6" s="879"/>
      <c r="F6" s="879"/>
      <c r="G6" s="879"/>
      <c r="H6" s="880"/>
    </row>
    <row r="7" spans="1:8" ht="23.1" customHeight="1">
      <c r="A7" s="443">
        <v>1</v>
      </c>
      <c r="B7" s="397" t="s">
        <v>841</v>
      </c>
      <c r="C7" s="828">
        <f>SUM(C8:C10)</f>
        <v>31005326.267321486</v>
      </c>
      <c r="D7" s="828">
        <f>SUM(D8:D10)</f>
        <v>82269021.023203075</v>
      </c>
      <c r="E7" s="829">
        <f>C7+D7</f>
        <v>113274347.29052456</v>
      </c>
      <c r="F7" s="662">
        <f>SUM(F8:F10)</f>
        <v>0</v>
      </c>
      <c r="G7" s="662">
        <f>SUM(G8:G10)</f>
        <v>0</v>
      </c>
      <c r="H7" s="663">
        <f>F7+G7</f>
        <v>0</v>
      </c>
    </row>
    <row r="8" spans="1:8">
      <c r="A8" s="443">
        <v>1.1000000000000001</v>
      </c>
      <c r="B8" s="398" t="s">
        <v>96</v>
      </c>
      <c r="C8" s="662">
        <v>430464.3</v>
      </c>
      <c r="D8" s="662">
        <v>1416727.0799999998</v>
      </c>
      <c r="E8" s="663">
        <f t="shared" ref="E8:E36" si="0">C8+D8</f>
        <v>1847191.38</v>
      </c>
      <c r="F8" s="662"/>
      <c r="G8" s="662"/>
      <c r="H8" s="663">
        <f t="shared" ref="H8:H36" si="1">F8+G8</f>
        <v>0</v>
      </c>
    </row>
    <row r="9" spans="1:8">
      <c r="A9" s="443">
        <v>1.2</v>
      </c>
      <c r="B9" s="398" t="s">
        <v>97</v>
      </c>
      <c r="C9" s="662">
        <v>4654026.1187735666</v>
      </c>
      <c r="D9" s="662">
        <v>35987745.741156571</v>
      </c>
      <c r="E9" s="663">
        <f t="shared" si="0"/>
        <v>40641771.859930135</v>
      </c>
      <c r="F9" s="662"/>
      <c r="G9" s="662"/>
      <c r="H9" s="663">
        <f t="shared" si="1"/>
        <v>0</v>
      </c>
    </row>
    <row r="10" spans="1:8">
      <c r="A10" s="443">
        <v>1.3</v>
      </c>
      <c r="B10" s="398" t="s">
        <v>98</v>
      </c>
      <c r="C10" s="662">
        <v>25920835.848547921</v>
      </c>
      <c r="D10" s="662">
        <v>44864548.202046514</v>
      </c>
      <c r="E10" s="663">
        <f t="shared" si="0"/>
        <v>70785384.050594434</v>
      </c>
      <c r="F10" s="662"/>
      <c r="G10" s="662"/>
      <c r="H10" s="663">
        <f t="shared" si="1"/>
        <v>0</v>
      </c>
    </row>
    <row r="11" spans="1:8">
      <c r="A11" s="443">
        <v>2</v>
      </c>
      <c r="B11" s="399" t="s">
        <v>728</v>
      </c>
      <c r="C11" s="662"/>
      <c r="D11" s="662"/>
      <c r="E11" s="663">
        <f t="shared" si="0"/>
        <v>0</v>
      </c>
      <c r="F11" s="662"/>
      <c r="G11" s="662"/>
      <c r="H11" s="663">
        <f t="shared" si="1"/>
        <v>0</v>
      </c>
    </row>
    <row r="12" spans="1:8">
      <c r="A12" s="443">
        <v>2.1</v>
      </c>
      <c r="B12" s="400" t="s">
        <v>729</v>
      </c>
      <c r="C12" s="662"/>
      <c r="D12" s="662"/>
      <c r="E12" s="663">
        <f t="shared" si="0"/>
        <v>0</v>
      </c>
      <c r="F12" s="662"/>
      <c r="G12" s="662"/>
      <c r="H12" s="663">
        <f t="shared" si="1"/>
        <v>0</v>
      </c>
    </row>
    <row r="13" spans="1:8" ht="26.45" customHeight="1">
      <c r="A13" s="443">
        <v>3</v>
      </c>
      <c r="B13" s="401" t="s">
        <v>730</v>
      </c>
      <c r="C13" s="662"/>
      <c r="D13" s="662"/>
      <c r="E13" s="663">
        <f t="shared" si="0"/>
        <v>0</v>
      </c>
      <c r="F13" s="662"/>
      <c r="G13" s="662"/>
      <c r="H13" s="663">
        <f t="shared" si="1"/>
        <v>0</v>
      </c>
    </row>
    <row r="14" spans="1:8" ht="26.45" customHeight="1">
      <c r="A14" s="443">
        <v>4</v>
      </c>
      <c r="B14" s="402" t="s">
        <v>731</v>
      </c>
      <c r="C14" s="662"/>
      <c r="D14" s="662"/>
      <c r="E14" s="663">
        <f t="shared" si="0"/>
        <v>0</v>
      </c>
      <c r="F14" s="662"/>
      <c r="G14" s="662"/>
      <c r="H14" s="663">
        <f t="shared" si="1"/>
        <v>0</v>
      </c>
    </row>
    <row r="15" spans="1:8" ht="24.6" customHeight="1">
      <c r="A15" s="443">
        <v>5</v>
      </c>
      <c r="B15" s="402" t="s">
        <v>732</v>
      </c>
      <c r="C15" s="830">
        <f>SUM(C16:C18)</f>
        <v>0</v>
      </c>
      <c r="D15" s="830">
        <f>SUM(D16:D18)</f>
        <v>0</v>
      </c>
      <c r="E15" s="831">
        <f t="shared" si="0"/>
        <v>0</v>
      </c>
      <c r="F15" s="664">
        <f>SUM(F16:F18)</f>
        <v>0</v>
      </c>
      <c r="G15" s="664">
        <f>SUM(G16:G18)</f>
        <v>0</v>
      </c>
      <c r="H15" s="665">
        <f t="shared" si="1"/>
        <v>0</v>
      </c>
    </row>
    <row r="16" spans="1:8">
      <c r="A16" s="443">
        <v>5.0999999999999996</v>
      </c>
      <c r="B16" s="403" t="s">
        <v>733</v>
      </c>
      <c r="C16" s="662"/>
      <c r="D16" s="662"/>
      <c r="E16" s="663">
        <f t="shared" si="0"/>
        <v>0</v>
      </c>
      <c r="F16" s="662"/>
      <c r="G16" s="662"/>
      <c r="H16" s="663">
        <f t="shared" si="1"/>
        <v>0</v>
      </c>
    </row>
    <row r="17" spans="1:8">
      <c r="A17" s="443">
        <v>5.2</v>
      </c>
      <c r="B17" s="403" t="s">
        <v>567</v>
      </c>
      <c r="C17" s="662"/>
      <c r="D17" s="662"/>
      <c r="E17" s="663">
        <f t="shared" si="0"/>
        <v>0</v>
      </c>
      <c r="F17" s="662"/>
      <c r="G17" s="662"/>
      <c r="H17" s="663">
        <f t="shared" si="1"/>
        <v>0</v>
      </c>
    </row>
    <row r="18" spans="1:8">
      <c r="A18" s="443">
        <v>5.3</v>
      </c>
      <c r="B18" s="403" t="s">
        <v>734</v>
      </c>
      <c r="C18" s="662"/>
      <c r="D18" s="662"/>
      <c r="E18" s="663">
        <f t="shared" si="0"/>
        <v>0</v>
      </c>
      <c r="F18" s="662"/>
      <c r="G18" s="662"/>
      <c r="H18" s="663">
        <f t="shared" si="1"/>
        <v>0</v>
      </c>
    </row>
    <row r="19" spans="1:8">
      <c r="A19" s="443">
        <v>6</v>
      </c>
      <c r="B19" s="401" t="s">
        <v>735</v>
      </c>
      <c r="C19" s="828">
        <f>SUM(C20:C21)</f>
        <v>149679004.51268658</v>
      </c>
      <c r="D19" s="828">
        <f>SUM(D20:D21)</f>
        <v>190800675.42252186</v>
      </c>
      <c r="E19" s="829">
        <f t="shared" si="0"/>
        <v>340479679.93520844</v>
      </c>
      <c r="F19" s="662">
        <f>SUM(F20:F21)</f>
        <v>0</v>
      </c>
      <c r="G19" s="662">
        <f>SUM(G20:G21)</f>
        <v>0</v>
      </c>
      <c r="H19" s="663">
        <f t="shared" si="1"/>
        <v>0</v>
      </c>
    </row>
    <row r="20" spans="1:8">
      <c r="A20" s="443">
        <v>6.1</v>
      </c>
      <c r="B20" s="403" t="s">
        <v>567</v>
      </c>
      <c r="C20" s="662">
        <v>52293655.767584018</v>
      </c>
      <c r="D20" s="662">
        <v>17574431.251907825</v>
      </c>
      <c r="E20" s="663">
        <f t="shared" si="0"/>
        <v>69868087.019491851</v>
      </c>
      <c r="F20" s="662"/>
      <c r="G20" s="662"/>
      <c r="H20" s="663">
        <f t="shared" si="1"/>
        <v>0</v>
      </c>
    </row>
    <row r="21" spans="1:8">
      <c r="A21" s="443">
        <v>6.2</v>
      </c>
      <c r="B21" s="403" t="s">
        <v>734</v>
      </c>
      <c r="C21" s="660">
        <v>97385348.745102555</v>
      </c>
      <c r="D21" s="661">
        <v>173226244.17061403</v>
      </c>
      <c r="E21" s="663">
        <f t="shared" si="0"/>
        <v>270611592.91571659</v>
      </c>
      <c r="F21" s="662"/>
      <c r="G21" s="662"/>
      <c r="H21" s="663">
        <f t="shared" si="1"/>
        <v>0</v>
      </c>
    </row>
    <row r="22" spans="1:8">
      <c r="A22" s="443">
        <v>7</v>
      </c>
      <c r="B22" s="404" t="s">
        <v>736</v>
      </c>
      <c r="C22" s="662"/>
      <c r="D22" s="662"/>
      <c r="E22" s="663">
        <f t="shared" si="0"/>
        <v>0</v>
      </c>
      <c r="F22" s="662"/>
      <c r="G22" s="662"/>
      <c r="H22" s="663">
        <f t="shared" si="1"/>
        <v>0</v>
      </c>
    </row>
    <row r="23" spans="1:8" ht="21">
      <c r="A23" s="443">
        <v>8</v>
      </c>
      <c r="B23" s="405" t="s">
        <v>737</v>
      </c>
      <c r="C23" s="662"/>
      <c r="D23" s="662"/>
      <c r="E23" s="663">
        <f t="shared" si="0"/>
        <v>0</v>
      </c>
      <c r="F23" s="662"/>
      <c r="G23" s="662"/>
      <c r="H23" s="663">
        <f t="shared" si="1"/>
        <v>0</v>
      </c>
    </row>
    <row r="24" spans="1:8">
      <c r="A24" s="443">
        <v>9</v>
      </c>
      <c r="B24" s="402" t="s">
        <v>738</v>
      </c>
      <c r="C24" s="828">
        <f>SUM(C25:C26)</f>
        <v>7818769.0599999987</v>
      </c>
      <c r="D24" s="828">
        <f>SUM(D25:D26)</f>
        <v>0</v>
      </c>
      <c r="E24" s="829">
        <f t="shared" si="0"/>
        <v>7818769.0599999987</v>
      </c>
      <c r="F24" s="662">
        <f>SUM(F25:F26)</f>
        <v>0</v>
      </c>
      <c r="G24" s="662">
        <f>SUM(G25:G26)</f>
        <v>0</v>
      </c>
      <c r="H24" s="663">
        <f t="shared" si="1"/>
        <v>0</v>
      </c>
    </row>
    <row r="25" spans="1:8">
      <c r="A25" s="443">
        <v>9.1</v>
      </c>
      <c r="B25" s="406" t="s">
        <v>739</v>
      </c>
      <c r="C25" s="662">
        <v>7818769.0599999987</v>
      </c>
      <c r="D25" s="662"/>
      <c r="E25" s="663">
        <f t="shared" si="0"/>
        <v>7818769.0599999987</v>
      </c>
      <c r="F25" s="662"/>
      <c r="G25" s="662"/>
      <c r="H25" s="663">
        <f t="shared" si="1"/>
        <v>0</v>
      </c>
    </row>
    <row r="26" spans="1:8">
      <c r="A26" s="443">
        <v>9.1999999999999993</v>
      </c>
      <c r="B26" s="406" t="s">
        <v>740</v>
      </c>
      <c r="C26" s="662"/>
      <c r="D26" s="662"/>
      <c r="E26" s="663">
        <f t="shared" si="0"/>
        <v>0</v>
      </c>
      <c r="F26" s="662"/>
      <c r="G26" s="662"/>
      <c r="H26" s="663">
        <f t="shared" si="1"/>
        <v>0</v>
      </c>
    </row>
    <row r="27" spans="1:8">
      <c r="A27" s="443">
        <v>10</v>
      </c>
      <c r="B27" s="402" t="s">
        <v>36</v>
      </c>
      <c r="C27" s="828">
        <f>SUM(C28:C29)</f>
        <v>166203.18946849319</v>
      </c>
      <c r="D27" s="828">
        <f>SUM(D28:D29)</f>
        <v>0</v>
      </c>
      <c r="E27" s="829">
        <f t="shared" si="0"/>
        <v>166203.18946849319</v>
      </c>
      <c r="F27" s="828">
        <f>SUM(F28:F29)</f>
        <v>0</v>
      </c>
      <c r="G27" s="828">
        <f>SUM(G28:G29)</f>
        <v>0</v>
      </c>
      <c r="H27" s="829">
        <f t="shared" si="1"/>
        <v>0</v>
      </c>
    </row>
    <row r="28" spans="1:8">
      <c r="A28" s="443">
        <v>10.1</v>
      </c>
      <c r="B28" s="406" t="s">
        <v>741</v>
      </c>
      <c r="C28" s="662"/>
      <c r="D28" s="662"/>
      <c r="E28" s="663">
        <f t="shared" si="0"/>
        <v>0</v>
      </c>
      <c r="F28" s="662"/>
      <c r="G28" s="662"/>
      <c r="H28" s="663">
        <f t="shared" si="1"/>
        <v>0</v>
      </c>
    </row>
    <row r="29" spans="1:8">
      <c r="A29" s="443">
        <v>10.199999999999999</v>
      </c>
      <c r="B29" s="406" t="s">
        <v>742</v>
      </c>
      <c r="C29" s="662">
        <v>166203.18946849319</v>
      </c>
      <c r="D29" s="662"/>
      <c r="E29" s="663">
        <f t="shared" si="0"/>
        <v>166203.18946849319</v>
      </c>
      <c r="F29" s="662"/>
      <c r="G29" s="662"/>
      <c r="H29" s="663">
        <f t="shared" si="1"/>
        <v>0</v>
      </c>
    </row>
    <row r="30" spans="1:8">
      <c r="A30" s="443">
        <v>11</v>
      </c>
      <c r="B30" s="402" t="s">
        <v>743</v>
      </c>
      <c r="C30" s="828">
        <f>SUM(C31:C32)</f>
        <v>4919148.09</v>
      </c>
      <c r="D30" s="828">
        <f>SUM(D31:D32)</f>
        <v>0</v>
      </c>
      <c r="E30" s="829">
        <f t="shared" si="0"/>
        <v>4919148.09</v>
      </c>
      <c r="F30" s="662">
        <f>SUM(F31:F32)</f>
        <v>0</v>
      </c>
      <c r="G30" s="662">
        <f>SUM(G31:G32)</f>
        <v>0</v>
      </c>
      <c r="H30" s="663">
        <f t="shared" si="1"/>
        <v>0</v>
      </c>
    </row>
    <row r="31" spans="1:8">
      <c r="A31" s="443">
        <v>11.1</v>
      </c>
      <c r="B31" s="406" t="s">
        <v>744</v>
      </c>
      <c r="C31" s="662">
        <v>4919148.09</v>
      </c>
      <c r="D31" s="662"/>
      <c r="E31" s="663">
        <f t="shared" si="0"/>
        <v>4919148.09</v>
      </c>
      <c r="F31" s="662"/>
      <c r="G31" s="662"/>
      <c r="H31" s="663">
        <f t="shared" si="1"/>
        <v>0</v>
      </c>
    </row>
    <row r="32" spans="1:8">
      <c r="A32" s="443">
        <v>11.2</v>
      </c>
      <c r="B32" s="406" t="s">
        <v>745</v>
      </c>
      <c r="C32" s="662"/>
      <c r="D32" s="662"/>
      <c r="E32" s="663">
        <f t="shared" si="0"/>
        <v>0</v>
      </c>
      <c r="F32" s="662"/>
      <c r="G32" s="662"/>
      <c r="H32" s="663">
        <f t="shared" si="1"/>
        <v>0</v>
      </c>
    </row>
    <row r="33" spans="1:8">
      <c r="A33" s="443">
        <v>13</v>
      </c>
      <c r="B33" s="402" t="s">
        <v>99</v>
      </c>
      <c r="C33" s="828">
        <v>3029195.3600000003</v>
      </c>
      <c r="D33" s="828">
        <v>219406.21</v>
      </c>
      <c r="E33" s="829">
        <f t="shared" si="0"/>
        <v>3248601.5700000003</v>
      </c>
      <c r="F33" s="662"/>
      <c r="G33" s="662"/>
      <c r="H33" s="663">
        <f t="shared" si="1"/>
        <v>0</v>
      </c>
    </row>
    <row r="34" spans="1:8">
      <c r="A34" s="443">
        <v>13.1</v>
      </c>
      <c r="B34" s="407" t="s">
        <v>746</v>
      </c>
      <c r="C34" s="662">
        <v>1349093.18</v>
      </c>
      <c r="D34" s="662"/>
      <c r="E34" s="663">
        <f t="shared" si="0"/>
        <v>1349093.18</v>
      </c>
      <c r="F34" s="662"/>
      <c r="G34" s="662"/>
      <c r="H34" s="663">
        <f t="shared" si="1"/>
        <v>0</v>
      </c>
    </row>
    <row r="35" spans="1:8">
      <c r="A35" s="443">
        <v>13.2</v>
      </c>
      <c r="B35" s="407" t="s">
        <v>747</v>
      </c>
      <c r="C35" s="662"/>
      <c r="D35" s="662"/>
      <c r="E35" s="663">
        <f t="shared" si="0"/>
        <v>0</v>
      </c>
      <c r="F35" s="662"/>
      <c r="G35" s="662"/>
      <c r="H35" s="663">
        <f t="shared" si="1"/>
        <v>0</v>
      </c>
    </row>
    <row r="36" spans="1:8">
      <c r="A36" s="443">
        <v>14</v>
      </c>
      <c r="B36" s="408" t="s">
        <v>748</v>
      </c>
      <c r="C36" s="828">
        <f>SUM(C7,C11,C13,C14,C15,C19,C22,C23,C24,C27,C30,C33)</f>
        <v>196617646.4794766</v>
      </c>
      <c r="D36" s="828">
        <f>SUM(D7,D11,D13,D14,D15,D19,D22,D23,D24,D27,D30,D33)</f>
        <v>273289102.65572494</v>
      </c>
      <c r="E36" s="829">
        <f t="shared" si="0"/>
        <v>469906749.13520157</v>
      </c>
      <c r="F36" s="662">
        <f>SUM(F7,F11,F13,F14,F15,F19,F22,F23,F24,F27,F30,F33)</f>
        <v>0</v>
      </c>
      <c r="G36" s="662">
        <f>SUM(G7,G11,G13,G14,G15,G19,G22,G23,G24,G27,G30,G33)</f>
        <v>0</v>
      </c>
      <c r="H36" s="663">
        <f t="shared" si="1"/>
        <v>0</v>
      </c>
    </row>
    <row r="37" spans="1:8" ht="22.5" customHeight="1">
      <c r="A37" s="443"/>
      <c r="B37" s="409" t="s">
        <v>104</v>
      </c>
      <c r="C37" s="867"/>
      <c r="D37" s="868"/>
      <c r="E37" s="868"/>
      <c r="F37" s="868"/>
      <c r="G37" s="868"/>
      <c r="H37" s="869"/>
    </row>
    <row r="38" spans="1:8">
      <c r="A38" s="443">
        <v>15</v>
      </c>
      <c r="B38" s="410" t="s">
        <v>749</v>
      </c>
      <c r="C38" s="666"/>
      <c r="D38" s="666"/>
      <c r="E38" s="667">
        <f>C38+D38</f>
        <v>0</v>
      </c>
      <c r="F38" s="666"/>
      <c r="G38" s="666"/>
      <c r="H38" s="667">
        <f>F38+G38</f>
        <v>0</v>
      </c>
    </row>
    <row r="39" spans="1:8">
      <c r="A39" s="443">
        <v>15.1</v>
      </c>
      <c r="B39" s="413" t="s">
        <v>729</v>
      </c>
      <c r="C39" s="666"/>
      <c r="D39" s="666"/>
      <c r="E39" s="667">
        <f t="shared" ref="E39:E53" si="2">C39+D39</f>
        <v>0</v>
      </c>
      <c r="F39" s="666"/>
      <c r="G39" s="666"/>
      <c r="H39" s="667">
        <f t="shared" ref="H39:H53" si="3">F39+G39</f>
        <v>0</v>
      </c>
    </row>
    <row r="40" spans="1:8" ht="24" customHeight="1">
      <c r="A40" s="443">
        <v>16</v>
      </c>
      <c r="B40" s="404" t="s">
        <v>750</v>
      </c>
      <c r="C40" s="666"/>
      <c r="D40" s="666"/>
      <c r="E40" s="667">
        <f t="shared" si="2"/>
        <v>0</v>
      </c>
      <c r="F40" s="666"/>
      <c r="G40" s="666"/>
      <c r="H40" s="667">
        <f t="shared" si="3"/>
        <v>0</v>
      </c>
    </row>
    <row r="41" spans="1:8" ht="21">
      <c r="A41" s="443">
        <v>17</v>
      </c>
      <c r="B41" s="404" t="s">
        <v>751</v>
      </c>
      <c r="C41" s="832">
        <f>SUM(C42:C45)</f>
        <v>52276060.459999964</v>
      </c>
      <c r="D41" s="832">
        <f>SUM(D42:D45)</f>
        <v>274993425.57999998</v>
      </c>
      <c r="E41" s="833">
        <f t="shared" si="2"/>
        <v>327269486.03999996</v>
      </c>
      <c r="F41" s="666">
        <f>SUM(F42:F45)</f>
        <v>0</v>
      </c>
      <c r="G41" s="666">
        <f>SUM(G42:G45)</f>
        <v>0</v>
      </c>
      <c r="H41" s="667">
        <f t="shared" si="3"/>
        <v>0</v>
      </c>
    </row>
    <row r="42" spans="1:8">
      <c r="A42" s="443">
        <v>17.100000000000001</v>
      </c>
      <c r="B42" s="414" t="s">
        <v>752</v>
      </c>
      <c r="C42" s="666">
        <v>52276060.459999964</v>
      </c>
      <c r="D42" s="666">
        <v>230677944.40000001</v>
      </c>
      <c r="E42" s="667">
        <f t="shared" si="2"/>
        <v>282954004.85999995</v>
      </c>
      <c r="F42" s="666"/>
      <c r="G42" s="666"/>
      <c r="H42" s="667">
        <f t="shared" si="3"/>
        <v>0</v>
      </c>
    </row>
    <row r="43" spans="1:8">
      <c r="A43" s="443">
        <v>17.2</v>
      </c>
      <c r="B43" s="415" t="s">
        <v>100</v>
      </c>
      <c r="C43" s="666">
        <v>0</v>
      </c>
      <c r="D43" s="666">
        <v>39604039.739999995</v>
      </c>
      <c r="E43" s="667">
        <f t="shared" si="2"/>
        <v>39604039.739999995</v>
      </c>
      <c r="F43" s="666"/>
      <c r="G43" s="666"/>
      <c r="H43" s="667">
        <f t="shared" si="3"/>
        <v>0</v>
      </c>
    </row>
    <row r="44" spans="1:8">
      <c r="A44" s="443">
        <v>17.3</v>
      </c>
      <c r="B44" s="414" t="s">
        <v>753</v>
      </c>
      <c r="C44" s="666"/>
      <c r="D44" s="666"/>
      <c r="E44" s="667">
        <f t="shared" si="2"/>
        <v>0</v>
      </c>
      <c r="F44" s="666"/>
      <c r="G44" s="666"/>
      <c r="H44" s="667">
        <f t="shared" si="3"/>
        <v>0</v>
      </c>
    </row>
    <row r="45" spans="1:8">
      <c r="A45" s="443">
        <v>17.399999999999999</v>
      </c>
      <c r="B45" s="414" t="s">
        <v>754</v>
      </c>
      <c r="C45" s="666">
        <v>0</v>
      </c>
      <c r="D45" s="666">
        <v>4711441.4400000004</v>
      </c>
      <c r="E45" s="667">
        <f t="shared" si="2"/>
        <v>4711441.4400000004</v>
      </c>
      <c r="F45" s="666"/>
      <c r="G45" s="666"/>
      <c r="H45" s="667">
        <f t="shared" si="3"/>
        <v>0</v>
      </c>
    </row>
    <row r="46" spans="1:8">
      <c r="A46" s="443">
        <v>18</v>
      </c>
      <c r="B46" s="416" t="s">
        <v>755</v>
      </c>
      <c r="C46" s="856">
        <v>159703.80217065196</v>
      </c>
      <c r="D46" s="857">
        <v>277848.64817373641</v>
      </c>
      <c r="E46" s="833">
        <f t="shared" si="2"/>
        <v>437552.45034438837</v>
      </c>
      <c r="F46" s="666"/>
      <c r="G46" s="666"/>
      <c r="H46" s="667">
        <f t="shared" si="3"/>
        <v>0</v>
      </c>
    </row>
    <row r="47" spans="1:8">
      <c r="A47" s="443">
        <v>19</v>
      </c>
      <c r="B47" s="416" t="s">
        <v>756</v>
      </c>
      <c r="C47" s="832">
        <f>SUM(C48:C49)</f>
        <v>4845214.21</v>
      </c>
      <c r="D47" s="832">
        <f>SUM(D48:D49)</f>
        <v>0</v>
      </c>
      <c r="E47" s="833">
        <f t="shared" si="2"/>
        <v>4845214.21</v>
      </c>
      <c r="F47" s="666">
        <f>SUM(F48:F49)</f>
        <v>0</v>
      </c>
      <c r="G47" s="666">
        <f>SUM(G48:G49)</f>
        <v>0</v>
      </c>
      <c r="H47" s="667">
        <f t="shared" si="3"/>
        <v>0</v>
      </c>
    </row>
    <row r="48" spans="1:8">
      <c r="A48" s="443">
        <v>19.100000000000001</v>
      </c>
      <c r="B48" s="417" t="s">
        <v>757</v>
      </c>
      <c r="C48" s="660">
        <v>4845214.21</v>
      </c>
      <c r="D48" s="666">
        <v>0</v>
      </c>
      <c r="E48" s="667">
        <f t="shared" si="2"/>
        <v>4845214.21</v>
      </c>
      <c r="F48" s="666"/>
      <c r="G48" s="666"/>
      <c r="H48" s="667">
        <f t="shared" si="3"/>
        <v>0</v>
      </c>
    </row>
    <row r="49" spans="1:8">
      <c r="A49" s="443">
        <v>19.2</v>
      </c>
      <c r="B49" s="418" t="s">
        <v>758</v>
      </c>
      <c r="C49" s="666"/>
      <c r="D49" s="666"/>
      <c r="E49" s="667">
        <f t="shared" si="2"/>
        <v>0</v>
      </c>
      <c r="F49" s="666"/>
      <c r="G49" s="666"/>
      <c r="H49" s="667">
        <f t="shared" si="3"/>
        <v>0</v>
      </c>
    </row>
    <row r="50" spans="1:8">
      <c r="A50" s="443">
        <v>20</v>
      </c>
      <c r="B50" s="419" t="s">
        <v>101</v>
      </c>
      <c r="C50" s="666"/>
      <c r="D50" s="666"/>
      <c r="E50" s="667">
        <f t="shared" si="2"/>
        <v>0</v>
      </c>
      <c r="F50" s="666"/>
      <c r="G50" s="666"/>
      <c r="H50" s="667">
        <f t="shared" si="3"/>
        <v>0</v>
      </c>
    </row>
    <row r="51" spans="1:8">
      <c r="A51" s="443">
        <v>21</v>
      </c>
      <c r="B51" s="420" t="s">
        <v>89</v>
      </c>
      <c r="C51" s="856">
        <v>2006384.0953555058</v>
      </c>
      <c r="D51" s="857">
        <v>1301047.44</v>
      </c>
      <c r="E51" s="833">
        <f t="shared" si="2"/>
        <v>3307431.5353555055</v>
      </c>
      <c r="F51" s="666"/>
      <c r="G51" s="666"/>
      <c r="H51" s="667">
        <f t="shared" si="3"/>
        <v>0</v>
      </c>
    </row>
    <row r="52" spans="1:8">
      <c r="A52" s="443">
        <v>21.1</v>
      </c>
      <c r="B52" s="415" t="s">
        <v>759</v>
      </c>
      <c r="C52" s="666"/>
      <c r="D52" s="666"/>
      <c r="E52" s="667">
        <f t="shared" si="2"/>
        <v>0</v>
      </c>
      <c r="F52" s="666"/>
      <c r="G52" s="666"/>
      <c r="H52" s="667">
        <f t="shared" si="3"/>
        <v>0</v>
      </c>
    </row>
    <row r="53" spans="1:8">
      <c r="A53" s="443">
        <v>22</v>
      </c>
      <c r="B53" s="419" t="s">
        <v>760</v>
      </c>
      <c r="C53" s="832">
        <f>SUM(C38,C40,C41,C46,C47,C50,C51)</f>
        <v>59287362.567526117</v>
      </c>
      <c r="D53" s="832">
        <f>SUM(D38,D40,D41,D46,D47,D50,D51)</f>
        <v>276572321.66817373</v>
      </c>
      <c r="E53" s="833">
        <f t="shared" si="2"/>
        <v>335859684.23569983</v>
      </c>
      <c r="F53" s="666">
        <f>SUM(F38,F40,F41,F46,F47,F50,F51)</f>
        <v>0</v>
      </c>
      <c r="G53" s="666">
        <f>SUM(G38,G40,G41,G46,G47,G50,G51)</f>
        <v>0</v>
      </c>
      <c r="H53" s="667">
        <f t="shared" si="3"/>
        <v>0</v>
      </c>
    </row>
    <row r="54" spans="1:8" ht="24" customHeight="1">
      <c r="A54" s="443"/>
      <c r="B54" s="421" t="s">
        <v>761</v>
      </c>
      <c r="C54" s="870"/>
      <c r="D54" s="871"/>
      <c r="E54" s="871"/>
      <c r="F54" s="871"/>
      <c r="G54" s="871"/>
      <c r="H54" s="872"/>
    </row>
    <row r="55" spans="1:8">
      <c r="A55" s="443">
        <v>23</v>
      </c>
      <c r="B55" s="419" t="s">
        <v>105</v>
      </c>
      <c r="C55" s="666">
        <v>69161600</v>
      </c>
      <c r="D55" s="666"/>
      <c r="E55" s="667">
        <f>C55+D55</f>
        <v>69161600</v>
      </c>
      <c r="F55" s="666"/>
      <c r="G55" s="666"/>
      <c r="H55" s="667">
        <f>F55+G55</f>
        <v>0</v>
      </c>
    </row>
    <row r="56" spans="1:8">
      <c r="A56" s="443">
        <v>24</v>
      </c>
      <c r="B56" s="419" t="s">
        <v>762</v>
      </c>
      <c r="C56" s="666"/>
      <c r="D56" s="666"/>
      <c r="E56" s="667">
        <f t="shared" ref="E56:E69" si="4">C56+D56</f>
        <v>0</v>
      </c>
      <c r="F56" s="666"/>
      <c r="G56" s="666"/>
      <c r="H56" s="667">
        <f t="shared" ref="H56:H69" si="5">F56+G56</f>
        <v>0</v>
      </c>
    </row>
    <row r="57" spans="1:8">
      <c r="A57" s="443">
        <v>25</v>
      </c>
      <c r="B57" s="422" t="s">
        <v>102</v>
      </c>
      <c r="C57" s="666"/>
      <c r="D57" s="666"/>
      <c r="E57" s="667">
        <f t="shared" si="4"/>
        <v>0</v>
      </c>
      <c r="F57" s="666"/>
      <c r="G57" s="666"/>
      <c r="H57" s="667">
        <f t="shared" si="5"/>
        <v>0</v>
      </c>
    </row>
    <row r="58" spans="1:8">
      <c r="A58" s="443">
        <v>26</v>
      </c>
      <c r="B58" s="416" t="s">
        <v>763</v>
      </c>
      <c r="C58" s="666"/>
      <c r="D58" s="666"/>
      <c r="E58" s="667">
        <f t="shared" si="4"/>
        <v>0</v>
      </c>
      <c r="F58" s="666"/>
      <c r="G58" s="666"/>
      <c r="H58" s="667">
        <f t="shared" si="5"/>
        <v>0</v>
      </c>
    </row>
    <row r="59" spans="1:8" ht="21">
      <c r="A59" s="443">
        <v>27</v>
      </c>
      <c r="B59" s="416" t="s">
        <v>764</v>
      </c>
      <c r="C59" s="666">
        <f>SUM(C60:C61)</f>
        <v>0</v>
      </c>
      <c r="D59" s="666">
        <f>SUM(D60:D61)</f>
        <v>0</v>
      </c>
      <c r="E59" s="667">
        <f t="shared" si="4"/>
        <v>0</v>
      </c>
      <c r="F59" s="666"/>
      <c r="G59" s="666"/>
      <c r="H59" s="667">
        <f t="shared" si="5"/>
        <v>0</v>
      </c>
    </row>
    <row r="60" spans="1:8">
      <c r="A60" s="443">
        <v>27.1</v>
      </c>
      <c r="B60" s="423" t="s">
        <v>765</v>
      </c>
      <c r="C60" s="666"/>
      <c r="D60" s="666"/>
      <c r="E60" s="667">
        <f t="shared" si="4"/>
        <v>0</v>
      </c>
      <c r="F60" s="666"/>
      <c r="G60" s="666"/>
      <c r="H60" s="667">
        <f t="shared" si="5"/>
        <v>0</v>
      </c>
    </row>
    <row r="61" spans="1:8">
      <c r="A61" s="443">
        <v>27.2</v>
      </c>
      <c r="B61" s="414" t="s">
        <v>766</v>
      </c>
      <c r="C61" s="666"/>
      <c r="D61" s="666"/>
      <c r="E61" s="667">
        <f t="shared" si="4"/>
        <v>0</v>
      </c>
      <c r="F61" s="666"/>
      <c r="G61" s="666"/>
      <c r="H61" s="667">
        <f t="shared" si="5"/>
        <v>0</v>
      </c>
    </row>
    <row r="62" spans="1:8">
      <c r="A62" s="443">
        <v>28</v>
      </c>
      <c r="B62" s="420" t="s">
        <v>767</v>
      </c>
      <c r="C62" s="666"/>
      <c r="D62" s="666"/>
      <c r="E62" s="667">
        <f t="shared" si="4"/>
        <v>0</v>
      </c>
      <c r="F62" s="666"/>
      <c r="G62" s="666"/>
      <c r="H62" s="667">
        <f t="shared" si="5"/>
        <v>0</v>
      </c>
    </row>
    <row r="63" spans="1:8">
      <c r="A63" s="443">
        <v>29</v>
      </c>
      <c r="B63" s="416" t="s">
        <v>768</v>
      </c>
      <c r="C63" s="666">
        <f>SUM(C64:C66)</f>
        <v>0</v>
      </c>
      <c r="D63" s="666">
        <f>SUM(D64:D66)</f>
        <v>0</v>
      </c>
      <c r="E63" s="667">
        <f t="shared" si="4"/>
        <v>0</v>
      </c>
      <c r="F63" s="666"/>
      <c r="G63" s="666"/>
      <c r="H63" s="667">
        <f t="shared" si="5"/>
        <v>0</v>
      </c>
    </row>
    <row r="64" spans="1:8">
      <c r="A64" s="443">
        <v>29.1</v>
      </c>
      <c r="B64" s="403" t="s">
        <v>769</v>
      </c>
      <c r="C64" s="666"/>
      <c r="D64" s="666"/>
      <c r="E64" s="667">
        <f t="shared" si="4"/>
        <v>0</v>
      </c>
      <c r="F64" s="666"/>
      <c r="G64" s="666"/>
      <c r="H64" s="667">
        <f t="shared" si="5"/>
        <v>0</v>
      </c>
    </row>
    <row r="65" spans="1:8" ht="24.95" customHeight="1">
      <c r="A65" s="443">
        <v>29.2</v>
      </c>
      <c r="B65" s="423" t="s">
        <v>770</v>
      </c>
      <c r="C65" s="666"/>
      <c r="D65" s="666"/>
      <c r="E65" s="667">
        <f t="shared" si="4"/>
        <v>0</v>
      </c>
      <c r="F65" s="666"/>
      <c r="G65" s="666"/>
      <c r="H65" s="667">
        <f t="shared" si="5"/>
        <v>0</v>
      </c>
    </row>
    <row r="66" spans="1:8" ht="22.5" customHeight="1">
      <c r="A66" s="443">
        <v>29.3</v>
      </c>
      <c r="B66" s="406" t="s">
        <v>771</v>
      </c>
      <c r="C66" s="666"/>
      <c r="D66" s="666"/>
      <c r="E66" s="667">
        <f t="shared" si="4"/>
        <v>0</v>
      </c>
      <c r="F66" s="666"/>
      <c r="G66" s="666"/>
      <c r="H66" s="667">
        <f t="shared" si="5"/>
        <v>0</v>
      </c>
    </row>
    <row r="67" spans="1:8">
      <c r="A67" s="443">
        <v>30</v>
      </c>
      <c r="B67" s="402" t="s">
        <v>103</v>
      </c>
      <c r="C67" s="660">
        <v>64885464.899501532</v>
      </c>
      <c r="D67" s="666"/>
      <c r="E67" s="667">
        <f t="shared" si="4"/>
        <v>64885464.899501532</v>
      </c>
      <c r="F67" s="666"/>
      <c r="G67" s="666"/>
      <c r="H67" s="667">
        <f t="shared" si="5"/>
        <v>0</v>
      </c>
    </row>
    <row r="68" spans="1:8">
      <c r="A68" s="443">
        <v>31</v>
      </c>
      <c r="B68" s="424" t="s">
        <v>772</v>
      </c>
      <c r="C68" s="832">
        <f>SUM(C55,C56,C57,C58,C59,C62,C63,C67)</f>
        <v>134047064.89950153</v>
      </c>
      <c r="D68" s="832">
        <f>SUM(D55,D56,D57,D58,D59,D62,D63,D67)</f>
        <v>0</v>
      </c>
      <c r="E68" s="833">
        <f t="shared" si="4"/>
        <v>134047064.89950153</v>
      </c>
      <c r="F68" s="666">
        <f>SUM(F55,F56,F57,F58,F59,F62,F63,F67)</f>
        <v>0</v>
      </c>
      <c r="G68" s="666">
        <f>SUM(G55,G56,G57,G58,G59,G62,G63,G67)</f>
        <v>0</v>
      </c>
      <c r="H68" s="667">
        <f t="shared" si="5"/>
        <v>0</v>
      </c>
    </row>
    <row r="69" spans="1:8">
      <c r="A69" s="443">
        <v>32</v>
      </c>
      <c r="B69" s="425" t="s">
        <v>773</v>
      </c>
      <c r="C69" s="832">
        <f>SUM(C53,C68)</f>
        <v>193334427.46702766</v>
      </c>
      <c r="D69" s="832">
        <f>SUM(D53,D68)</f>
        <v>276572321.66817373</v>
      </c>
      <c r="E69" s="833">
        <f t="shared" si="4"/>
        <v>469906749.13520139</v>
      </c>
      <c r="F69" s="666">
        <f>SUM(F68)</f>
        <v>0</v>
      </c>
      <c r="G69" s="666">
        <f>SUM(G68)</f>
        <v>0</v>
      </c>
      <c r="H69" s="667">
        <f t="shared" si="5"/>
        <v>0</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5"/>
  <sheetViews>
    <sheetView showGridLines="0" zoomScale="80" zoomScaleNormal="80" workbookViewId="0">
      <selection activeCell="B2" sqref="B2:C2"/>
    </sheetView>
  </sheetViews>
  <sheetFormatPr defaultColWidth="43.5703125" defaultRowHeight="11.25"/>
  <cols>
    <col min="1" max="1" width="8" style="162" customWidth="1"/>
    <col min="2" max="2" width="66.140625" style="163" customWidth="1"/>
    <col min="3" max="3" width="131.42578125" style="164" customWidth="1"/>
    <col min="4" max="5" width="10.28515625" style="155" customWidth="1"/>
    <col min="6" max="6" width="67.5703125" style="155" customWidth="1"/>
    <col min="7" max="16384" width="43.5703125" style="155"/>
  </cols>
  <sheetData>
    <row r="1" spans="1:3" ht="12.75" thickTop="1" thickBot="1">
      <c r="A1" s="1042" t="s">
        <v>187</v>
      </c>
      <c r="B1" s="1043"/>
      <c r="C1" s="1044"/>
    </row>
    <row r="2" spans="1:3" ht="26.25" customHeight="1">
      <c r="A2" s="384"/>
      <c r="B2" s="1045" t="s">
        <v>188</v>
      </c>
      <c r="C2" s="1045"/>
    </row>
    <row r="3" spans="1:3" s="160" customFormat="1" ht="11.25" customHeight="1">
      <c r="A3" s="159"/>
      <c r="B3" s="1045" t="s">
        <v>263</v>
      </c>
      <c r="C3" s="1045"/>
    </row>
    <row r="4" spans="1:3" ht="12" customHeight="1" thickBot="1">
      <c r="A4" s="1024" t="s">
        <v>267</v>
      </c>
      <c r="B4" s="1025"/>
      <c r="C4" s="1026"/>
    </row>
    <row r="5" spans="1:3" ht="12" thickTop="1">
      <c r="A5" s="156"/>
      <c r="B5" s="1027" t="s">
        <v>189</v>
      </c>
      <c r="C5" s="1028"/>
    </row>
    <row r="6" spans="1:3">
      <c r="A6" s="384"/>
      <c r="B6" s="1004" t="s">
        <v>264</v>
      </c>
      <c r="C6" s="1005"/>
    </row>
    <row r="7" spans="1:3">
      <c r="A7" s="384"/>
      <c r="B7" s="1004" t="s">
        <v>190</v>
      </c>
      <c r="C7" s="1005"/>
    </row>
    <row r="8" spans="1:3">
      <c r="A8" s="384"/>
      <c r="B8" s="1004" t="s">
        <v>265</v>
      </c>
      <c r="C8" s="1005"/>
    </row>
    <row r="9" spans="1:3">
      <c r="A9" s="384"/>
      <c r="B9" s="1048" t="s">
        <v>266</v>
      </c>
      <c r="C9" s="1049"/>
    </row>
    <row r="10" spans="1:3">
      <c r="A10" s="384"/>
      <c r="B10" s="1040" t="s">
        <v>191</v>
      </c>
      <c r="C10" s="1041" t="s">
        <v>191</v>
      </c>
    </row>
    <row r="11" spans="1:3">
      <c r="A11" s="384"/>
      <c r="B11" s="1040" t="s">
        <v>192</v>
      </c>
      <c r="C11" s="1041" t="s">
        <v>192</v>
      </c>
    </row>
    <row r="12" spans="1:3">
      <c r="A12" s="384"/>
      <c r="B12" s="1040" t="s">
        <v>193</v>
      </c>
      <c r="C12" s="1041" t="s">
        <v>193</v>
      </c>
    </row>
    <row r="13" spans="1:3">
      <c r="A13" s="384"/>
      <c r="B13" s="1040" t="s">
        <v>194</v>
      </c>
      <c r="C13" s="1041" t="s">
        <v>194</v>
      </c>
    </row>
    <row r="14" spans="1:3">
      <c r="A14" s="384"/>
      <c r="B14" s="1040" t="s">
        <v>195</v>
      </c>
      <c r="C14" s="1041" t="s">
        <v>195</v>
      </c>
    </row>
    <row r="15" spans="1:3" ht="21.75" customHeight="1">
      <c r="A15" s="384"/>
      <c r="B15" s="1040" t="s">
        <v>196</v>
      </c>
      <c r="C15" s="1041" t="s">
        <v>196</v>
      </c>
    </row>
    <row r="16" spans="1:3">
      <c r="A16" s="384"/>
      <c r="B16" s="1040" t="s">
        <v>197</v>
      </c>
      <c r="C16" s="1041" t="s">
        <v>198</v>
      </c>
    </row>
    <row r="17" spans="1:6">
      <c r="A17" s="384"/>
      <c r="B17" s="1040" t="s">
        <v>199</v>
      </c>
      <c r="C17" s="1041" t="s">
        <v>200</v>
      </c>
    </row>
    <row r="18" spans="1:6">
      <c r="A18" s="384"/>
      <c r="B18" s="1040" t="s">
        <v>201</v>
      </c>
      <c r="C18" s="1041" t="s">
        <v>202</v>
      </c>
    </row>
    <row r="19" spans="1:6">
      <c r="A19" s="384"/>
      <c r="B19" s="1040" t="s">
        <v>203</v>
      </c>
      <c r="C19" s="1041" t="s">
        <v>203</v>
      </c>
    </row>
    <row r="20" spans="1:6">
      <c r="A20" s="384"/>
      <c r="B20" s="1046" t="s">
        <v>956</v>
      </c>
      <c r="C20" s="1047" t="s">
        <v>204</v>
      </c>
    </row>
    <row r="21" spans="1:6">
      <c r="A21" s="384"/>
      <c r="B21" s="1040" t="s">
        <v>945</v>
      </c>
      <c r="C21" s="1041" t="s">
        <v>205</v>
      </c>
    </row>
    <row r="22" spans="1:6" ht="23.25" customHeight="1">
      <c r="A22" s="384"/>
      <c r="B22" s="1040" t="s">
        <v>206</v>
      </c>
      <c r="C22" s="1041" t="s">
        <v>207</v>
      </c>
      <c r="F22" s="619"/>
    </row>
    <row r="23" spans="1:6">
      <c r="A23" s="384"/>
      <c r="B23" s="1040" t="s">
        <v>208</v>
      </c>
      <c r="C23" s="1041" t="s">
        <v>208</v>
      </c>
    </row>
    <row r="24" spans="1:6">
      <c r="A24" s="384"/>
      <c r="B24" s="1040" t="s">
        <v>209</v>
      </c>
      <c r="C24" s="1041" t="s">
        <v>210</v>
      </c>
    </row>
    <row r="25" spans="1:6" ht="12" thickBot="1">
      <c r="A25" s="157"/>
      <c r="B25" s="1034" t="s">
        <v>211</v>
      </c>
      <c r="C25" s="1035"/>
    </row>
    <row r="26" spans="1:6" ht="12.75" thickTop="1" thickBot="1">
      <c r="A26" s="1024" t="s">
        <v>842</v>
      </c>
      <c r="B26" s="1025"/>
      <c r="C26" s="1026"/>
    </row>
    <row r="27" spans="1:6" ht="12.75" thickTop="1" thickBot="1">
      <c r="A27" s="158"/>
      <c r="B27" s="1036" t="s">
        <v>843</v>
      </c>
      <c r="C27" s="1037"/>
    </row>
    <row r="28" spans="1:6" ht="12.75" thickTop="1" thickBot="1">
      <c r="A28" s="1024" t="s">
        <v>268</v>
      </c>
      <c r="B28" s="1025"/>
      <c r="C28" s="1026"/>
    </row>
    <row r="29" spans="1:6" ht="12" thickTop="1">
      <c r="A29" s="156"/>
      <c r="B29" s="1038" t="s">
        <v>846</v>
      </c>
      <c r="C29" s="1039" t="s">
        <v>212</v>
      </c>
    </row>
    <row r="30" spans="1:6">
      <c r="A30" s="384"/>
      <c r="B30" s="1029" t="s">
        <v>216</v>
      </c>
      <c r="C30" s="1030" t="s">
        <v>213</v>
      </c>
    </row>
    <row r="31" spans="1:6">
      <c r="A31" s="384"/>
      <c r="B31" s="1029" t="s">
        <v>844</v>
      </c>
      <c r="C31" s="1030" t="s">
        <v>214</v>
      </c>
    </row>
    <row r="32" spans="1:6">
      <c r="A32" s="384"/>
      <c r="B32" s="1029" t="s">
        <v>845</v>
      </c>
      <c r="C32" s="1030" t="s">
        <v>215</v>
      </c>
    </row>
    <row r="33" spans="1:3">
      <c r="A33" s="384"/>
      <c r="B33" s="1029" t="s">
        <v>219</v>
      </c>
      <c r="C33" s="1030" t="s">
        <v>220</v>
      </c>
    </row>
    <row r="34" spans="1:3">
      <c r="A34" s="384"/>
      <c r="B34" s="1029" t="s">
        <v>847</v>
      </c>
      <c r="C34" s="1030" t="s">
        <v>217</v>
      </c>
    </row>
    <row r="35" spans="1:3">
      <c r="A35" s="384"/>
      <c r="B35" s="1029" t="s">
        <v>848</v>
      </c>
      <c r="C35" s="1030" t="s">
        <v>218</v>
      </c>
    </row>
    <row r="36" spans="1:3">
      <c r="A36" s="384"/>
      <c r="B36" s="1031" t="s">
        <v>849</v>
      </c>
      <c r="C36" s="1032"/>
    </row>
    <row r="37" spans="1:3" ht="24.75" customHeight="1">
      <c r="A37" s="384"/>
      <c r="B37" s="1029" t="s">
        <v>850</v>
      </c>
      <c r="C37" s="1030" t="s">
        <v>221</v>
      </c>
    </row>
    <row r="38" spans="1:3" ht="23.25" customHeight="1">
      <c r="A38" s="384"/>
      <c r="B38" s="1029" t="s">
        <v>851</v>
      </c>
      <c r="C38" s="1030" t="s">
        <v>222</v>
      </c>
    </row>
    <row r="39" spans="1:3" ht="23.25" customHeight="1">
      <c r="A39" s="455"/>
      <c r="B39" s="1031" t="s">
        <v>852</v>
      </c>
      <c r="C39" s="1033"/>
    </row>
    <row r="40" spans="1:3" ht="12" customHeight="1">
      <c r="A40" s="384"/>
      <c r="B40" s="1029" t="s">
        <v>853</v>
      </c>
      <c r="C40" s="1030"/>
    </row>
    <row r="41" spans="1:3" ht="12" thickBot="1">
      <c r="A41" s="1024" t="s">
        <v>269</v>
      </c>
      <c r="B41" s="1025"/>
      <c r="C41" s="1026"/>
    </row>
    <row r="42" spans="1:3" ht="12" thickTop="1">
      <c r="A42" s="156"/>
      <c r="B42" s="1027" t="s">
        <v>299</v>
      </c>
      <c r="C42" s="1028" t="s">
        <v>223</v>
      </c>
    </row>
    <row r="43" spans="1:3">
      <c r="A43" s="384"/>
      <c r="B43" s="1004" t="s">
        <v>298</v>
      </c>
      <c r="C43" s="1005"/>
    </row>
    <row r="44" spans="1:3" ht="23.25" customHeight="1" thickBot="1">
      <c r="A44" s="157"/>
      <c r="B44" s="1022" t="s">
        <v>224</v>
      </c>
      <c r="C44" s="1023" t="s">
        <v>225</v>
      </c>
    </row>
    <row r="45" spans="1:3" ht="11.25" customHeight="1" thickTop="1" thickBot="1">
      <c r="A45" s="1024" t="s">
        <v>270</v>
      </c>
      <c r="B45" s="1025"/>
      <c r="C45" s="1026"/>
    </row>
    <row r="46" spans="1:3" ht="26.25" customHeight="1" thickTop="1">
      <c r="A46" s="384"/>
      <c r="B46" s="1004" t="s">
        <v>271</v>
      </c>
      <c r="C46" s="1005"/>
    </row>
    <row r="47" spans="1:3" ht="12" thickBot="1">
      <c r="A47" s="1024" t="s">
        <v>272</v>
      </c>
      <c r="B47" s="1025"/>
      <c r="C47" s="1026"/>
    </row>
    <row r="48" spans="1:3" ht="12" thickTop="1">
      <c r="A48" s="156"/>
      <c r="B48" s="1027" t="s">
        <v>226</v>
      </c>
      <c r="C48" s="1028" t="s">
        <v>226</v>
      </c>
    </row>
    <row r="49" spans="1:3" ht="11.25" customHeight="1">
      <c r="A49" s="384"/>
      <c r="B49" s="1004" t="s">
        <v>227</v>
      </c>
      <c r="C49" s="1005" t="s">
        <v>227</v>
      </c>
    </row>
    <row r="50" spans="1:3">
      <c r="A50" s="384"/>
      <c r="B50" s="1004" t="s">
        <v>228</v>
      </c>
      <c r="C50" s="1005" t="s">
        <v>228</v>
      </c>
    </row>
    <row r="51" spans="1:3" ht="11.25" customHeight="1">
      <c r="A51" s="384"/>
      <c r="B51" s="1004" t="s">
        <v>855</v>
      </c>
      <c r="C51" s="1005" t="s">
        <v>229</v>
      </c>
    </row>
    <row r="52" spans="1:3" ht="33.6" customHeight="1">
      <c r="A52" s="384"/>
      <c r="B52" s="1004" t="s">
        <v>230</v>
      </c>
      <c r="C52" s="1005" t="s">
        <v>230</v>
      </c>
    </row>
    <row r="53" spans="1:3" ht="11.25" customHeight="1">
      <c r="A53" s="384"/>
      <c r="B53" s="1004" t="s">
        <v>319</v>
      </c>
      <c r="C53" s="1005" t="s">
        <v>231</v>
      </c>
    </row>
    <row r="54" spans="1:3" ht="11.25" customHeight="1" thickBot="1">
      <c r="A54" s="1024" t="s">
        <v>273</v>
      </c>
      <c r="B54" s="1025"/>
      <c r="C54" s="1026"/>
    </row>
    <row r="55" spans="1:3" ht="12" thickTop="1">
      <c r="A55" s="156"/>
      <c r="B55" s="1027" t="s">
        <v>226</v>
      </c>
      <c r="C55" s="1028" t="s">
        <v>226</v>
      </c>
    </row>
    <row r="56" spans="1:3">
      <c r="A56" s="384"/>
      <c r="B56" s="1004" t="s">
        <v>232</v>
      </c>
      <c r="C56" s="1005" t="s">
        <v>232</v>
      </c>
    </row>
    <row r="57" spans="1:3">
      <c r="A57" s="384"/>
      <c r="B57" s="1004" t="s">
        <v>276</v>
      </c>
      <c r="C57" s="1005" t="s">
        <v>233</v>
      </c>
    </row>
    <row r="58" spans="1:3">
      <c r="A58" s="384"/>
      <c r="B58" s="1004" t="s">
        <v>234</v>
      </c>
      <c r="C58" s="1005" t="s">
        <v>234</v>
      </c>
    </row>
    <row r="59" spans="1:3">
      <c r="A59" s="384"/>
      <c r="B59" s="1004" t="s">
        <v>235</v>
      </c>
      <c r="C59" s="1005" t="s">
        <v>235</v>
      </c>
    </row>
    <row r="60" spans="1:3">
      <c r="A60" s="384"/>
      <c r="B60" s="1004" t="s">
        <v>236</v>
      </c>
      <c r="C60" s="1005" t="s">
        <v>236</v>
      </c>
    </row>
    <row r="61" spans="1:3">
      <c r="A61" s="384"/>
      <c r="B61" s="1004" t="s">
        <v>277</v>
      </c>
      <c r="C61" s="1005" t="s">
        <v>237</v>
      </c>
    </row>
    <row r="62" spans="1:3">
      <c r="A62" s="384"/>
      <c r="B62" s="1004" t="s">
        <v>238</v>
      </c>
      <c r="C62" s="1005" t="s">
        <v>238</v>
      </c>
    </row>
    <row r="63" spans="1:3" ht="12" thickBot="1">
      <c r="A63" s="157"/>
      <c r="B63" s="1022" t="s">
        <v>239</v>
      </c>
      <c r="C63" s="1023" t="s">
        <v>239</v>
      </c>
    </row>
    <row r="64" spans="1:3" ht="11.25" customHeight="1" thickTop="1">
      <c r="A64" s="1010" t="s">
        <v>274</v>
      </c>
      <c r="B64" s="1011"/>
      <c r="C64" s="1012"/>
    </row>
    <row r="65" spans="1:3" ht="12" thickBot="1">
      <c r="A65" s="157"/>
      <c r="B65" s="1022" t="s">
        <v>240</v>
      </c>
      <c r="C65" s="1023" t="s">
        <v>240</v>
      </c>
    </row>
    <row r="66" spans="1:3" ht="11.25" customHeight="1" thickTop="1" thickBot="1">
      <c r="A66" s="1024" t="s">
        <v>275</v>
      </c>
      <c r="B66" s="1025"/>
      <c r="C66" s="1026"/>
    </row>
    <row r="67" spans="1:3" ht="12" thickTop="1">
      <c r="A67" s="156"/>
      <c r="B67" s="1027" t="s">
        <v>241</v>
      </c>
      <c r="C67" s="1028" t="s">
        <v>241</v>
      </c>
    </row>
    <row r="68" spans="1:3">
      <c r="A68" s="384"/>
      <c r="B68" s="1004" t="s">
        <v>857</v>
      </c>
      <c r="C68" s="1005" t="s">
        <v>242</v>
      </c>
    </row>
    <row r="69" spans="1:3">
      <c r="A69" s="384"/>
      <c r="B69" s="1004" t="s">
        <v>243</v>
      </c>
      <c r="C69" s="1005" t="s">
        <v>243</v>
      </c>
    </row>
    <row r="70" spans="1:3" ht="54.95" customHeight="1">
      <c r="A70" s="384"/>
      <c r="B70" s="1020" t="s">
        <v>686</v>
      </c>
      <c r="C70" s="1021" t="s">
        <v>244</v>
      </c>
    </row>
    <row r="71" spans="1:3" ht="33.75" customHeight="1">
      <c r="A71" s="384"/>
      <c r="B71" s="1020" t="s">
        <v>278</v>
      </c>
      <c r="C71" s="1021" t="s">
        <v>245</v>
      </c>
    </row>
    <row r="72" spans="1:3" ht="15.75" customHeight="1">
      <c r="A72" s="384"/>
      <c r="B72" s="1020" t="s">
        <v>858</v>
      </c>
      <c r="C72" s="1021" t="s">
        <v>246</v>
      </c>
    </row>
    <row r="73" spans="1:3">
      <c r="A73" s="384"/>
      <c r="B73" s="1004" t="s">
        <v>247</v>
      </c>
      <c r="C73" s="1005" t="s">
        <v>247</v>
      </c>
    </row>
    <row r="74" spans="1:3" ht="12" thickBot="1">
      <c r="A74" s="157"/>
      <c r="B74" s="1022" t="s">
        <v>248</v>
      </c>
      <c r="C74" s="1023" t="s">
        <v>248</v>
      </c>
    </row>
    <row r="75" spans="1:3" ht="12" thickTop="1">
      <c r="A75" s="1010" t="s">
        <v>302</v>
      </c>
      <c r="B75" s="1011"/>
      <c r="C75" s="1012"/>
    </row>
    <row r="76" spans="1:3">
      <c r="A76" s="384"/>
      <c r="B76" s="1004" t="s">
        <v>240</v>
      </c>
      <c r="C76" s="1005"/>
    </row>
    <row r="77" spans="1:3">
      <c r="A77" s="384"/>
      <c r="B77" s="1004" t="s">
        <v>300</v>
      </c>
      <c r="C77" s="1005"/>
    </row>
    <row r="78" spans="1:3">
      <c r="A78" s="384"/>
      <c r="B78" s="1004" t="s">
        <v>301</v>
      </c>
      <c r="C78" s="1005"/>
    </row>
    <row r="79" spans="1:3">
      <c r="A79" s="1010" t="s">
        <v>303</v>
      </c>
      <c r="B79" s="1011"/>
      <c r="C79" s="1012"/>
    </row>
    <row r="80" spans="1:3">
      <c r="A80" s="384"/>
      <c r="B80" s="1004" t="s">
        <v>240</v>
      </c>
      <c r="C80" s="1005"/>
    </row>
    <row r="81" spans="1:3">
      <c r="A81" s="384"/>
      <c r="B81" s="1004" t="s">
        <v>304</v>
      </c>
      <c r="C81" s="1005"/>
    </row>
    <row r="82" spans="1:3" ht="79.5" customHeight="1">
      <c r="A82" s="384"/>
      <c r="B82" s="1004" t="s">
        <v>318</v>
      </c>
      <c r="C82" s="1005"/>
    </row>
    <row r="83" spans="1:3" ht="53.25" customHeight="1">
      <c r="A83" s="384"/>
      <c r="B83" s="1004" t="s">
        <v>317</v>
      </c>
      <c r="C83" s="1005"/>
    </row>
    <row r="84" spans="1:3">
      <c r="A84" s="384"/>
      <c r="B84" s="1004" t="s">
        <v>305</v>
      </c>
      <c r="C84" s="1005"/>
    </row>
    <row r="85" spans="1:3">
      <c r="A85" s="384"/>
      <c r="B85" s="1004" t="s">
        <v>306</v>
      </c>
      <c r="C85" s="1005"/>
    </row>
    <row r="86" spans="1:3">
      <c r="A86" s="384"/>
      <c r="B86" s="1004" t="s">
        <v>307</v>
      </c>
      <c r="C86" s="1005"/>
    </row>
    <row r="87" spans="1:3">
      <c r="A87" s="1010" t="s">
        <v>308</v>
      </c>
      <c r="B87" s="1011"/>
      <c r="C87" s="1012"/>
    </row>
    <row r="88" spans="1:3">
      <c r="A88" s="384"/>
      <c r="B88" s="1004" t="s">
        <v>240</v>
      </c>
      <c r="C88" s="1005"/>
    </row>
    <row r="89" spans="1:3">
      <c r="A89" s="384"/>
      <c r="B89" s="1004" t="s">
        <v>310</v>
      </c>
      <c r="C89" s="1005"/>
    </row>
    <row r="90" spans="1:3" ht="12" customHeight="1">
      <c r="A90" s="384"/>
      <c r="B90" s="1004" t="s">
        <v>311</v>
      </c>
      <c r="C90" s="1005"/>
    </row>
    <row r="91" spans="1:3">
      <c r="A91" s="384"/>
      <c r="B91" s="1004" t="s">
        <v>312</v>
      </c>
      <c r="C91" s="1005"/>
    </row>
    <row r="92" spans="1:3" ht="24.75" customHeight="1">
      <c r="A92" s="384"/>
      <c r="B92" s="1013" t="s">
        <v>348</v>
      </c>
      <c r="C92" s="1014"/>
    </row>
    <row r="93" spans="1:3" ht="24" customHeight="1">
      <c r="A93" s="384"/>
      <c r="B93" s="1013" t="s">
        <v>349</v>
      </c>
      <c r="C93" s="1014"/>
    </row>
    <row r="94" spans="1:3" ht="13.5" customHeight="1">
      <c r="A94" s="384"/>
      <c r="B94" s="1015" t="s">
        <v>313</v>
      </c>
      <c r="C94" s="1016"/>
    </row>
    <row r="95" spans="1:3" ht="11.25" customHeight="1" thickBot="1">
      <c r="A95" s="1017" t="s">
        <v>344</v>
      </c>
      <c r="B95" s="1018"/>
      <c r="C95" s="1019"/>
    </row>
    <row r="96" spans="1:3" ht="12.75" thickTop="1" thickBot="1">
      <c r="A96" s="1009" t="s">
        <v>249</v>
      </c>
      <c r="B96" s="1009"/>
      <c r="C96" s="1009"/>
    </row>
    <row r="97" spans="1:3">
      <c r="A97" s="221">
        <v>2</v>
      </c>
      <c r="B97" s="370" t="s">
        <v>324</v>
      </c>
      <c r="C97" s="370" t="s">
        <v>345</v>
      </c>
    </row>
    <row r="98" spans="1:3">
      <c r="A98" s="161">
        <v>3</v>
      </c>
      <c r="B98" s="371" t="s">
        <v>325</v>
      </c>
      <c r="C98" s="372" t="s">
        <v>346</v>
      </c>
    </row>
    <row r="99" spans="1:3">
      <c r="A99" s="161">
        <v>4</v>
      </c>
      <c r="B99" s="371" t="s">
        <v>326</v>
      </c>
      <c r="C99" s="372" t="s">
        <v>350</v>
      </c>
    </row>
    <row r="100" spans="1:3" ht="11.25" customHeight="1">
      <c r="A100" s="161">
        <v>5</v>
      </c>
      <c r="B100" s="371" t="s">
        <v>327</v>
      </c>
      <c r="C100" s="372" t="s">
        <v>347</v>
      </c>
    </row>
    <row r="101" spans="1:3" ht="12" customHeight="1">
      <c r="A101" s="161">
        <v>6</v>
      </c>
      <c r="B101" s="371" t="s">
        <v>342</v>
      </c>
      <c r="C101" s="372" t="s">
        <v>328</v>
      </c>
    </row>
    <row r="102" spans="1:3" ht="12" customHeight="1">
      <c r="A102" s="161">
        <v>7</v>
      </c>
      <c r="B102" s="371" t="s">
        <v>329</v>
      </c>
      <c r="C102" s="372" t="s">
        <v>343</v>
      </c>
    </row>
    <row r="103" spans="1:3">
      <c r="A103" s="161">
        <v>8</v>
      </c>
      <c r="B103" s="371" t="s">
        <v>334</v>
      </c>
      <c r="C103" s="372" t="s">
        <v>354</v>
      </c>
    </row>
    <row r="104" spans="1:3" ht="11.25" customHeight="1">
      <c r="A104" s="1010" t="s">
        <v>314</v>
      </c>
      <c r="B104" s="1011"/>
      <c r="C104" s="1012"/>
    </row>
    <row r="105" spans="1:3" ht="12" customHeight="1">
      <c r="A105" s="384"/>
      <c r="B105" s="1004" t="s">
        <v>240</v>
      </c>
      <c r="C105" s="1005"/>
    </row>
    <row r="106" spans="1:3">
      <c r="A106" s="1010" t="s">
        <v>487</v>
      </c>
      <c r="B106" s="1011"/>
      <c r="C106" s="1012"/>
    </row>
    <row r="107" spans="1:3" ht="12" customHeight="1">
      <c r="A107" s="384"/>
      <c r="B107" s="1004" t="s">
        <v>489</v>
      </c>
      <c r="C107" s="1005"/>
    </row>
    <row r="108" spans="1:3">
      <c r="A108" s="384"/>
      <c r="B108" s="1004" t="s">
        <v>490</v>
      </c>
      <c r="C108" s="1005"/>
    </row>
    <row r="109" spans="1:3">
      <c r="A109" s="384"/>
      <c r="B109" s="1004" t="s">
        <v>488</v>
      </c>
      <c r="C109" s="1005"/>
    </row>
    <row r="110" spans="1:3">
      <c r="A110" s="1001" t="s">
        <v>722</v>
      </c>
      <c r="B110" s="1001"/>
      <c r="C110" s="1001"/>
    </row>
    <row r="111" spans="1:3">
      <c r="A111" s="1006" t="s">
        <v>187</v>
      </c>
      <c r="B111" s="1006"/>
      <c r="C111" s="1006"/>
    </row>
    <row r="112" spans="1:3">
      <c r="A112" s="598">
        <v>1</v>
      </c>
      <c r="B112" s="991" t="s">
        <v>605</v>
      </c>
      <c r="C112" s="992"/>
    </row>
    <row r="113" spans="1:3">
      <c r="A113" s="598">
        <v>2</v>
      </c>
      <c r="B113" s="1007" t="s">
        <v>606</v>
      </c>
      <c r="C113" s="1008"/>
    </row>
    <row r="114" spans="1:3">
      <c r="A114" s="598">
        <v>3</v>
      </c>
      <c r="B114" s="991" t="s">
        <v>932</v>
      </c>
      <c r="C114" s="992"/>
    </row>
    <row r="115" spans="1:3">
      <c r="A115" s="598">
        <v>4</v>
      </c>
      <c r="B115" s="991" t="s">
        <v>931</v>
      </c>
      <c r="C115" s="992"/>
    </row>
    <row r="116" spans="1:3">
      <c r="A116" s="598">
        <v>5</v>
      </c>
      <c r="B116" s="602" t="s">
        <v>930</v>
      </c>
      <c r="C116" s="601"/>
    </row>
    <row r="117" spans="1:3">
      <c r="A117" s="598">
        <v>6</v>
      </c>
      <c r="B117" s="991" t="s">
        <v>943</v>
      </c>
      <c r="C117" s="992"/>
    </row>
    <row r="118" spans="1:3" ht="48.6" customHeight="1">
      <c r="A118" s="598">
        <v>7</v>
      </c>
      <c r="B118" s="991" t="s">
        <v>944</v>
      </c>
      <c r="C118" s="992"/>
    </row>
    <row r="119" spans="1:3">
      <c r="A119" s="572">
        <v>8</v>
      </c>
      <c r="B119" s="569" t="s">
        <v>632</v>
      </c>
      <c r="C119" s="595" t="s">
        <v>929</v>
      </c>
    </row>
    <row r="120" spans="1:3" ht="22.5">
      <c r="A120" s="598">
        <v>9.01</v>
      </c>
      <c r="B120" s="569" t="s">
        <v>516</v>
      </c>
      <c r="C120" s="582" t="s">
        <v>681</v>
      </c>
    </row>
    <row r="121" spans="1:3" ht="33.75">
      <c r="A121" s="598">
        <v>9.02</v>
      </c>
      <c r="B121" s="569" t="s">
        <v>517</v>
      </c>
      <c r="C121" s="582" t="s">
        <v>684</v>
      </c>
    </row>
    <row r="122" spans="1:3">
      <c r="A122" s="598">
        <v>9.0299999999999994</v>
      </c>
      <c r="B122" s="585" t="s">
        <v>866</v>
      </c>
      <c r="C122" s="585" t="s">
        <v>607</v>
      </c>
    </row>
    <row r="123" spans="1:3">
      <c r="A123" s="598">
        <v>9.0399999999999991</v>
      </c>
      <c r="B123" s="569" t="s">
        <v>518</v>
      </c>
      <c r="C123" s="585" t="s">
        <v>608</v>
      </c>
    </row>
    <row r="124" spans="1:3">
      <c r="A124" s="598">
        <v>9.0500000000000007</v>
      </c>
      <c r="B124" s="569" t="s">
        <v>519</v>
      </c>
      <c r="C124" s="585" t="s">
        <v>609</v>
      </c>
    </row>
    <row r="125" spans="1:3" ht="22.5">
      <c r="A125" s="598">
        <v>9.06</v>
      </c>
      <c r="B125" s="569" t="s">
        <v>520</v>
      </c>
      <c r="C125" s="585" t="s">
        <v>610</v>
      </c>
    </row>
    <row r="126" spans="1:3">
      <c r="A126" s="598">
        <v>9.07</v>
      </c>
      <c r="B126" s="600" t="s">
        <v>521</v>
      </c>
      <c r="C126" s="585" t="s">
        <v>611</v>
      </c>
    </row>
    <row r="127" spans="1:3" ht="22.5">
      <c r="A127" s="598">
        <v>9.08</v>
      </c>
      <c r="B127" s="569" t="s">
        <v>522</v>
      </c>
      <c r="C127" s="585" t="s">
        <v>612</v>
      </c>
    </row>
    <row r="128" spans="1:3" ht="22.5">
      <c r="A128" s="598">
        <v>9.09</v>
      </c>
      <c r="B128" s="569" t="s">
        <v>523</v>
      </c>
      <c r="C128" s="585" t="s">
        <v>613</v>
      </c>
    </row>
    <row r="129" spans="1:3">
      <c r="A129" s="599">
        <v>9.1</v>
      </c>
      <c r="B129" s="569" t="s">
        <v>524</v>
      </c>
      <c r="C129" s="585" t="s">
        <v>614</v>
      </c>
    </row>
    <row r="130" spans="1:3">
      <c r="A130" s="598">
        <v>9.11</v>
      </c>
      <c r="B130" s="569" t="s">
        <v>525</v>
      </c>
      <c r="C130" s="585" t="s">
        <v>615</v>
      </c>
    </row>
    <row r="131" spans="1:3">
      <c r="A131" s="598">
        <v>9.1199999999999992</v>
      </c>
      <c r="B131" s="569" t="s">
        <v>526</v>
      </c>
      <c r="C131" s="585" t="s">
        <v>616</v>
      </c>
    </row>
    <row r="132" spans="1:3">
      <c r="A132" s="598">
        <v>9.1300000000000008</v>
      </c>
      <c r="B132" s="569" t="s">
        <v>527</v>
      </c>
      <c r="C132" s="585" t="s">
        <v>617</v>
      </c>
    </row>
    <row r="133" spans="1:3">
      <c r="A133" s="598">
        <v>9.14</v>
      </c>
      <c r="B133" s="569" t="s">
        <v>528</v>
      </c>
      <c r="C133" s="585" t="s">
        <v>618</v>
      </c>
    </row>
    <row r="134" spans="1:3">
      <c r="A134" s="598">
        <v>9.15</v>
      </c>
      <c r="B134" s="569" t="s">
        <v>529</v>
      </c>
      <c r="C134" s="585" t="s">
        <v>619</v>
      </c>
    </row>
    <row r="135" spans="1:3" ht="22.5">
      <c r="A135" s="598">
        <v>9.16</v>
      </c>
      <c r="B135" s="569" t="s">
        <v>530</v>
      </c>
      <c r="C135" s="585" t="s">
        <v>620</v>
      </c>
    </row>
    <row r="136" spans="1:3">
      <c r="A136" s="598">
        <v>9.17</v>
      </c>
      <c r="B136" s="585" t="s">
        <v>531</v>
      </c>
      <c r="C136" s="585" t="s">
        <v>621</v>
      </c>
    </row>
    <row r="137" spans="1:3" ht="22.5">
      <c r="A137" s="598">
        <v>9.18</v>
      </c>
      <c r="B137" s="569" t="s">
        <v>532</v>
      </c>
      <c r="C137" s="585" t="s">
        <v>622</v>
      </c>
    </row>
    <row r="138" spans="1:3">
      <c r="A138" s="598">
        <v>9.19</v>
      </c>
      <c r="B138" s="569" t="s">
        <v>533</v>
      </c>
      <c r="C138" s="585" t="s">
        <v>623</v>
      </c>
    </row>
    <row r="139" spans="1:3">
      <c r="A139" s="599">
        <v>9.1999999999999993</v>
      </c>
      <c r="B139" s="569" t="s">
        <v>534</v>
      </c>
      <c r="C139" s="585" t="s">
        <v>624</v>
      </c>
    </row>
    <row r="140" spans="1:3">
      <c r="A140" s="598">
        <v>9.2100000000000009</v>
      </c>
      <c r="B140" s="569" t="s">
        <v>535</v>
      </c>
      <c r="C140" s="585" t="s">
        <v>625</v>
      </c>
    </row>
    <row r="141" spans="1:3">
      <c r="A141" s="598">
        <v>9.2200000000000006</v>
      </c>
      <c r="B141" s="569" t="s">
        <v>536</v>
      </c>
      <c r="C141" s="585" t="s">
        <v>626</v>
      </c>
    </row>
    <row r="142" spans="1:3" ht="22.5">
      <c r="A142" s="598">
        <v>9.23</v>
      </c>
      <c r="B142" s="569" t="s">
        <v>537</v>
      </c>
      <c r="C142" s="585" t="s">
        <v>627</v>
      </c>
    </row>
    <row r="143" spans="1:3" ht="22.5">
      <c r="A143" s="598">
        <v>9.24</v>
      </c>
      <c r="B143" s="569" t="s">
        <v>538</v>
      </c>
      <c r="C143" s="585" t="s">
        <v>628</v>
      </c>
    </row>
    <row r="144" spans="1:3">
      <c r="A144" s="598">
        <v>9.2500000000000107</v>
      </c>
      <c r="B144" s="569" t="s">
        <v>539</v>
      </c>
      <c r="C144" s="585" t="s">
        <v>629</v>
      </c>
    </row>
    <row r="145" spans="1:3" ht="22.5">
      <c r="A145" s="598">
        <v>9.2600000000000193</v>
      </c>
      <c r="B145" s="569" t="s">
        <v>630</v>
      </c>
      <c r="C145" s="597" t="s">
        <v>631</v>
      </c>
    </row>
    <row r="146" spans="1:3" s="385" customFormat="1" ht="22.5">
      <c r="A146" s="598">
        <v>9.2700000000000298</v>
      </c>
      <c r="B146" s="569" t="s">
        <v>99</v>
      </c>
      <c r="C146" s="597" t="s">
        <v>682</v>
      </c>
    </row>
    <row r="147" spans="1:3" s="385" customFormat="1">
      <c r="A147" s="573"/>
      <c r="B147" s="987" t="s">
        <v>633</v>
      </c>
      <c r="C147" s="988"/>
    </row>
    <row r="148" spans="1:3" s="385" customFormat="1">
      <c r="A148" s="572">
        <v>1</v>
      </c>
      <c r="B148" s="993" t="s">
        <v>928</v>
      </c>
      <c r="C148" s="994"/>
    </row>
    <row r="149" spans="1:3" s="385" customFormat="1">
      <c r="A149" s="572">
        <v>2</v>
      </c>
      <c r="B149" s="993" t="s">
        <v>683</v>
      </c>
      <c r="C149" s="994"/>
    </row>
    <row r="150" spans="1:3" s="385" customFormat="1">
      <c r="A150" s="572">
        <v>3</v>
      </c>
      <c r="B150" s="993" t="s">
        <v>680</v>
      </c>
      <c r="C150" s="994"/>
    </row>
    <row r="151" spans="1:3" s="385" customFormat="1">
      <c r="A151" s="573"/>
      <c r="B151" s="987" t="s">
        <v>634</v>
      </c>
      <c r="C151" s="988"/>
    </row>
    <row r="152" spans="1:3" s="385" customFormat="1">
      <c r="A152" s="572">
        <v>1</v>
      </c>
      <c r="B152" s="995" t="s">
        <v>927</v>
      </c>
      <c r="C152" s="996"/>
    </row>
    <row r="153" spans="1:3" s="385" customFormat="1">
      <c r="A153" s="572">
        <v>2</v>
      </c>
      <c r="B153" s="569" t="s">
        <v>864</v>
      </c>
      <c r="C153" s="595" t="s">
        <v>948</v>
      </c>
    </row>
    <row r="154" spans="1:3" ht="22.5">
      <c r="A154" s="572">
        <v>3</v>
      </c>
      <c r="B154" s="569" t="s">
        <v>863</v>
      </c>
      <c r="C154" s="595" t="s">
        <v>926</v>
      </c>
    </row>
    <row r="155" spans="1:3">
      <c r="A155" s="572">
        <v>4</v>
      </c>
      <c r="B155" s="569" t="s">
        <v>509</v>
      </c>
      <c r="C155" s="569" t="s">
        <v>949</v>
      </c>
    </row>
    <row r="156" spans="1:3" ht="24.95" customHeight="1">
      <c r="A156" s="573"/>
      <c r="B156" s="987" t="s">
        <v>635</v>
      </c>
      <c r="C156" s="988"/>
    </row>
    <row r="157" spans="1:3" ht="33.75">
      <c r="A157" s="572"/>
      <c r="B157" s="569" t="s">
        <v>915</v>
      </c>
      <c r="C157" s="574" t="s">
        <v>950</v>
      </c>
    </row>
    <row r="158" spans="1:3">
      <c r="A158" s="573"/>
      <c r="B158" s="987" t="s">
        <v>636</v>
      </c>
      <c r="C158" s="988"/>
    </row>
    <row r="159" spans="1:3" ht="39" customHeight="1">
      <c r="A159" s="573"/>
      <c r="B159" s="989" t="s">
        <v>925</v>
      </c>
      <c r="C159" s="990"/>
    </row>
    <row r="160" spans="1:3">
      <c r="A160" s="573" t="s">
        <v>637</v>
      </c>
      <c r="B160" s="596" t="s">
        <v>547</v>
      </c>
      <c r="C160" s="587" t="s">
        <v>638</v>
      </c>
    </row>
    <row r="161" spans="1:3">
      <c r="A161" s="573" t="s">
        <v>369</v>
      </c>
      <c r="B161" s="593" t="s">
        <v>548</v>
      </c>
      <c r="C161" s="595" t="s">
        <v>924</v>
      </c>
    </row>
    <row r="162" spans="1:3" ht="22.5">
      <c r="A162" s="573" t="s">
        <v>376</v>
      </c>
      <c r="B162" s="587" t="s">
        <v>549</v>
      </c>
      <c r="C162" s="595" t="s">
        <v>639</v>
      </c>
    </row>
    <row r="163" spans="1:3">
      <c r="A163" s="573" t="s">
        <v>640</v>
      </c>
      <c r="B163" s="593" t="s">
        <v>550</v>
      </c>
      <c r="C163" s="594" t="s">
        <v>641</v>
      </c>
    </row>
    <row r="164" spans="1:3" ht="22.5">
      <c r="A164" s="573" t="s">
        <v>642</v>
      </c>
      <c r="B164" s="593" t="s">
        <v>879</v>
      </c>
      <c r="C164" s="592" t="s">
        <v>923</v>
      </c>
    </row>
    <row r="165" spans="1:3" ht="22.5">
      <c r="A165" s="573" t="s">
        <v>377</v>
      </c>
      <c r="B165" s="593" t="s">
        <v>551</v>
      </c>
      <c r="C165" s="592" t="s">
        <v>644</v>
      </c>
    </row>
    <row r="166" spans="1:3" ht="22.5">
      <c r="A166" s="573" t="s">
        <v>643</v>
      </c>
      <c r="B166" s="590" t="s">
        <v>554</v>
      </c>
      <c r="C166" s="591" t="s">
        <v>651</v>
      </c>
    </row>
    <row r="167" spans="1:3" ht="22.5">
      <c r="A167" s="573" t="s">
        <v>645</v>
      </c>
      <c r="B167" s="590" t="s">
        <v>552</v>
      </c>
      <c r="C167" s="592" t="s">
        <v>647</v>
      </c>
    </row>
    <row r="168" spans="1:3" ht="26.45" customHeight="1">
      <c r="A168" s="573" t="s">
        <v>646</v>
      </c>
      <c r="B168" s="590" t="s">
        <v>553</v>
      </c>
      <c r="C168" s="591" t="s">
        <v>649</v>
      </c>
    </row>
    <row r="169" spans="1:3" ht="22.5">
      <c r="A169" s="573" t="s">
        <v>648</v>
      </c>
      <c r="B169" s="567" t="s">
        <v>555</v>
      </c>
      <c r="C169" s="591" t="s">
        <v>653</v>
      </c>
    </row>
    <row r="170" spans="1:3" ht="22.5">
      <c r="A170" s="573" t="s">
        <v>650</v>
      </c>
      <c r="B170" s="590" t="s">
        <v>556</v>
      </c>
      <c r="C170" s="589" t="s">
        <v>654</v>
      </c>
    </row>
    <row r="171" spans="1:3">
      <c r="A171" s="573" t="s">
        <v>652</v>
      </c>
      <c r="B171" s="588" t="s">
        <v>557</v>
      </c>
      <c r="C171" s="587" t="s">
        <v>655</v>
      </c>
    </row>
    <row r="172" spans="1:3" ht="22.5">
      <c r="A172" s="573"/>
      <c r="B172" s="586" t="s">
        <v>922</v>
      </c>
      <c r="C172" s="585" t="s">
        <v>656</v>
      </c>
    </row>
    <row r="173" spans="1:3" ht="22.5">
      <c r="A173" s="573"/>
      <c r="B173" s="586" t="s">
        <v>921</v>
      </c>
      <c r="C173" s="585" t="s">
        <v>657</v>
      </c>
    </row>
    <row r="174" spans="1:3" ht="22.5">
      <c r="A174" s="573"/>
      <c r="B174" s="586" t="s">
        <v>920</v>
      </c>
      <c r="C174" s="585" t="s">
        <v>658</v>
      </c>
    </row>
    <row r="175" spans="1:3">
      <c r="A175" s="573"/>
      <c r="B175" s="987" t="s">
        <v>659</v>
      </c>
      <c r="C175" s="988"/>
    </row>
    <row r="176" spans="1:3">
      <c r="A176" s="573"/>
      <c r="B176" s="993" t="s">
        <v>919</v>
      </c>
      <c r="C176" s="994"/>
    </row>
    <row r="177" spans="1:3">
      <c r="A177" s="572">
        <v>1</v>
      </c>
      <c r="B177" s="585" t="s">
        <v>561</v>
      </c>
      <c r="C177" s="585" t="s">
        <v>561</v>
      </c>
    </row>
    <row r="178" spans="1:3" ht="33.75">
      <c r="A178" s="572">
        <v>2</v>
      </c>
      <c r="B178" s="585" t="s">
        <v>660</v>
      </c>
      <c r="C178" s="585" t="s">
        <v>661</v>
      </c>
    </row>
    <row r="179" spans="1:3">
      <c r="A179" s="572">
        <v>3</v>
      </c>
      <c r="B179" s="585" t="s">
        <v>563</v>
      </c>
      <c r="C179" s="585" t="s">
        <v>662</v>
      </c>
    </row>
    <row r="180" spans="1:3" ht="22.5">
      <c r="A180" s="572">
        <v>4</v>
      </c>
      <c r="B180" s="585" t="s">
        <v>564</v>
      </c>
      <c r="C180" s="585" t="s">
        <v>663</v>
      </c>
    </row>
    <row r="181" spans="1:3" ht="22.5">
      <c r="A181" s="572">
        <v>5</v>
      </c>
      <c r="B181" s="585" t="s">
        <v>565</v>
      </c>
      <c r="C181" s="585" t="s">
        <v>685</v>
      </c>
    </row>
    <row r="182" spans="1:3" ht="45">
      <c r="A182" s="572">
        <v>6</v>
      </c>
      <c r="B182" s="585" t="s">
        <v>566</v>
      </c>
      <c r="C182" s="585" t="s">
        <v>664</v>
      </c>
    </row>
    <row r="183" spans="1:3">
      <c r="A183" s="573"/>
      <c r="B183" s="987" t="s">
        <v>665</v>
      </c>
      <c r="C183" s="988"/>
    </row>
    <row r="184" spans="1:3">
      <c r="A184" s="573"/>
      <c r="B184" s="998" t="s">
        <v>918</v>
      </c>
      <c r="C184" s="999"/>
    </row>
    <row r="185" spans="1:3" ht="22.5">
      <c r="A185" s="573">
        <v>1.1000000000000001</v>
      </c>
      <c r="B185" s="584" t="s">
        <v>571</v>
      </c>
      <c r="C185" s="582" t="s">
        <v>666</v>
      </c>
    </row>
    <row r="186" spans="1:3" ht="50.1" customHeight="1">
      <c r="A186" s="573" t="s">
        <v>157</v>
      </c>
      <c r="B186" s="568" t="s">
        <v>572</v>
      </c>
      <c r="C186" s="582" t="s">
        <v>667</v>
      </c>
    </row>
    <row r="187" spans="1:3">
      <c r="A187" s="573" t="s">
        <v>573</v>
      </c>
      <c r="B187" s="583" t="s">
        <v>574</v>
      </c>
      <c r="C187" s="1000" t="s">
        <v>917</v>
      </c>
    </row>
    <row r="188" spans="1:3">
      <c r="A188" s="573" t="s">
        <v>575</v>
      </c>
      <c r="B188" s="583" t="s">
        <v>576</v>
      </c>
      <c r="C188" s="1000"/>
    </row>
    <row r="189" spans="1:3">
      <c r="A189" s="573" t="s">
        <v>577</v>
      </c>
      <c r="B189" s="583" t="s">
        <v>578</v>
      </c>
      <c r="C189" s="1000"/>
    </row>
    <row r="190" spans="1:3">
      <c r="A190" s="573" t="s">
        <v>579</v>
      </c>
      <c r="B190" s="583" t="s">
        <v>580</v>
      </c>
      <c r="C190" s="1000"/>
    </row>
    <row r="191" spans="1:3" ht="25.5" customHeight="1">
      <c r="A191" s="573">
        <v>1.2</v>
      </c>
      <c r="B191" s="581" t="s">
        <v>893</v>
      </c>
      <c r="C191" s="566" t="s">
        <v>951</v>
      </c>
    </row>
    <row r="192" spans="1:3" ht="22.5">
      <c r="A192" s="573" t="s">
        <v>582</v>
      </c>
      <c r="B192" s="576" t="s">
        <v>583</v>
      </c>
      <c r="C192" s="579" t="s">
        <v>668</v>
      </c>
    </row>
    <row r="193" spans="1:4" ht="22.5">
      <c r="A193" s="573" t="s">
        <v>584</v>
      </c>
      <c r="B193" s="580" t="s">
        <v>585</v>
      </c>
      <c r="C193" s="579" t="s">
        <v>669</v>
      </c>
    </row>
    <row r="194" spans="1:4" ht="26.1" customHeight="1">
      <c r="A194" s="573" t="s">
        <v>586</v>
      </c>
      <c r="B194" s="578" t="s">
        <v>587</v>
      </c>
      <c r="C194" s="566" t="s">
        <v>670</v>
      </c>
    </row>
    <row r="195" spans="1:4" ht="22.5">
      <c r="A195" s="573" t="s">
        <v>588</v>
      </c>
      <c r="B195" s="577" t="s">
        <v>589</v>
      </c>
      <c r="C195" s="566" t="s">
        <v>671</v>
      </c>
      <c r="D195" s="386"/>
    </row>
    <row r="196" spans="1:4" ht="22.5">
      <c r="A196" s="573">
        <v>1.4</v>
      </c>
      <c r="B196" s="576" t="s">
        <v>678</v>
      </c>
      <c r="C196" s="575" t="s">
        <v>672</v>
      </c>
      <c r="D196" s="387"/>
    </row>
    <row r="197" spans="1:4" ht="12.75">
      <c r="A197" s="573">
        <v>1.5</v>
      </c>
      <c r="B197" s="576" t="s">
        <v>679</v>
      </c>
      <c r="C197" s="575" t="s">
        <v>672</v>
      </c>
      <c r="D197" s="388"/>
    </row>
    <row r="198" spans="1:4" ht="12.75">
      <c r="A198" s="573"/>
      <c r="B198" s="1001" t="s">
        <v>673</v>
      </c>
      <c r="C198" s="1001"/>
      <c r="D198" s="388"/>
    </row>
    <row r="199" spans="1:4" ht="12.75">
      <c r="A199" s="573"/>
      <c r="B199" s="998" t="s">
        <v>916</v>
      </c>
      <c r="C199" s="998"/>
      <c r="D199" s="388"/>
    </row>
    <row r="200" spans="1:4" ht="12.75">
      <c r="A200" s="572"/>
      <c r="B200" s="569" t="s">
        <v>915</v>
      </c>
      <c r="C200" s="574" t="s">
        <v>948</v>
      </c>
      <c r="D200" s="388"/>
    </row>
    <row r="201" spans="1:4" ht="12.75">
      <c r="A201" s="573"/>
      <c r="B201" s="1001" t="s">
        <v>674</v>
      </c>
      <c r="C201" s="1001"/>
      <c r="D201" s="389"/>
    </row>
    <row r="202" spans="1:4" ht="12.75">
      <c r="A202" s="572"/>
      <c r="B202" s="1002" t="s">
        <v>914</v>
      </c>
      <c r="C202" s="1002"/>
      <c r="D202" s="390"/>
    </row>
    <row r="203" spans="1:4" ht="12.75">
      <c r="B203" s="1001" t="s">
        <v>712</v>
      </c>
      <c r="C203" s="1001"/>
      <c r="D203" s="391"/>
    </row>
    <row r="204" spans="1:4" ht="22.5">
      <c r="A204" s="568">
        <v>1</v>
      </c>
      <c r="B204" s="569" t="s">
        <v>688</v>
      </c>
      <c r="C204" s="566" t="s">
        <v>700</v>
      </c>
      <c r="D204" s="390"/>
    </row>
    <row r="205" spans="1:4" ht="18" customHeight="1">
      <c r="A205" s="568">
        <v>2</v>
      </c>
      <c r="B205" s="569" t="s">
        <v>689</v>
      </c>
      <c r="C205" s="566" t="s">
        <v>701</v>
      </c>
      <c r="D205" s="391"/>
    </row>
    <row r="206" spans="1:4" ht="22.5">
      <c r="A206" s="568">
        <v>3</v>
      </c>
      <c r="B206" s="569" t="s">
        <v>690</v>
      </c>
      <c r="C206" s="569" t="s">
        <v>702</v>
      </c>
      <c r="D206" s="392"/>
    </row>
    <row r="207" spans="1:4" ht="12.75">
      <c r="A207" s="568">
        <v>4</v>
      </c>
      <c r="B207" s="569" t="s">
        <v>691</v>
      </c>
      <c r="C207" s="569" t="s">
        <v>703</v>
      </c>
      <c r="D207" s="392"/>
    </row>
    <row r="208" spans="1:4" ht="22.5">
      <c r="A208" s="568">
        <v>5</v>
      </c>
      <c r="B208" s="569" t="s">
        <v>692</v>
      </c>
      <c r="C208" s="569" t="s">
        <v>704</v>
      </c>
    </row>
    <row r="209" spans="1:3" ht="24.6" customHeight="1">
      <c r="A209" s="568">
        <v>6</v>
      </c>
      <c r="B209" s="569" t="s">
        <v>693</v>
      </c>
      <c r="C209" s="569" t="s">
        <v>705</v>
      </c>
    </row>
    <row r="210" spans="1:3" ht="22.5">
      <c r="A210" s="568">
        <v>7</v>
      </c>
      <c r="B210" s="569" t="s">
        <v>694</v>
      </c>
      <c r="C210" s="569" t="s">
        <v>706</v>
      </c>
    </row>
    <row r="211" spans="1:3">
      <c r="A211" s="568">
        <v>7.1</v>
      </c>
      <c r="B211" s="571" t="s">
        <v>695</v>
      </c>
      <c r="C211" s="569" t="s">
        <v>707</v>
      </c>
    </row>
    <row r="212" spans="1:3" ht="22.5">
      <c r="A212" s="568">
        <v>7.2</v>
      </c>
      <c r="B212" s="571" t="s">
        <v>696</v>
      </c>
      <c r="C212" s="569" t="s">
        <v>708</v>
      </c>
    </row>
    <row r="213" spans="1:3">
      <c r="A213" s="568">
        <v>7.3</v>
      </c>
      <c r="B213" s="570" t="s">
        <v>697</v>
      </c>
      <c r="C213" s="569" t="s">
        <v>709</v>
      </c>
    </row>
    <row r="214" spans="1:3" ht="39.6" customHeight="1">
      <c r="A214" s="568">
        <v>8</v>
      </c>
      <c r="B214" s="569" t="s">
        <v>698</v>
      </c>
      <c r="C214" s="566" t="s">
        <v>710</v>
      </c>
    </row>
    <row r="215" spans="1:3">
      <c r="A215" s="568">
        <v>9</v>
      </c>
      <c r="B215" s="569" t="s">
        <v>699</v>
      </c>
      <c r="C215" s="566" t="s">
        <v>711</v>
      </c>
    </row>
    <row r="216" spans="1:3" ht="22.5">
      <c r="A216" s="611">
        <v>10.1</v>
      </c>
      <c r="B216" s="612" t="s">
        <v>719</v>
      </c>
      <c r="C216" s="603" t="s">
        <v>720</v>
      </c>
    </row>
    <row r="217" spans="1:3">
      <c r="A217" s="1003"/>
      <c r="B217" s="613" t="s">
        <v>906</v>
      </c>
      <c r="C217" s="566" t="s">
        <v>913</v>
      </c>
    </row>
    <row r="218" spans="1:3">
      <c r="A218" s="1003"/>
      <c r="B218" s="567" t="s">
        <v>570</v>
      </c>
      <c r="C218" s="566" t="s">
        <v>912</v>
      </c>
    </row>
    <row r="219" spans="1:3">
      <c r="A219" s="1003"/>
      <c r="B219" s="567" t="s">
        <v>905</v>
      </c>
      <c r="C219" s="566" t="s">
        <v>952</v>
      </c>
    </row>
    <row r="220" spans="1:3">
      <c r="A220" s="1003"/>
      <c r="B220" s="567" t="s">
        <v>713</v>
      </c>
      <c r="C220" s="566" t="s">
        <v>911</v>
      </c>
    </row>
    <row r="221" spans="1:3" ht="22.5">
      <c r="A221" s="1003"/>
      <c r="B221" s="567" t="s">
        <v>717</v>
      </c>
      <c r="C221" s="582" t="s">
        <v>910</v>
      </c>
    </row>
    <row r="222" spans="1:3" ht="33.75">
      <c r="A222" s="1003"/>
      <c r="B222" s="567" t="s">
        <v>716</v>
      </c>
      <c r="C222" s="566" t="s">
        <v>909</v>
      </c>
    </row>
    <row r="223" spans="1:3">
      <c r="A223" s="1003"/>
      <c r="B223" s="567" t="s">
        <v>953</v>
      </c>
      <c r="C223" s="566" t="s">
        <v>908</v>
      </c>
    </row>
    <row r="224" spans="1:3" ht="22.5">
      <c r="A224" s="1003"/>
      <c r="B224" s="567" t="s">
        <v>954</v>
      </c>
      <c r="C224" s="566" t="s">
        <v>907</v>
      </c>
    </row>
    <row r="225" spans="1:3" ht="12.75">
      <c r="A225" s="604"/>
      <c r="B225" s="605"/>
      <c r="C225" s="606"/>
    </row>
    <row r="226" spans="1:3" ht="12.75">
      <c r="A226" s="604"/>
      <c r="B226" s="606"/>
      <c r="C226" s="607"/>
    </row>
    <row r="227" spans="1:3" ht="12.75">
      <c r="A227" s="604"/>
      <c r="B227" s="606"/>
      <c r="C227" s="607"/>
    </row>
    <row r="228" spans="1:3" ht="12.75">
      <c r="A228" s="604"/>
      <c r="B228" s="608"/>
      <c r="C228" s="607"/>
    </row>
    <row r="229" spans="1:3" ht="12.75">
      <c r="A229" s="997"/>
      <c r="B229" s="609"/>
      <c r="C229" s="607"/>
    </row>
    <row r="230" spans="1:3" ht="12.75">
      <c r="A230" s="997"/>
      <c r="B230" s="609"/>
      <c r="C230" s="607"/>
    </row>
    <row r="231" spans="1:3" ht="12.75">
      <c r="A231" s="997"/>
      <c r="B231" s="609"/>
      <c r="C231" s="607"/>
    </row>
    <row r="232" spans="1:3" ht="12.75">
      <c r="A232" s="997"/>
      <c r="B232" s="609"/>
      <c r="C232" s="610"/>
    </row>
    <row r="233" spans="1:3" ht="40.5" customHeight="1">
      <c r="A233" s="997"/>
      <c r="B233" s="609"/>
      <c r="C233" s="607"/>
    </row>
    <row r="234" spans="1:3" ht="24" customHeight="1">
      <c r="A234" s="997"/>
      <c r="B234" s="609"/>
      <c r="C234" s="607"/>
    </row>
    <row r="235" spans="1:3" ht="12.75">
      <c r="A235" s="997"/>
      <c r="B235" s="609"/>
      <c r="C235" s="607"/>
    </row>
  </sheetData>
  <mergeCells count="131">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42:C42"/>
    <mergeCell ref="B43:C43"/>
    <mergeCell ref="B44:C44"/>
    <mergeCell ref="A45:C45"/>
    <mergeCell ref="B46:C46"/>
    <mergeCell ref="A47:C47"/>
    <mergeCell ref="B37:C37"/>
    <mergeCell ref="B38:C38"/>
    <mergeCell ref="B40:C40"/>
    <mergeCell ref="A41:C41"/>
    <mergeCell ref="A54:C54"/>
    <mergeCell ref="B55:C55"/>
    <mergeCell ref="B56:C56"/>
    <mergeCell ref="B57:C57"/>
    <mergeCell ref="B58:C58"/>
    <mergeCell ref="B59:C59"/>
    <mergeCell ref="B48:C48"/>
    <mergeCell ref="B49:C49"/>
    <mergeCell ref="B50:C50"/>
    <mergeCell ref="B51:C51"/>
    <mergeCell ref="B52:C52"/>
    <mergeCell ref="B53:C53"/>
    <mergeCell ref="A66:C66"/>
    <mergeCell ref="B67:C67"/>
    <mergeCell ref="B68:C68"/>
    <mergeCell ref="B69:C69"/>
    <mergeCell ref="B70:C70"/>
    <mergeCell ref="B71:C71"/>
    <mergeCell ref="B60:C60"/>
    <mergeCell ref="B61:C61"/>
    <mergeCell ref="B62:C62"/>
    <mergeCell ref="B63:C63"/>
    <mergeCell ref="A64:C64"/>
    <mergeCell ref="B65:C65"/>
    <mergeCell ref="B78:C78"/>
    <mergeCell ref="A79:C79"/>
    <mergeCell ref="B80:C80"/>
    <mergeCell ref="B81:C81"/>
    <mergeCell ref="B82:C82"/>
    <mergeCell ref="B83:C83"/>
    <mergeCell ref="B72:C72"/>
    <mergeCell ref="B73:C73"/>
    <mergeCell ref="B74:C74"/>
    <mergeCell ref="A75:C75"/>
    <mergeCell ref="B76:C76"/>
    <mergeCell ref="B77:C77"/>
    <mergeCell ref="B90:C90"/>
    <mergeCell ref="B91:C91"/>
    <mergeCell ref="B92:C92"/>
    <mergeCell ref="B93:C93"/>
    <mergeCell ref="B94:C94"/>
    <mergeCell ref="A95:C95"/>
    <mergeCell ref="B84:C84"/>
    <mergeCell ref="B85:C85"/>
    <mergeCell ref="B86:C86"/>
    <mergeCell ref="A87:C87"/>
    <mergeCell ref="B88:C88"/>
    <mergeCell ref="B89:C89"/>
    <mergeCell ref="B109:C109"/>
    <mergeCell ref="A110:C110"/>
    <mergeCell ref="A111:C111"/>
    <mergeCell ref="B112:C112"/>
    <mergeCell ref="B113:C113"/>
    <mergeCell ref="B114:C114"/>
    <mergeCell ref="A96:C96"/>
    <mergeCell ref="A104:C104"/>
    <mergeCell ref="B105:C105"/>
    <mergeCell ref="A106:C106"/>
    <mergeCell ref="B107:C107"/>
    <mergeCell ref="B108:C108"/>
    <mergeCell ref="A229:A235"/>
    <mergeCell ref="B175:C175"/>
    <mergeCell ref="B176:C176"/>
    <mergeCell ref="B183:C183"/>
    <mergeCell ref="B184:C184"/>
    <mergeCell ref="C187:C190"/>
    <mergeCell ref="B198:C198"/>
    <mergeCell ref="B199:C199"/>
    <mergeCell ref="B201:C201"/>
    <mergeCell ref="B202:C202"/>
    <mergeCell ref="B203:C203"/>
    <mergeCell ref="A217:A224"/>
    <mergeCell ref="B156:C156"/>
    <mergeCell ref="B158:C158"/>
    <mergeCell ref="B159:C159"/>
    <mergeCell ref="B115:C115"/>
    <mergeCell ref="B117:C117"/>
    <mergeCell ref="B118:C118"/>
    <mergeCell ref="B147:C147"/>
    <mergeCell ref="B148:C148"/>
    <mergeCell ref="B149:C149"/>
    <mergeCell ref="B150:C150"/>
    <mergeCell ref="B151:C151"/>
    <mergeCell ref="B152:C152"/>
  </mergeCells>
  <conditionalFormatting sqref="B225">
    <cfRule type="duplicateValues" dxfId="7" priority="5"/>
    <cfRule type="duplicateValues" dxfId="6" priority="6"/>
  </conditionalFormatting>
  <conditionalFormatting sqref="B225">
    <cfRule type="duplicateValues" dxfId="5" priority="7"/>
  </conditionalFormatting>
  <conditionalFormatting sqref="B225">
    <cfRule type="duplicateValues" dxfId="4" priority="8"/>
  </conditionalFormatting>
  <conditionalFormatting sqref="B213">
    <cfRule type="duplicateValues" dxfId="3" priority="1"/>
    <cfRule type="duplicateValues" dxfId="2" priority="2"/>
  </conditionalFormatting>
  <conditionalFormatting sqref="B213">
    <cfRule type="duplicateValues" dxfId="1" priority="3"/>
  </conditionalFormatting>
  <conditionalFormatting sqref="B213">
    <cfRule type="duplicateValues" dxfId="0" priority="4"/>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5"/>
  <sheetViews>
    <sheetView showGridLines="0" zoomScaleNormal="100" workbookViewId="0">
      <selection activeCell="B4" sqref="B4:B5"/>
    </sheetView>
  </sheetViews>
  <sheetFormatPr defaultRowHeight="15"/>
  <cols>
    <col min="2" max="2" width="66.5703125" customWidth="1"/>
    <col min="3" max="8" width="17.85546875" customWidth="1"/>
  </cols>
  <sheetData>
    <row r="1" spans="1:8" ht="15.75">
      <c r="A1" s="17" t="s">
        <v>108</v>
      </c>
      <c r="B1" s="622" t="str">
        <f>'1. key ratios'!B1</f>
        <v>სს იშბანკი საქართველო</v>
      </c>
      <c r="C1" s="16"/>
      <c r="D1" s="218"/>
      <c r="E1" s="218"/>
      <c r="F1" s="218"/>
      <c r="G1" s="218"/>
    </row>
    <row r="2" spans="1:8" ht="15.75">
      <c r="A2" s="17" t="s">
        <v>109</v>
      </c>
      <c r="B2" s="623">
        <f>'1. key ratios'!B2</f>
        <v>45291</v>
      </c>
      <c r="C2" s="29"/>
      <c r="D2" s="18"/>
      <c r="E2" s="18"/>
      <c r="F2" s="18"/>
      <c r="G2" s="18"/>
      <c r="H2" s="1"/>
    </row>
    <row r="3" spans="1:8" ht="15.75">
      <c r="A3" s="17"/>
      <c r="B3" s="16"/>
      <c r="C3" s="29"/>
      <c r="D3" s="18"/>
      <c r="E3" s="18"/>
      <c r="F3" s="18"/>
      <c r="G3" s="18"/>
      <c r="H3" s="1"/>
    </row>
    <row r="4" spans="1:8">
      <c r="A4" s="883" t="s">
        <v>25</v>
      </c>
      <c r="B4" s="881" t="s">
        <v>166</v>
      </c>
      <c r="C4" s="876" t="s">
        <v>114</v>
      </c>
      <c r="D4" s="876"/>
      <c r="E4" s="876"/>
      <c r="F4" s="876" t="s">
        <v>115</v>
      </c>
      <c r="G4" s="876"/>
      <c r="H4" s="877"/>
    </row>
    <row r="5" spans="1:8" ht="15.6" customHeight="1">
      <c r="A5" s="884"/>
      <c r="B5" s="882"/>
      <c r="C5" s="427" t="s">
        <v>26</v>
      </c>
      <c r="D5" s="427" t="s">
        <v>88</v>
      </c>
      <c r="E5" s="427" t="s">
        <v>66</v>
      </c>
      <c r="F5" s="427" t="s">
        <v>26</v>
      </c>
      <c r="G5" s="427" t="s">
        <v>88</v>
      </c>
      <c r="H5" s="427" t="s">
        <v>66</v>
      </c>
    </row>
    <row r="6" spans="1:8">
      <c r="A6" s="456">
        <v>1</v>
      </c>
      <c r="B6" s="428" t="s">
        <v>774</v>
      </c>
      <c r="C6" s="832">
        <f>SUM(C7:C12)</f>
        <v>21753921.719807532</v>
      </c>
      <c r="D6" s="832">
        <f>SUM(D7:D12)</f>
        <v>14826423.948656773</v>
      </c>
      <c r="E6" s="833">
        <f>C6+D6</f>
        <v>36580345.668464303</v>
      </c>
      <c r="F6" s="834">
        <f>SUM(F7:F12)</f>
        <v>0</v>
      </c>
      <c r="G6" s="834">
        <f>SUM(G7:G12)</f>
        <v>0</v>
      </c>
      <c r="H6" s="835">
        <f>F6+G6</f>
        <v>0</v>
      </c>
    </row>
    <row r="7" spans="1:8">
      <c r="A7" s="456">
        <v>1.1000000000000001</v>
      </c>
      <c r="B7" s="429" t="s">
        <v>728</v>
      </c>
      <c r="C7" s="666"/>
      <c r="D7" s="666"/>
      <c r="E7" s="667">
        <f t="shared" ref="E7:E45" si="0">C7+D7</f>
        <v>0</v>
      </c>
      <c r="F7" s="411"/>
      <c r="G7" s="411"/>
      <c r="H7" s="412">
        <f t="shared" ref="H7:H45" si="1">F7+G7</f>
        <v>0</v>
      </c>
    </row>
    <row r="8" spans="1:8" ht="21">
      <c r="A8" s="456">
        <v>1.2</v>
      </c>
      <c r="B8" s="429" t="s">
        <v>775</v>
      </c>
      <c r="C8" s="666"/>
      <c r="D8" s="666"/>
      <c r="E8" s="667">
        <f t="shared" si="0"/>
        <v>0</v>
      </c>
      <c r="F8" s="411"/>
      <c r="G8" s="411"/>
      <c r="H8" s="412">
        <f t="shared" si="1"/>
        <v>0</v>
      </c>
    </row>
    <row r="9" spans="1:8" ht="21.6" customHeight="1">
      <c r="A9" s="456">
        <v>1.3</v>
      </c>
      <c r="B9" s="423" t="s">
        <v>776</v>
      </c>
      <c r="C9" s="666"/>
      <c r="D9" s="666"/>
      <c r="E9" s="667">
        <f t="shared" si="0"/>
        <v>0</v>
      </c>
      <c r="F9" s="411"/>
      <c r="G9" s="411"/>
      <c r="H9" s="412">
        <f t="shared" si="1"/>
        <v>0</v>
      </c>
    </row>
    <row r="10" spans="1:8" ht="21">
      <c r="A10" s="456">
        <v>1.4</v>
      </c>
      <c r="B10" s="423" t="s">
        <v>732</v>
      </c>
      <c r="C10" s="858">
        <v>2762.8174175824179</v>
      </c>
      <c r="D10" s="858">
        <v>17594.988194444446</v>
      </c>
      <c r="E10" s="667">
        <f t="shared" si="0"/>
        <v>20357.805612026863</v>
      </c>
      <c r="F10" s="411"/>
      <c r="G10" s="411"/>
      <c r="H10" s="412">
        <f t="shared" si="1"/>
        <v>0</v>
      </c>
    </row>
    <row r="11" spans="1:8">
      <c r="A11" s="456">
        <v>1.5</v>
      </c>
      <c r="B11" s="423" t="s">
        <v>735</v>
      </c>
      <c r="C11" s="858">
        <v>21751158.902389951</v>
      </c>
      <c r="D11" s="858">
        <v>14808828.960462328</v>
      </c>
      <c r="E11" s="667">
        <f t="shared" si="0"/>
        <v>36559987.862852275</v>
      </c>
      <c r="F11" s="411"/>
      <c r="G11" s="411"/>
      <c r="H11" s="412">
        <f t="shared" si="1"/>
        <v>0</v>
      </c>
    </row>
    <row r="12" spans="1:8">
      <c r="A12" s="456">
        <v>1.6</v>
      </c>
      <c r="B12" s="430" t="s">
        <v>99</v>
      </c>
      <c r="C12" s="666"/>
      <c r="D12" s="666"/>
      <c r="E12" s="667">
        <f t="shared" si="0"/>
        <v>0</v>
      </c>
      <c r="F12" s="411"/>
      <c r="G12" s="411"/>
      <c r="H12" s="412">
        <f t="shared" si="1"/>
        <v>0</v>
      </c>
    </row>
    <row r="13" spans="1:8">
      <c r="A13" s="456">
        <v>2</v>
      </c>
      <c r="B13" s="431" t="s">
        <v>777</v>
      </c>
      <c r="C13" s="832">
        <f>SUM(C14:C17)</f>
        <v>-3419239.6755434675</v>
      </c>
      <c r="D13" s="832">
        <f>SUM(D14:D17)</f>
        <v>-8050484.3361212341</v>
      </c>
      <c r="E13" s="833">
        <f t="shared" si="0"/>
        <v>-11469724.011664702</v>
      </c>
      <c r="F13" s="834">
        <f>SUM(F14:F17)</f>
        <v>0</v>
      </c>
      <c r="G13" s="834">
        <f>SUM(G14:G17)</f>
        <v>0</v>
      </c>
      <c r="H13" s="835">
        <f t="shared" si="1"/>
        <v>0</v>
      </c>
    </row>
    <row r="14" spans="1:8">
      <c r="A14" s="456">
        <v>2.1</v>
      </c>
      <c r="B14" s="423" t="s">
        <v>778</v>
      </c>
      <c r="C14" s="666"/>
      <c r="D14" s="666"/>
      <c r="E14" s="667">
        <f t="shared" si="0"/>
        <v>0</v>
      </c>
      <c r="F14" s="411"/>
      <c r="G14" s="411"/>
      <c r="H14" s="412">
        <f t="shared" si="1"/>
        <v>0</v>
      </c>
    </row>
    <row r="15" spans="1:8" ht="24.6" customHeight="1">
      <c r="A15" s="456">
        <v>2.2000000000000002</v>
      </c>
      <c r="B15" s="423" t="s">
        <v>779</v>
      </c>
      <c r="C15" s="666"/>
      <c r="D15" s="666"/>
      <c r="E15" s="667">
        <f t="shared" si="0"/>
        <v>0</v>
      </c>
      <c r="F15" s="411"/>
      <c r="G15" s="411"/>
      <c r="H15" s="412">
        <f t="shared" si="1"/>
        <v>0</v>
      </c>
    </row>
    <row r="16" spans="1:8" ht="20.45" customHeight="1">
      <c r="A16" s="456">
        <v>2.2999999999999998</v>
      </c>
      <c r="B16" s="423" t="s">
        <v>780</v>
      </c>
      <c r="C16" s="666">
        <v>-3419239.6755434675</v>
      </c>
      <c r="D16" s="666">
        <v>-8050484.3361212341</v>
      </c>
      <c r="E16" s="667">
        <f t="shared" si="0"/>
        <v>-11469724.011664702</v>
      </c>
      <c r="F16" s="411"/>
      <c r="G16" s="411"/>
      <c r="H16" s="412">
        <f t="shared" si="1"/>
        <v>0</v>
      </c>
    </row>
    <row r="17" spans="1:8">
      <c r="A17" s="456">
        <v>2.4</v>
      </c>
      <c r="B17" s="423" t="s">
        <v>781</v>
      </c>
      <c r="C17" s="666"/>
      <c r="D17" s="666"/>
      <c r="E17" s="667">
        <f t="shared" si="0"/>
        <v>0</v>
      </c>
      <c r="F17" s="411"/>
      <c r="G17" s="411"/>
      <c r="H17" s="412">
        <f t="shared" si="1"/>
        <v>0</v>
      </c>
    </row>
    <row r="18" spans="1:8">
      <c r="A18" s="456">
        <v>3</v>
      </c>
      <c r="B18" s="431" t="s">
        <v>782</v>
      </c>
      <c r="C18" s="666"/>
      <c r="D18" s="666"/>
      <c r="E18" s="667">
        <f t="shared" si="0"/>
        <v>0</v>
      </c>
      <c r="F18" s="411"/>
      <c r="G18" s="411"/>
      <c r="H18" s="412">
        <f t="shared" si="1"/>
        <v>0</v>
      </c>
    </row>
    <row r="19" spans="1:8">
      <c r="A19" s="456">
        <v>4</v>
      </c>
      <c r="B19" s="431" t="s">
        <v>783</v>
      </c>
      <c r="C19" s="666">
        <v>1798089.9700000002</v>
      </c>
      <c r="D19" s="666">
        <v>1714753.5701380002</v>
      </c>
      <c r="E19" s="667">
        <f t="shared" si="0"/>
        <v>3512843.5401380006</v>
      </c>
      <c r="F19" s="411"/>
      <c r="G19" s="411"/>
      <c r="H19" s="412">
        <f t="shared" si="1"/>
        <v>0</v>
      </c>
    </row>
    <row r="20" spans="1:8">
      <c r="A20" s="456">
        <v>5</v>
      </c>
      <c r="B20" s="431" t="s">
        <v>784</v>
      </c>
      <c r="C20" s="666">
        <v>-405198.42000000004</v>
      </c>
      <c r="D20" s="666">
        <v>-532204.80935999996</v>
      </c>
      <c r="E20" s="667">
        <f t="shared" si="0"/>
        <v>-937403.22936</v>
      </c>
      <c r="F20" s="411"/>
      <c r="G20" s="411"/>
      <c r="H20" s="412">
        <f t="shared" si="1"/>
        <v>0</v>
      </c>
    </row>
    <row r="21" spans="1:8" ht="38.450000000000003" customHeight="1">
      <c r="A21" s="456">
        <v>6</v>
      </c>
      <c r="B21" s="431" t="s">
        <v>785</v>
      </c>
      <c r="C21" s="666"/>
      <c r="D21" s="666"/>
      <c r="E21" s="667">
        <f t="shared" si="0"/>
        <v>0</v>
      </c>
      <c r="F21" s="411"/>
      <c r="G21" s="411"/>
      <c r="H21" s="412">
        <f t="shared" si="1"/>
        <v>0</v>
      </c>
    </row>
    <row r="22" spans="1:8" ht="27.6" customHeight="1">
      <c r="A22" s="456">
        <v>7</v>
      </c>
      <c r="B22" s="431" t="s">
        <v>786</v>
      </c>
      <c r="C22" s="666"/>
      <c r="D22" s="666"/>
      <c r="E22" s="667">
        <f t="shared" si="0"/>
        <v>0</v>
      </c>
      <c r="F22" s="411"/>
      <c r="G22" s="411"/>
      <c r="H22" s="412">
        <f t="shared" si="1"/>
        <v>0</v>
      </c>
    </row>
    <row r="23" spans="1:8" ht="36.950000000000003" customHeight="1">
      <c r="A23" s="456">
        <v>8</v>
      </c>
      <c r="B23" s="432" t="s">
        <v>787</v>
      </c>
      <c r="C23" s="666"/>
      <c r="D23" s="666"/>
      <c r="E23" s="667">
        <f t="shared" si="0"/>
        <v>0</v>
      </c>
      <c r="F23" s="411"/>
      <c r="G23" s="411"/>
      <c r="H23" s="412">
        <f t="shared" si="1"/>
        <v>0</v>
      </c>
    </row>
    <row r="24" spans="1:8" ht="34.5" customHeight="1">
      <c r="A24" s="456">
        <v>9</v>
      </c>
      <c r="B24" s="432" t="s">
        <v>788</v>
      </c>
      <c r="C24" s="666"/>
      <c r="D24" s="666"/>
      <c r="E24" s="667">
        <f t="shared" si="0"/>
        <v>0</v>
      </c>
      <c r="F24" s="411"/>
      <c r="G24" s="411"/>
      <c r="H24" s="412">
        <f t="shared" si="1"/>
        <v>0</v>
      </c>
    </row>
    <row r="25" spans="1:8">
      <c r="A25" s="456">
        <v>10</v>
      </c>
      <c r="B25" s="431" t="s">
        <v>789</v>
      </c>
      <c r="C25" s="666">
        <v>3236661.4999999823</v>
      </c>
      <c r="D25" s="666">
        <v>0</v>
      </c>
      <c r="E25" s="667">
        <f t="shared" si="0"/>
        <v>3236661.4999999823</v>
      </c>
      <c r="F25" s="411"/>
      <c r="G25" s="411"/>
      <c r="H25" s="412">
        <f t="shared" si="1"/>
        <v>0</v>
      </c>
    </row>
    <row r="26" spans="1:8" ht="27" customHeight="1">
      <c r="A26" s="456">
        <v>11</v>
      </c>
      <c r="B26" s="433" t="s">
        <v>790</v>
      </c>
      <c r="C26" s="666"/>
      <c r="D26" s="666">
        <v>-69282.481836494102</v>
      </c>
      <c r="E26" s="667">
        <f t="shared" si="0"/>
        <v>-69282.481836494102</v>
      </c>
      <c r="F26" s="411"/>
      <c r="G26" s="411"/>
      <c r="H26" s="412">
        <f t="shared" si="1"/>
        <v>0</v>
      </c>
    </row>
    <row r="27" spans="1:8">
      <c r="A27" s="456">
        <v>12</v>
      </c>
      <c r="B27" s="431" t="s">
        <v>791</v>
      </c>
      <c r="C27" s="666"/>
      <c r="D27" s="666"/>
      <c r="E27" s="667">
        <f t="shared" si="0"/>
        <v>0</v>
      </c>
      <c r="F27" s="411"/>
      <c r="G27" s="411"/>
      <c r="H27" s="412">
        <f t="shared" si="1"/>
        <v>0</v>
      </c>
    </row>
    <row r="28" spans="1:8">
      <c r="A28" s="456">
        <v>13</v>
      </c>
      <c r="B28" s="434" t="s">
        <v>792</v>
      </c>
      <c r="C28" s="666"/>
      <c r="D28" s="666"/>
      <c r="E28" s="667">
        <f t="shared" si="0"/>
        <v>0</v>
      </c>
      <c r="F28" s="411"/>
      <c r="G28" s="411"/>
      <c r="H28" s="412">
        <f t="shared" si="1"/>
        <v>0</v>
      </c>
    </row>
    <row r="29" spans="1:8">
      <c r="A29" s="456">
        <v>14</v>
      </c>
      <c r="B29" s="435" t="s">
        <v>793</v>
      </c>
      <c r="C29" s="832">
        <f>SUM(C30:C31)</f>
        <v>-7148136.1928648986</v>
      </c>
      <c r="D29" s="832">
        <f>SUM(D30:D31)</f>
        <v>-1734779.4658543942</v>
      </c>
      <c r="E29" s="833">
        <f t="shared" si="0"/>
        <v>-8882915.6587192938</v>
      </c>
      <c r="F29" s="411">
        <f>SUM(F30:F31)</f>
        <v>0</v>
      </c>
      <c r="G29" s="411">
        <f>SUM(G30:G31)</f>
        <v>0</v>
      </c>
      <c r="H29" s="412">
        <f t="shared" si="1"/>
        <v>0</v>
      </c>
    </row>
    <row r="30" spans="1:8">
      <c r="A30" s="456">
        <v>14.1</v>
      </c>
      <c r="B30" s="406" t="s">
        <v>794</v>
      </c>
      <c r="C30" s="666">
        <v>-3999769.5328648984</v>
      </c>
      <c r="D30" s="666">
        <v>-1548360.9058543942</v>
      </c>
      <c r="E30" s="667">
        <f t="shared" si="0"/>
        <v>-5548130.4387192931</v>
      </c>
      <c r="F30" s="411"/>
      <c r="G30" s="411"/>
      <c r="H30" s="412">
        <f t="shared" si="1"/>
        <v>0</v>
      </c>
    </row>
    <row r="31" spans="1:8">
      <c r="A31" s="456">
        <v>14.2</v>
      </c>
      <c r="B31" s="406" t="s">
        <v>795</v>
      </c>
      <c r="C31" s="666">
        <v>-3148366.6599999997</v>
      </c>
      <c r="D31" s="666">
        <v>-186418.56</v>
      </c>
      <c r="E31" s="667">
        <f t="shared" si="0"/>
        <v>-3334785.2199999997</v>
      </c>
      <c r="F31" s="411"/>
      <c r="G31" s="411"/>
      <c r="H31" s="412">
        <f t="shared" si="1"/>
        <v>0</v>
      </c>
    </row>
    <row r="32" spans="1:8">
      <c r="A32" s="456">
        <v>15</v>
      </c>
      <c r="B32" s="436" t="s">
        <v>796</v>
      </c>
      <c r="C32" s="666">
        <v>-1145681.1384999999</v>
      </c>
      <c r="D32" s="666">
        <v>0</v>
      </c>
      <c r="E32" s="667">
        <f t="shared" si="0"/>
        <v>-1145681.1384999999</v>
      </c>
      <c r="F32" s="411"/>
      <c r="G32" s="411"/>
      <c r="H32" s="412">
        <f t="shared" si="1"/>
        <v>0</v>
      </c>
    </row>
    <row r="33" spans="1:8" ht="22.5" customHeight="1">
      <c r="A33" s="456">
        <v>16</v>
      </c>
      <c r="B33" s="402" t="s">
        <v>797</v>
      </c>
      <c r="C33" s="666"/>
      <c r="D33" s="666"/>
      <c r="E33" s="667">
        <f t="shared" si="0"/>
        <v>0</v>
      </c>
      <c r="F33" s="411"/>
      <c r="G33" s="411"/>
      <c r="H33" s="412">
        <f t="shared" si="1"/>
        <v>0</v>
      </c>
    </row>
    <row r="34" spans="1:8">
      <c r="A34" s="456">
        <v>17</v>
      </c>
      <c r="B34" s="431" t="s">
        <v>798</v>
      </c>
      <c r="C34" s="832">
        <f>SUM(C35:C36)</f>
        <v>664669.85945588059</v>
      </c>
      <c r="D34" s="832">
        <f>SUM(D35:D36)</f>
        <v>-532723.91579734522</v>
      </c>
      <c r="E34" s="833">
        <f t="shared" si="0"/>
        <v>131945.94365853537</v>
      </c>
      <c r="F34" s="834">
        <f>SUM(F35:F36)</f>
        <v>0</v>
      </c>
      <c r="G34" s="834">
        <f>SUM(G35:G36)</f>
        <v>0</v>
      </c>
      <c r="H34" s="835">
        <f t="shared" si="1"/>
        <v>0</v>
      </c>
    </row>
    <row r="35" spans="1:8">
      <c r="A35" s="456">
        <v>17.100000000000001</v>
      </c>
      <c r="B35" s="437" t="s">
        <v>799</v>
      </c>
      <c r="C35" s="666">
        <v>-18910.533861996089</v>
      </c>
      <c r="D35" s="666">
        <v>-35775.830705039029</v>
      </c>
      <c r="E35" s="667">
        <f t="shared" si="0"/>
        <v>-54686.364567035118</v>
      </c>
      <c r="F35" s="411"/>
      <c r="G35" s="411"/>
      <c r="H35" s="412">
        <f t="shared" si="1"/>
        <v>0</v>
      </c>
    </row>
    <row r="36" spans="1:8">
      <c r="A36" s="456">
        <v>17.2</v>
      </c>
      <c r="B36" s="406" t="s">
        <v>800</v>
      </c>
      <c r="C36" s="666">
        <v>683580.39331787673</v>
      </c>
      <c r="D36" s="666">
        <v>-496948.0850923062</v>
      </c>
      <c r="E36" s="667">
        <f t="shared" si="0"/>
        <v>186632.30822557054</v>
      </c>
      <c r="F36" s="411"/>
      <c r="G36" s="411"/>
      <c r="H36" s="412">
        <f t="shared" si="1"/>
        <v>0</v>
      </c>
    </row>
    <row r="37" spans="1:8" ht="41.45" customHeight="1">
      <c r="A37" s="456">
        <v>18</v>
      </c>
      <c r="B37" s="438" t="s">
        <v>801</v>
      </c>
      <c r="C37" s="832">
        <f>SUM(C38:C39)</f>
        <v>-224407.71604726338</v>
      </c>
      <c r="D37" s="832">
        <f>SUM(D38:D39)</f>
        <v>-57737.836631581849</v>
      </c>
      <c r="E37" s="833">
        <f t="shared" si="0"/>
        <v>-282145.55267884524</v>
      </c>
      <c r="F37" s="411">
        <f>SUM(F38:F39)</f>
        <v>0</v>
      </c>
      <c r="G37" s="439">
        <f>SUM(G38:G39)</f>
        <v>0</v>
      </c>
      <c r="H37" s="412">
        <f t="shared" si="1"/>
        <v>0</v>
      </c>
    </row>
    <row r="38" spans="1:8" ht="21">
      <c r="A38" s="456">
        <v>18.100000000000001</v>
      </c>
      <c r="B38" s="423" t="s">
        <v>802</v>
      </c>
      <c r="C38" s="666">
        <v>0</v>
      </c>
      <c r="D38" s="666">
        <v>0</v>
      </c>
      <c r="E38" s="667">
        <f t="shared" si="0"/>
        <v>0</v>
      </c>
      <c r="F38" s="411"/>
      <c r="G38" s="411"/>
      <c r="H38" s="412">
        <f t="shared" si="1"/>
        <v>0</v>
      </c>
    </row>
    <row r="39" spans="1:8">
      <c r="A39" s="456">
        <v>18.2</v>
      </c>
      <c r="B39" s="423" t="s">
        <v>803</v>
      </c>
      <c r="C39" s="666">
        <v>-224407.71604726338</v>
      </c>
      <c r="D39" s="666">
        <v>-57737.836631581849</v>
      </c>
      <c r="E39" s="667">
        <f t="shared" si="0"/>
        <v>-282145.55267884524</v>
      </c>
      <c r="F39" s="411"/>
      <c r="G39" s="411"/>
      <c r="H39" s="412">
        <f t="shared" si="1"/>
        <v>0</v>
      </c>
    </row>
    <row r="40" spans="1:8" ht="24.6" customHeight="1">
      <c r="A40" s="456">
        <v>19</v>
      </c>
      <c r="B40" s="438" t="s">
        <v>804</v>
      </c>
      <c r="C40" s="666"/>
      <c r="D40" s="666"/>
      <c r="E40" s="667">
        <f t="shared" si="0"/>
        <v>0</v>
      </c>
      <c r="F40" s="411"/>
      <c r="G40" s="411"/>
      <c r="H40" s="412">
        <f t="shared" si="1"/>
        <v>0</v>
      </c>
    </row>
    <row r="41" spans="1:8" ht="24.95" customHeight="1">
      <c r="A41" s="456">
        <v>20</v>
      </c>
      <c r="B41" s="438" t="s">
        <v>805</v>
      </c>
      <c r="C41" s="666"/>
      <c r="D41" s="666"/>
      <c r="E41" s="667">
        <f t="shared" si="0"/>
        <v>0</v>
      </c>
      <c r="F41" s="411"/>
      <c r="G41" s="411"/>
      <c r="H41" s="412">
        <f t="shared" si="1"/>
        <v>0</v>
      </c>
    </row>
    <row r="42" spans="1:8" ht="33" customHeight="1">
      <c r="A42" s="456">
        <v>21</v>
      </c>
      <c r="B42" s="440" t="s">
        <v>806</v>
      </c>
      <c r="C42" s="666"/>
      <c r="D42" s="666"/>
      <c r="E42" s="667">
        <f t="shared" si="0"/>
        <v>0</v>
      </c>
      <c r="F42" s="411"/>
      <c r="G42" s="411"/>
      <c r="H42" s="412">
        <f t="shared" si="1"/>
        <v>0</v>
      </c>
    </row>
    <row r="43" spans="1:8">
      <c r="A43" s="456">
        <v>22</v>
      </c>
      <c r="B43" s="441" t="s">
        <v>807</v>
      </c>
      <c r="C43" s="832">
        <f>SUM(C6,C13,C18,C19,C20,C21,C22,C23,C24,C25,C26,C27,C28,C29,C32,C33,C34,C37,C40,C41,C42)</f>
        <v>15110679.906307761</v>
      </c>
      <c r="D43" s="832">
        <f>SUM(D6,D13,D18,D19,D20,D21,D22,D23,D24,D25,D26,D27,D28,D29,D32,D33,D34,D37,D40,D41,D42)</f>
        <v>5563964.6731937239</v>
      </c>
      <c r="E43" s="833">
        <f t="shared" si="0"/>
        <v>20674644.579501484</v>
      </c>
      <c r="F43" s="834">
        <f>SUM(F6,F13,F18,F19,F20,F21,F22,F23,F24,F25,F26,F27,F28,F29,F32,F33,F34,F37,F40,F41,F42)</f>
        <v>0</v>
      </c>
      <c r="G43" s="834">
        <f>SUM(G6,G13,G18,G19,G20,G21,G22,G23,G24,G25,G26,G27,G28,G29,G32,G33,G34,G37,G40,G41,G42)</f>
        <v>0</v>
      </c>
      <c r="H43" s="835">
        <f t="shared" si="1"/>
        <v>0</v>
      </c>
    </row>
    <row r="44" spans="1:8">
      <c r="A44" s="456">
        <v>23</v>
      </c>
      <c r="B44" s="441" t="s">
        <v>808</v>
      </c>
      <c r="C44" s="661">
        <v>3974179.82</v>
      </c>
      <c r="D44" s="666"/>
      <c r="E44" s="667">
        <f t="shared" si="0"/>
        <v>3974179.82</v>
      </c>
      <c r="F44" s="411"/>
      <c r="G44" s="411"/>
      <c r="H44" s="412">
        <f t="shared" si="1"/>
        <v>0</v>
      </c>
    </row>
    <row r="45" spans="1:8">
      <c r="A45" s="456">
        <v>24</v>
      </c>
      <c r="B45" s="441" t="s">
        <v>809</v>
      </c>
      <c r="C45" s="832">
        <f>C43-C44</f>
        <v>11136500.08630776</v>
      </c>
      <c r="D45" s="832">
        <f>D43-D44</f>
        <v>5563964.6731937239</v>
      </c>
      <c r="E45" s="833">
        <f t="shared" si="0"/>
        <v>16700464.759501483</v>
      </c>
      <c r="F45" s="834">
        <f>F43-F44</f>
        <v>0</v>
      </c>
      <c r="G45" s="834">
        <f>G43-G44</f>
        <v>0</v>
      </c>
      <c r="H45" s="835">
        <f t="shared" si="1"/>
        <v>0</v>
      </c>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7"/>
  <sheetViews>
    <sheetView showGridLines="0" zoomScale="90" zoomScaleNormal="90" workbookViewId="0">
      <selection activeCell="B4" sqref="B4:B5"/>
    </sheetView>
  </sheetViews>
  <sheetFormatPr defaultRowHeight="15"/>
  <cols>
    <col min="1" max="1" width="8.7109375" style="453"/>
    <col min="2" max="2" width="87.5703125" bestFit="1" customWidth="1"/>
    <col min="3" max="5" width="14" bestFit="1" customWidth="1"/>
    <col min="6" max="8" width="12.7109375" customWidth="1"/>
  </cols>
  <sheetData>
    <row r="1" spans="1:8" ht="15.75">
      <c r="A1" s="17" t="s">
        <v>108</v>
      </c>
      <c r="B1" s="622" t="str">
        <f>'1. key ratios'!B1</f>
        <v>სს იშბანკი საქართველო</v>
      </c>
      <c r="C1" s="16"/>
      <c r="D1" s="218"/>
      <c r="E1" s="218"/>
      <c r="F1" s="218"/>
      <c r="G1" s="218"/>
    </row>
    <row r="2" spans="1:8" ht="15.75">
      <c r="A2" s="17" t="s">
        <v>109</v>
      </c>
      <c r="B2" s="623">
        <f>'1. key ratios'!B2</f>
        <v>45291</v>
      </c>
      <c r="C2" s="29"/>
      <c r="D2" s="18"/>
      <c r="E2" s="18"/>
      <c r="F2" s="18"/>
      <c r="G2" s="18"/>
      <c r="H2" s="1"/>
    </row>
    <row r="3" spans="1:8" ht="15.75">
      <c r="A3" s="17"/>
      <c r="B3" s="16"/>
      <c r="C3" s="29"/>
      <c r="D3" s="18"/>
      <c r="E3" s="18"/>
      <c r="F3" s="18"/>
      <c r="G3" s="18"/>
      <c r="H3" s="1"/>
    </row>
    <row r="4" spans="1:8" ht="15.75">
      <c r="A4" s="873" t="s">
        <v>25</v>
      </c>
      <c r="B4" s="885" t="s">
        <v>151</v>
      </c>
      <c r="C4" s="886" t="s">
        <v>114</v>
      </c>
      <c r="D4" s="886"/>
      <c r="E4" s="886"/>
      <c r="F4" s="886" t="s">
        <v>115</v>
      </c>
      <c r="G4" s="886"/>
      <c r="H4" s="887"/>
    </row>
    <row r="5" spans="1:8">
      <c r="A5" s="873"/>
      <c r="B5" s="885"/>
      <c r="C5" s="427" t="s">
        <v>26</v>
      </c>
      <c r="D5" s="427" t="s">
        <v>88</v>
      </c>
      <c r="E5" s="427" t="s">
        <v>66</v>
      </c>
      <c r="F5" s="427" t="s">
        <v>26</v>
      </c>
      <c r="G5" s="427" t="s">
        <v>88</v>
      </c>
      <c r="H5" s="442" t="s">
        <v>66</v>
      </c>
    </row>
    <row r="6" spans="1:8" ht="15.75">
      <c r="A6" s="443">
        <v>1</v>
      </c>
      <c r="B6" s="444" t="s">
        <v>810</v>
      </c>
      <c r="C6" s="668"/>
      <c r="D6" s="668"/>
      <c r="E6" s="669">
        <f t="shared" ref="E6:E43" si="0">C6+D6</f>
        <v>0</v>
      </c>
      <c r="F6" s="668"/>
      <c r="G6" s="668"/>
      <c r="H6" s="670">
        <f t="shared" ref="H6:H43" si="1">F6+G6</f>
        <v>0</v>
      </c>
    </row>
    <row r="7" spans="1:8" ht="15.75">
      <c r="A7" s="443">
        <v>2</v>
      </c>
      <c r="B7" s="445" t="s">
        <v>177</v>
      </c>
      <c r="C7" s="668"/>
      <c r="D7" s="668"/>
      <c r="E7" s="669">
        <f t="shared" si="0"/>
        <v>0</v>
      </c>
      <c r="F7" s="668"/>
      <c r="G7" s="668"/>
      <c r="H7" s="670">
        <f t="shared" si="1"/>
        <v>0</v>
      </c>
    </row>
    <row r="8" spans="1:8" ht="15.75">
      <c r="A8" s="443">
        <v>3</v>
      </c>
      <c r="B8" s="445" t="s">
        <v>179</v>
      </c>
      <c r="C8" s="836">
        <f>C9+C10</f>
        <v>122087773.04911514</v>
      </c>
      <c r="D8" s="836">
        <f>D9+D10</f>
        <v>143757090.08999997</v>
      </c>
      <c r="E8" s="837">
        <f t="shared" si="0"/>
        <v>265844863.1391151</v>
      </c>
      <c r="F8" s="836">
        <f>F9+F10</f>
        <v>0</v>
      </c>
      <c r="G8" s="836">
        <f>G9+G10</f>
        <v>0</v>
      </c>
      <c r="H8" s="838">
        <f t="shared" si="1"/>
        <v>0</v>
      </c>
    </row>
    <row r="9" spans="1:8" ht="15.75">
      <c r="A9" s="443">
        <v>3.1</v>
      </c>
      <c r="B9" s="446" t="s">
        <v>811</v>
      </c>
      <c r="C9" s="668">
        <v>77938074.13911514</v>
      </c>
      <c r="D9" s="668">
        <v>98833412.399999991</v>
      </c>
      <c r="E9" s="669">
        <f t="shared" si="0"/>
        <v>176771486.53911513</v>
      </c>
      <c r="F9" s="668"/>
      <c r="G9" s="668"/>
      <c r="H9" s="670">
        <f t="shared" si="1"/>
        <v>0</v>
      </c>
    </row>
    <row r="10" spans="1:8" ht="15.75">
      <c r="A10" s="443">
        <v>3.2</v>
      </c>
      <c r="B10" s="446" t="s">
        <v>812</v>
      </c>
      <c r="C10" s="668">
        <v>44149698.909999996</v>
      </c>
      <c r="D10" s="668">
        <v>44923677.689999998</v>
      </c>
      <c r="E10" s="669">
        <f t="shared" si="0"/>
        <v>89073376.599999994</v>
      </c>
      <c r="F10" s="668"/>
      <c r="G10" s="668"/>
      <c r="H10" s="670">
        <f t="shared" si="1"/>
        <v>0</v>
      </c>
    </row>
    <row r="11" spans="1:8" ht="15.75">
      <c r="A11" s="443">
        <v>4</v>
      </c>
      <c r="B11" s="445" t="s">
        <v>178</v>
      </c>
      <c r="C11" s="668">
        <f>C12+C13</f>
        <v>0</v>
      </c>
      <c r="D11" s="668">
        <f>D12+D13</f>
        <v>0</v>
      </c>
      <c r="E11" s="669">
        <f t="shared" si="0"/>
        <v>0</v>
      </c>
      <c r="F11" s="668">
        <f>F12+F13</f>
        <v>0</v>
      </c>
      <c r="G11" s="668">
        <f>G12+G13</f>
        <v>0</v>
      </c>
      <c r="H11" s="670">
        <f t="shared" si="1"/>
        <v>0</v>
      </c>
    </row>
    <row r="12" spans="1:8" ht="15.75">
      <c r="A12" s="443">
        <v>4.0999999999999996</v>
      </c>
      <c r="B12" s="446" t="s">
        <v>813</v>
      </c>
      <c r="C12" s="668"/>
      <c r="D12" s="668"/>
      <c r="E12" s="669">
        <f t="shared" si="0"/>
        <v>0</v>
      </c>
      <c r="F12" s="668"/>
      <c r="G12" s="668"/>
      <c r="H12" s="670">
        <f t="shared" si="1"/>
        <v>0</v>
      </c>
    </row>
    <row r="13" spans="1:8" ht="15.75">
      <c r="A13" s="443">
        <v>4.2</v>
      </c>
      <c r="B13" s="446" t="s">
        <v>814</v>
      </c>
      <c r="C13" s="668"/>
      <c r="D13" s="668"/>
      <c r="E13" s="669">
        <f t="shared" si="0"/>
        <v>0</v>
      </c>
      <c r="F13" s="668"/>
      <c r="G13" s="668"/>
      <c r="H13" s="670">
        <f t="shared" si="1"/>
        <v>0</v>
      </c>
    </row>
    <row r="14" spans="1:8" ht="15.75">
      <c r="A14" s="443">
        <v>5</v>
      </c>
      <c r="B14" s="447" t="s">
        <v>815</v>
      </c>
      <c r="C14" s="836">
        <f>C15+C16+C17+C23+C24+C25+C26</f>
        <v>9529762.9166499991</v>
      </c>
      <c r="D14" s="836">
        <f>D15+D16+D17+D23+D24+D25+D26</f>
        <v>253373673.93460473</v>
      </c>
      <c r="E14" s="837">
        <f t="shared" si="0"/>
        <v>262903436.85125473</v>
      </c>
      <c r="F14" s="836">
        <f>F15+F16+F17+F23+F24+F25+F26</f>
        <v>0</v>
      </c>
      <c r="G14" s="836">
        <f>G15+G16+G17+G23+G24+G25+G26</f>
        <v>0</v>
      </c>
      <c r="H14" s="838">
        <f t="shared" si="1"/>
        <v>0</v>
      </c>
    </row>
    <row r="15" spans="1:8" ht="15.75">
      <c r="A15" s="443">
        <v>5.0999999999999996</v>
      </c>
      <c r="B15" s="448" t="s">
        <v>816</v>
      </c>
      <c r="C15" s="668">
        <v>9529762.9166499991</v>
      </c>
      <c r="D15" s="668">
        <v>7980115.0444438551</v>
      </c>
      <c r="E15" s="669">
        <f t="shared" si="0"/>
        <v>17509877.961093854</v>
      </c>
      <c r="F15" s="668"/>
      <c r="G15" s="668"/>
      <c r="H15" s="670">
        <f t="shared" si="1"/>
        <v>0</v>
      </c>
    </row>
    <row r="16" spans="1:8" ht="15.75">
      <c r="A16" s="443">
        <v>5.2</v>
      </c>
      <c r="B16" s="448" t="s">
        <v>817</v>
      </c>
      <c r="C16" s="668"/>
      <c r="D16" s="668"/>
      <c r="E16" s="669">
        <f t="shared" si="0"/>
        <v>0</v>
      </c>
      <c r="F16" s="668"/>
      <c r="G16" s="668"/>
      <c r="H16" s="670">
        <f t="shared" si="1"/>
        <v>0</v>
      </c>
    </row>
    <row r="17" spans="1:8" ht="15.75">
      <c r="A17" s="443">
        <v>5.3</v>
      </c>
      <c r="B17" s="448" t="s">
        <v>818</v>
      </c>
      <c r="C17" s="836">
        <f>C18+C19+C20+C21+C22</f>
        <v>0</v>
      </c>
      <c r="D17" s="836">
        <f>D18+D19+D20+D21+D22</f>
        <v>223944503.69187421</v>
      </c>
      <c r="E17" s="837">
        <f t="shared" si="0"/>
        <v>223944503.69187421</v>
      </c>
      <c r="F17" s="668"/>
      <c r="G17" s="668"/>
      <c r="H17" s="670">
        <f t="shared" si="1"/>
        <v>0</v>
      </c>
    </row>
    <row r="18" spans="1:8" ht="15.75">
      <c r="A18" s="443" t="s">
        <v>180</v>
      </c>
      <c r="B18" s="449" t="s">
        <v>819</v>
      </c>
      <c r="C18" s="668"/>
      <c r="D18" s="668">
        <v>32686834.482160974</v>
      </c>
      <c r="E18" s="669">
        <f t="shared" si="0"/>
        <v>32686834.482160974</v>
      </c>
      <c r="F18" s="668"/>
      <c r="G18" s="668"/>
      <c r="H18" s="670">
        <f t="shared" si="1"/>
        <v>0</v>
      </c>
    </row>
    <row r="19" spans="1:8" ht="15.75">
      <c r="A19" s="443" t="s">
        <v>181</v>
      </c>
      <c r="B19" s="450" t="s">
        <v>820</v>
      </c>
      <c r="C19" s="668"/>
      <c r="D19" s="668">
        <v>161617069.01070905</v>
      </c>
      <c r="E19" s="669">
        <f t="shared" si="0"/>
        <v>161617069.01070905</v>
      </c>
      <c r="F19" s="668"/>
      <c r="G19" s="668"/>
      <c r="H19" s="670">
        <f t="shared" si="1"/>
        <v>0</v>
      </c>
    </row>
    <row r="20" spans="1:8" ht="15.75">
      <c r="A20" s="443" t="s">
        <v>182</v>
      </c>
      <c r="B20" s="450" t="s">
        <v>821</v>
      </c>
      <c r="C20" s="668"/>
      <c r="D20" s="668">
        <v>161299.23086038901</v>
      </c>
      <c r="E20" s="669">
        <f t="shared" si="0"/>
        <v>161299.23086038901</v>
      </c>
      <c r="F20" s="668"/>
      <c r="G20" s="668"/>
      <c r="H20" s="670">
        <f t="shared" si="1"/>
        <v>0</v>
      </c>
    </row>
    <row r="21" spans="1:8" ht="15.75">
      <c r="A21" s="443" t="s">
        <v>183</v>
      </c>
      <c r="B21" s="450" t="s">
        <v>822</v>
      </c>
      <c r="C21" s="668"/>
      <c r="D21" s="668">
        <v>29479300.968143806</v>
      </c>
      <c r="E21" s="669">
        <f t="shared" si="0"/>
        <v>29479300.968143806</v>
      </c>
      <c r="F21" s="668"/>
      <c r="G21" s="668"/>
      <c r="H21" s="670">
        <f t="shared" si="1"/>
        <v>0</v>
      </c>
    </row>
    <row r="22" spans="1:8" ht="15.75">
      <c r="A22" s="443" t="s">
        <v>184</v>
      </c>
      <c r="B22" s="450" t="s">
        <v>539</v>
      </c>
      <c r="C22" s="668"/>
      <c r="D22" s="668">
        <v>0</v>
      </c>
      <c r="E22" s="669">
        <f t="shared" si="0"/>
        <v>0</v>
      </c>
      <c r="F22" s="668"/>
      <c r="G22" s="668"/>
      <c r="H22" s="670">
        <f t="shared" si="1"/>
        <v>0</v>
      </c>
    </row>
    <row r="23" spans="1:8" ht="15.75">
      <c r="A23" s="443">
        <v>5.4</v>
      </c>
      <c r="B23" s="448" t="s">
        <v>823</v>
      </c>
      <c r="C23" s="668"/>
      <c r="D23" s="668">
        <v>15999321.059883785</v>
      </c>
      <c r="E23" s="669">
        <f t="shared" si="0"/>
        <v>15999321.059883785</v>
      </c>
      <c r="F23" s="668"/>
      <c r="G23" s="668"/>
      <c r="H23" s="670">
        <f t="shared" si="1"/>
        <v>0</v>
      </c>
    </row>
    <row r="24" spans="1:8" ht="15.75">
      <c r="A24" s="443">
        <v>5.5</v>
      </c>
      <c r="B24" s="448" t="s">
        <v>824</v>
      </c>
      <c r="C24" s="668"/>
      <c r="D24" s="668">
        <v>0</v>
      </c>
      <c r="E24" s="669">
        <f t="shared" si="0"/>
        <v>0</v>
      </c>
      <c r="F24" s="668"/>
      <c r="G24" s="668"/>
      <c r="H24" s="670">
        <f t="shared" si="1"/>
        <v>0</v>
      </c>
    </row>
    <row r="25" spans="1:8" ht="15.75">
      <c r="A25" s="443">
        <v>5.6</v>
      </c>
      <c r="B25" s="448" t="s">
        <v>825</v>
      </c>
      <c r="C25" s="668"/>
      <c r="D25" s="668">
        <v>0</v>
      </c>
      <c r="E25" s="669">
        <f t="shared" si="0"/>
        <v>0</v>
      </c>
      <c r="F25" s="668"/>
      <c r="G25" s="668"/>
      <c r="H25" s="670">
        <f t="shared" si="1"/>
        <v>0</v>
      </c>
    </row>
    <row r="26" spans="1:8" ht="15.75">
      <c r="A26" s="443">
        <v>5.7</v>
      </c>
      <c r="B26" s="448" t="s">
        <v>539</v>
      </c>
      <c r="C26" s="668"/>
      <c r="D26" s="668">
        <v>5449734.1384029165</v>
      </c>
      <c r="E26" s="669">
        <f t="shared" si="0"/>
        <v>5449734.1384029165</v>
      </c>
      <c r="F26" s="668"/>
      <c r="G26" s="668"/>
      <c r="H26" s="670">
        <f t="shared" si="1"/>
        <v>0</v>
      </c>
    </row>
    <row r="27" spans="1:8" ht="15.75">
      <c r="A27" s="443">
        <v>6</v>
      </c>
      <c r="B27" s="447" t="s">
        <v>826</v>
      </c>
      <c r="C27" s="668">
        <v>48352.639999999999</v>
      </c>
      <c r="D27" s="668">
        <v>0</v>
      </c>
      <c r="E27" s="669">
        <f t="shared" si="0"/>
        <v>48352.639999999999</v>
      </c>
      <c r="F27" s="668"/>
      <c r="G27" s="668"/>
      <c r="H27" s="670">
        <f t="shared" si="1"/>
        <v>0</v>
      </c>
    </row>
    <row r="28" spans="1:8" ht="15.75">
      <c r="A28" s="443">
        <v>7</v>
      </c>
      <c r="B28" s="447" t="s">
        <v>827</v>
      </c>
      <c r="C28" s="668">
        <v>48500097.590000004</v>
      </c>
      <c r="D28" s="668">
        <v>72645790.189999998</v>
      </c>
      <c r="E28" s="669">
        <f t="shared" si="0"/>
        <v>121145887.78</v>
      </c>
      <c r="F28" s="668"/>
      <c r="G28" s="668"/>
      <c r="H28" s="670">
        <f t="shared" si="1"/>
        <v>0</v>
      </c>
    </row>
    <row r="29" spans="1:8" ht="15.75">
      <c r="A29" s="443">
        <v>8</v>
      </c>
      <c r="B29" s="447" t="s">
        <v>828</v>
      </c>
      <c r="C29" s="668"/>
      <c r="D29" s="668"/>
      <c r="E29" s="669">
        <f t="shared" si="0"/>
        <v>0</v>
      </c>
      <c r="F29" s="668"/>
      <c r="G29" s="668"/>
      <c r="H29" s="670">
        <f t="shared" si="1"/>
        <v>0</v>
      </c>
    </row>
    <row r="30" spans="1:8" ht="15.75">
      <c r="A30" s="443">
        <v>9</v>
      </c>
      <c r="B30" s="445" t="s">
        <v>185</v>
      </c>
      <c r="C30" s="668">
        <f>C31+C32+C33+C34+C35+C36+C37</f>
        <v>0</v>
      </c>
      <c r="D30" s="668">
        <f>D31+D32+D33+D34+D35+D36+D37</f>
        <v>0</v>
      </c>
      <c r="E30" s="669">
        <f t="shared" si="0"/>
        <v>0</v>
      </c>
      <c r="F30" s="668">
        <f>F31+F32+F33+F34+F35+F36+F37</f>
        <v>0</v>
      </c>
      <c r="G30" s="668">
        <f>G31+G32+G33+G34+G35+G36+G37</f>
        <v>0</v>
      </c>
      <c r="H30" s="670">
        <f t="shared" si="1"/>
        <v>0</v>
      </c>
    </row>
    <row r="31" spans="1:8" ht="25.5">
      <c r="A31" s="443">
        <v>9.1</v>
      </c>
      <c r="B31" s="446" t="s">
        <v>829</v>
      </c>
      <c r="C31" s="668"/>
      <c r="D31" s="668"/>
      <c r="E31" s="669">
        <f t="shared" si="0"/>
        <v>0</v>
      </c>
      <c r="F31" s="668"/>
      <c r="G31" s="668"/>
      <c r="H31" s="670">
        <f t="shared" si="1"/>
        <v>0</v>
      </c>
    </row>
    <row r="32" spans="1:8" ht="25.5">
      <c r="A32" s="443">
        <v>9.1999999999999993</v>
      </c>
      <c r="B32" s="446" t="s">
        <v>830</v>
      </c>
      <c r="C32" s="668"/>
      <c r="D32" s="668"/>
      <c r="E32" s="669">
        <f t="shared" si="0"/>
        <v>0</v>
      </c>
      <c r="F32" s="668"/>
      <c r="G32" s="668"/>
      <c r="H32" s="670">
        <f t="shared" si="1"/>
        <v>0</v>
      </c>
    </row>
    <row r="33" spans="1:8" ht="15.75">
      <c r="A33" s="443">
        <v>9.3000000000000007</v>
      </c>
      <c r="B33" s="446" t="s">
        <v>831</v>
      </c>
      <c r="C33" s="668"/>
      <c r="D33" s="668"/>
      <c r="E33" s="669">
        <f t="shared" si="0"/>
        <v>0</v>
      </c>
      <c r="F33" s="668"/>
      <c r="G33" s="668"/>
      <c r="H33" s="670">
        <f t="shared" si="1"/>
        <v>0</v>
      </c>
    </row>
    <row r="34" spans="1:8" ht="15.75">
      <c r="A34" s="443">
        <v>9.4</v>
      </c>
      <c r="B34" s="446" t="s">
        <v>832</v>
      </c>
      <c r="C34" s="668"/>
      <c r="D34" s="668"/>
      <c r="E34" s="669">
        <f t="shared" si="0"/>
        <v>0</v>
      </c>
      <c r="F34" s="668"/>
      <c r="G34" s="668"/>
      <c r="H34" s="670">
        <f t="shared" si="1"/>
        <v>0</v>
      </c>
    </row>
    <row r="35" spans="1:8" ht="15.75">
      <c r="A35" s="443">
        <v>9.5</v>
      </c>
      <c r="B35" s="446" t="s">
        <v>833</v>
      </c>
      <c r="C35" s="668"/>
      <c r="D35" s="668"/>
      <c r="E35" s="669">
        <f t="shared" si="0"/>
        <v>0</v>
      </c>
      <c r="F35" s="668"/>
      <c r="G35" s="668"/>
      <c r="H35" s="670">
        <f t="shared" si="1"/>
        <v>0</v>
      </c>
    </row>
    <row r="36" spans="1:8" ht="25.5">
      <c r="A36" s="443">
        <v>9.6</v>
      </c>
      <c r="B36" s="446" t="s">
        <v>834</v>
      </c>
      <c r="C36" s="668"/>
      <c r="D36" s="668"/>
      <c r="E36" s="669">
        <f t="shared" si="0"/>
        <v>0</v>
      </c>
      <c r="F36" s="668"/>
      <c r="G36" s="668"/>
      <c r="H36" s="670">
        <f t="shared" si="1"/>
        <v>0</v>
      </c>
    </row>
    <row r="37" spans="1:8" ht="25.5">
      <c r="A37" s="443">
        <v>9.6999999999999993</v>
      </c>
      <c r="B37" s="446" t="s">
        <v>835</v>
      </c>
      <c r="C37" s="668"/>
      <c r="D37" s="668"/>
      <c r="E37" s="669">
        <f t="shared" si="0"/>
        <v>0</v>
      </c>
      <c r="F37" s="668"/>
      <c r="G37" s="668"/>
      <c r="H37" s="670">
        <f t="shared" si="1"/>
        <v>0</v>
      </c>
    </row>
    <row r="38" spans="1:8" ht="15.75">
      <c r="A38" s="443">
        <v>10</v>
      </c>
      <c r="B38" s="451" t="s">
        <v>836</v>
      </c>
      <c r="C38" s="668">
        <f>C39+C40+C41+C42</f>
        <v>0</v>
      </c>
      <c r="D38" s="668">
        <f>D39+D40+D41+D42</f>
        <v>0</v>
      </c>
      <c r="E38" s="669">
        <f t="shared" si="0"/>
        <v>0</v>
      </c>
      <c r="F38" s="668">
        <f>F39+F40+F41+F42</f>
        <v>0</v>
      </c>
      <c r="G38" s="668">
        <f>G39+G40+G41+G42</f>
        <v>0</v>
      </c>
      <c r="H38" s="670">
        <f t="shared" si="1"/>
        <v>0</v>
      </c>
    </row>
    <row r="39" spans="1:8" ht="15.75">
      <c r="A39" s="443">
        <v>10.1</v>
      </c>
      <c r="B39" s="446" t="s">
        <v>837</v>
      </c>
      <c r="C39" s="668"/>
      <c r="D39" s="668"/>
      <c r="E39" s="669">
        <f t="shared" si="0"/>
        <v>0</v>
      </c>
      <c r="F39" s="668"/>
      <c r="G39" s="668"/>
      <c r="H39" s="670">
        <f t="shared" si="1"/>
        <v>0</v>
      </c>
    </row>
    <row r="40" spans="1:8" ht="25.5">
      <c r="A40" s="443">
        <v>10.199999999999999</v>
      </c>
      <c r="B40" s="446" t="s">
        <v>838</v>
      </c>
      <c r="C40" s="668"/>
      <c r="D40" s="668"/>
      <c r="E40" s="669">
        <f t="shared" si="0"/>
        <v>0</v>
      </c>
      <c r="F40" s="668"/>
      <c r="G40" s="668"/>
      <c r="H40" s="670">
        <f t="shared" si="1"/>
        <v>0</v>
      </c>
    </row>
    <row r="41" spans="1:8" ht="25.5">
      <c r="A41" s="443">
        <v>10.3</v>
      </c>
      <c r="B41" s="446" t="s">
        <v>839</v>
      </c>
      <c r="C41" s="668"/>
      <c r="D41" s="668"/>
      <c r="E41" s="669">
        <f t="shared" si="0"/>
        <v>0</v>
      </c>
      <c r="F41" s="668"/>
      <c r="G41" s="668"/>
      <c r="H41" s="670">
        <f t="shared" si="1"/>
        <v>0</v>
      </c>
    </row>
    <row r="42" spans="1:8" ht="25.5">
      <c r="A42" s="443">
        <v>10.4</v>
      </c>
      <c r="B42" s="446" t="s">
        <v>840</v>
      </c>
      <c r="C42" s="668"/>
      <c r="D42" s="668"/>
      <c r="E42" s="669">
        <f t="shared" si="0"/>
        <v>0</v>
      </c>
      <c r="F42" s="668"/>
      <c r="G42" s="668"/>
      <c r="H42" s="670">
        <f t="shared" si="1"/>
        <v>0</v>
      </c>
    </row>
    <row r="43" spans="1:8" ht="15.75">
      <c r="A43" s="443">
        <v>11</v>
      </c>
      <c r="B43" s="452" t="s">
        <v>186</v>
      </c>
      <c r="C43" s="668"/>
      <c r="D43" s="668"/>
      <c r="E43" s="669">
        <f t="shared" si="0"/>
        <v>0</v>
      </c>
      <c r="F43" s="668"/>
      <c r="G43" s="668"/>
      <c r="H43" s="670">
        <f t="shared" si="1"/>
        <v>0</v>
      </c>
    </row>
    <row r="44" spans="1:8" ht="15.75">
      <c r="C44" s="454"/>
      <c r="D44" s="454"/>
      <c r="E44" s="454"/>
      <c r="F44" s="454"/>
      <c r="G44" s="454"/>
      <c r="H44" s="454"/>
    </row>
    <row r="45" spans="1:8" ht="15.75">
      <c r="C45" s="454"/>
      <c r="D45" s="454"/>
      <c r="E45" s="454"/>
      <c r="F45" s="454"/>
      <c r="G45" s="454"/>
      <c r="H45" s="454"/>
    </row>
    <row r="46" spans="1:8" ht="15.75">
      <c r="C46" s="454"/>
      <c r="D46" s="454"/>
      <c r="E46" s="454"/>
      <c r="F46" s="454"/>
      <c r="G46" s="454"/>
      <c r="H46" s="454"/>
    </row>
    <row r="47" spans="1:8" ht="15.75">
      <c r="C47" s="454"/>
      <c r="D47" s="454"/>
      <c r="E47" s="454"/>
      <c r="F47" s="454"/>
      <c r="G47" s="454"/>
      <c r="H47" s="454"/>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showGridLines="0" zoomScaleNormal="100" workbookViewId="0">
      <pane xSplit="1" ySplit="4" topLeftCell="B5" activePane="bottomRight" state="frozen"/>
      <selection activeCell="L18" sqref="L18"/>
      <selection pane="topRight" activeCell="L18" sqref="L18"/>
      <selection pane="bottomLeft" activeCell="L18" sqref="L18"/>
      <selection pane="bottomRight" activeCell="B4" sqref="B4"/>
    </sheetView>
  </sheetViews>
  <sheetFormatPr defaultColWidth="9.140625" defaultRowHeight="12.75"/>
  <cols>
    <col min="1" max="1" width="9.5703125" style="2" bestFit="1" customWidth="1"/>
    <col min="2" max="2" width="93.5703125" style="2" customWidth="1"/>
    <col min="3" max="4" width="12.7109375" style="2" customWidth="1"/>
    <col min="5" max="6" width="10.85546875" style="12" bestFit="1" customWidth="1"/>
    <col min="7" max="11" width="9.7109375" style="12" customWidth="1"/>
    <col min="12" max="16384" width="9.140625" style="12"/>
  </cols>
  <sheetData>
    <row r="1" spans="1:8" ht="15">
      <c r="A1" s="17" t="s">
        <v>108</v>
      </c>
      <c r="B1" s="622" t="str">
        <f>'1. key ratios'!B1</f>
        <v>სს იშბანკი საქართველო</v>
      </c>
      <c r="C1" s="16"/>
      <c r="D1" s="218"/>
    </row>
    <row r="2" spans="1:8" ht="15">
      <c r="A2" s="17" t="s">
        <v>109</v>
      </c>
      <c r="B2" s="623">
        <f>'1. key ratios'!B2</f>
        <v>45291</v>
      </c>
      <c r="C2" s="29"/>
      <c r="D2" s="18"/>
      <c r="E2" s="11"/>
      <c r="F2" s="11"/>
      <c r="G2" s="11"/>
      <c r="H2" s="11"/>
    </row>
    <row r="3" spans="1:8" ht="15">
      <c r="A3" s="17"/>
      <c r="B3" s="16"/>
      <c r="C3" s="29"/>
      <c r="D3" s="18"/>
      <c r="E3" s="11"/>
      <c r="F3" s="11"/>
      <c r="G3" s="11"/>
      <c r="H3" s="11"/>
    </row>
    <row r="4" spans="1:8" ht="15" customHeight="1" thickBot="1">
      <c r="A4" s="151" t="s">
        <v>253</v>
      </c>
      <c r="B4" s="152" t="s">
        <v>107</v>
      </c>
      <c r="C4" s="153" t="s">
        <v>87</v>
      </c>
    </row>
    <row r="5" spans="1:8" ht="15" customHeight="1">
      <c r="A5" s="149" t="s">
        <v>25</v>
      </c>
      <c r="B5" s="150"/>
      <c r="C5" s="839" t="str">
        <f>INT((MONTH($B$2))/3)&amp;"Q"&amp;"-"&amp;YEAR($B$2)</f>
        <v>4Q-2023</v>
      </c>
      <c r="D5" s="839" t="str">
        <f>IF(INT(MONTH($B$2))=3, "4"&amp;"Q"&amp;"-"&amp;YEAR($B$2)-1, IF(INT(MONTH($B$2))=6, "1"&amp;"Q"&amp;"-"&amp;YEAR($B$2), IF(INT(MONTH($B$2))=9, "2"&amp;"Q"&amp;"-"&amp;YEAR($B$2),IF(INT(MONTH($B$2))=12, "3"&amp;"Q"&amp;"-"&amp;YEAR($B$2), 0))))</f>
        <v>3Q-2023</v>
      </c>
      <c r="E5" s="839" t="str">
        <f>IF(INT(MONTH($B$2))=3, "3"&amp;"Q"&amp;"-"&amp;YEAR($B$2)-1, IF(INT(MONTH($B$2))=6, "4"&amp;"Q"&amp;"-"&amp;YEAR($B$2)-1, IF(INT(MONTH($B$2))=9, "1"&amp;"Q"&amp;"-"&amp;YEAR($B$2),IF(INT(MONTH($B$2))=12, "2"&amp;"Q"&amp;"-"&amp;YEAR($B$2), 0))))</f>
        <v>2Q-2023</v>
      </c>
      <c r="F5" s="839" t="str">
        <f>IF(INT(MONTH($B$2))=3, "2"&amp;"Q"&amp;"-"&amp;YEAR($B$2)-1, IF(INT(MONTH($B$2))=6, "3"&amp;"Q"&amp;"-"&amp;YEAR($B$2)-1, IF(INT(MONTH($B$2))=9, "4"&amp;"Q"&amp;"-"&amp;YEAR($B$2)-1,IF(INT(MONTH($B$2))=12, "1"&amp;"Q"&amp;"-"&amp;YEAR($B$2), 0))))</f>
        <v>1Q-2023</v>
      </c>
      <c r="G5" s="839" t="str">
        <f>IF(INT(MONTH($B$2))=3, "1"&amp;"Q"&amp;"-"&amp;YEAR($B$2)-1, IF(INT(MONTH($B$2))=6, "2"&amp;"Q"&amp;"-"&amp;YEAR($B$2)-1, IF(INT(MONTH($B$2))=9, "3"&amp;"Q"&amp;"-"&amp;YEAR($B$2)-1,IF(INT(MONTH($B$2))=12, "4"&amp;"Q"&amp;"-"&amp;YEAR($B$2)-1, 0))))</f>
        <v>4Q-2022</v>
      </c>
    </row>
    <row r="6" spans="1:8" ht="15" customHeight="1">
      <c r="A6" s="254">
        <v>1</v>
      </c>
      <c r="B6" s="308" t="s">
        <v>112</v>
      </c>
      <c r="C6" s="673">
        <f>C7+C9+C10</f>
        <v>456390072.67758626</v>
      </c>
      <c r="D6" s="674">
        <f>D7+D9+D10</f>
        <v>430805894.93980312</v>
      </c>
      <c r="E6" s="675">
        <f t="shared" ref="E6:G6" si="0">E7+E9+E10</f>
        <v>389461201.18810642</v>
      </c>
      <c r="F6" s="673">
        <f t="shared" si="0"/>
        <v>419845683.75233501</v>
      </c>
      <c r="G6" s="676">
        <f t="shared" si="0"/>
        <v>0</v>
      </c>
    </row>
    <row r="7" spans="1:8" ht="15" customHeight="1">
      <c r="A7" s="254">
        <v>1.1000000000000001</v>
      </c>
      <c r="B7" s="255" t="s">
        <v>435</v>
      </c>
      <c r="C7" s="671">
        <v>395899523.99194574</v>
      </c>
      <c r="D7" s="311">
        <v>378922849.31612635</v>
      </c>
      <c r="E7" s="256">
        <v>340212779.61659187</v>
      </c>
      <c r="F7" s="256">
        <v>368466415.49733502</v>
      </c>
      <c r="G7" s="312"/>
    </row>
    <row r="8" spans="1:8" ht="25.5">
      <c r="A8" s="254" t="s">
        <v>157</v>
      </c>
      <c r="B8" s="257" t="s">
        <v>250</v>
      </c>
      <c r="C8" s="671"/>
      <c r="D8" s="311"/>
      <c r="E8" s="256"/>
      <c r="F8" s="256"/>
      <c r="G8" s="312"/>
    </row>
    <row r="9" spans="1:8" ht="15" customHeight="1">
      <c r="A9" s="254">
        <v>1.2</v>
      </c>
      <c r="B9" s="255" t="s">
        <v>21</v>
      </c>
      <c r="C9" s="671">
        <v>60490548.685640536</v>
      </c>
      <c r="D9" s="311">
        <v>51883045.623676777</v>
      </c>
      <c r="E9" s="256">
        <v>49248421.571514562</v>
      </c>
      <c r="F9" s="256">
        <v>51379268.254999988</v>
      </c>
      <c r="G9" s="312"/>
    </row>
    <row r="10" spans="1:8" ht="15" customHeight="1">
      <c r="A10" s="254">
        <v>1.3</v>
      </c>
      <c r="B10" s="309" t="s">
        <v>74</v>
      </c>
      <c r="C10" s="672"/>
      <c r="D10" s="311"/>
      <c r="E10" s="258"/>
      <c r="F10" s="256"/>
      <c r="G10" s="313"/>
    </row>
    <row r="11" spans="1:8" ht="15" customHeight="1">
      <c r="A11" s="254">
        <v>2</v>
      </c>
      <c r="B11" s="308" t="s">
        <v>113</v>
      </c>
      <c r="C11" s="671">
        <v>1630160.4093773637</v>
      </c>
      <c r="D11" s="311">
        <v>1428117.273186754</v>
      </c>
      <c r="E11" s="256">
        <v>3081632.0329861687</v>
      </c>
      <c r="F11" s="256">
        <v>2782348.8581453227</v>
      </c>
      <c r="G11" s="312"/>
    </row>
    <row r="12" spans="1:8" ht="15" customHeight="1">
      <c r="A12" s="268">
        <v>3</v>
      </c>
      <c r="B12" s="310" t="s">
        <v>111</v>
      </c>
      <c r="C12" s="672">
        <v>50929556.451571435</v>
      </c>
      <c r="D12" s="311">
        <v>43275000</v>
      </c>
      <c r="E12" s="258">
        <v>43275000</v>
      </c>
      <c r="F12" s="256">
        <v>43275000</v>
      </c>
      <c r="G12" s="313"/>
    </row>
    <row r="13" spans="1:8" ht="15" customHeight="1" thickBot="1">
      <c r="A13" s="86">
        <v>4</v>
      </c>
      <c r="B13" s="314" t="s">
        <v>158</v>
      </c>
      <c r="C13" s="677">
        <f>C6+C11+C12</f>
        <v>508949789.538535</v>
      </c>
      <c r="D13" s="678">
        <f>D6+D11+D12</f>
        <v>475509012.21298987</v>
      </c>
      <c r="E13" s="679">
        <f t="shared" ref="E13:G13" si="1">E6+E11+E12</f>
        <v>435817833.22109258</v>
      </c>
      <c r="F13" s="677">
        <f t="shared" si="1"/>
        <v>465903032.61048031</v>
      </c>
      <c r="G13" s="680">
        <f t="shared" si="1"/>
        <v>0</v>
      </c>
    </row>
    <row r="14" spans="1:8">
      <c r="B14" s="23"/>
    </row>
    <row r="15" spans="1:8">
      <c r="B15" s="67"/>
    </row>
    <row r="16" spans="1:8">
      <c r="B16" s="67"/>
    </row>
    <row r="17" spans="2:2">
      <c r="B17" s="67"/>
    </row>
    <row r="18" spans="2:2">
      <c r="B18" s="6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Normal="100" workbookViewId="0">
      <pane xSplit="1" ySplit="4" topLeftCell="B5" activePane="bottomRight" state="frozen"/>
      <selection pane="topRight" activeCell="B1" sqref="B1"/>
      <selection pane="bottomLeft" activeCell="A4" sqref="A4"/>
      <selection pane="bottomRight" activeCell="B4" sqref="B4"/>
    </sheetView>
  </sheetViews>
  <sheetFormatPr defaultRowHeight="15"/>
  <cols>
    <col min="1" max="1" width="9.5703125" style="2" bestFit="1" customWidth="1"/>
    <col min="2" max="2" width="58.85546875" style="2" customWidth="1"/>
    <col min="3" max="3" width="34.28515625" style="2" customWidth="1"/>
  </cols>
  <sheetData>
    <row r="1" spans="1:8">
      <c r="A1" s="2" t="s">
        <v>108</v>
      </c>
      <c r="B1" s="622" t="str">
        <f>'1. key ratios'!B1</f>
        <v>სს იშბანკი საქართველო</v>
      </c>
    </row>
    <row r="2" spans="1:8">
      <c r="A2" s="2" t="s">
        <v>109</v>
      </c>
      <c r="B2" s="623">
        <f>'1. key ratios'!B2</f>
        <v>45291</v>
      </c>
    </row>
    <row r="4" spans="1:8" ht="30.75" thickBot="1">
      <c r="A4" s="165" t="s">
        <v>254</v>
      </c>
      <c r="B4" s="31" t="s">
        <v>91</v>
      </c>
      <c r="C4" s="13"/>
    </row>
    <row r="5" spans="1:8" ht="15.75">
      <c r="A5" s="10"/>
      <c r="B5" s="303" t="s">
        <v>92</v>
      </c>
      <c r="C5" s="318" t="s">
        <v>448</v>
      </c>
    </row>
    <row r="6" spans="1:8">
      <c r="A6" s="14">
        <v>1</v>
      </c>
      <c r="B6" s="681" t="s">
        <v>958</v>
      </c>
      <c r="C6" s="682" t="s">
        <v>961</v>
      </c>
    </row>
    <row r="7" spans="1:8">
      <c r="A7" s="14">
        <v>2</v>
      </c>
      <c r="B7" s="681" t="s">
        <v>962</v>
      </c>
      <c r="C7" s="682" t="s">
        <v>963</v>
      </c>
    </row>
    <row r="8" spans="1:8">
      <c r="A8" s="14">
        <v>3</v>
      </c>
      <c r="B8" s="681" t="s">
        <v>964</v>
      </c>
      <c r="C8" s="682" t="s">
        <v>963</v>
      </c>
    </row>
    <row r="9" spans="1:8">
      <c r="A9" s="14">
        <v>4</v>
      </c>
      <c r="B9" s="681" t="s">
        <v>981</v>
      </c>
      <c r="C9" s="682" t="s">
        <v>963</v>
      </c>
    </row>
    <row r="10" spans="1:8">
      <c r="A10" s="14">
        <v>5</v>
      </c>
      <c r="B10" s="681" t="s">
        <v>965</v>
      </c>
      <c r="C10" s="682" t="s">
        <v>966</v>
      </c>
    </row>
    <row r="11" spans="1:8">
      <c r="A11" s="14">
        <v>6</v>
      </c>
      <c r="B11" s="681" t="s">
        <v>967</v>
      </c>
      <c r="C11" s="682" t="s">
        <v>966</v>
      </c>
    </row>
    <row r="12" spans="1:8">
      <c r="A12" s="14">
        <v>7</v>
      </c>
      <c r="B12" s="32"/>
      <c r="C12" s="315"/>
      <c r="H12" s="4"/>
    </row>
    <row r="13" spans="1:8">
      <c r="A13" s="14">
        <v>8</v>
      </c>
      <c r="B13" s="32"/>
      <c r="C13" s="315"/>
    </row>
    <row r="14" spans="1:8">
      <c r="A14" s="14">
        <v>9</v>
      </c>
      <c r="B14" s="32"/>
      <c r="C14" s="315"/>
    </row>
    <row r="15" spans="1:8">
      <c r="A15" s="14">
        <v>10</v>
      </c>
      <c r="B15" s="32"/>
      <c r="C15" s="315"/>
    </row>
    <row r="16" spans="1:8">
      <c r="A16" s="14"/>
      <c r="B16" s="888"/>
      <c r="C16" s="889"/>
    </row>
    <row r="17" spans="1:3" ht="60">
      <c r="A17" s="14"/>
      <c r="B17" s="304" t="s">
        <v>93</v>
      </c>
      <c r="C17" s="319" t="s">
        <v>449</v>
      </c>
    </row>
    <row r="18" spans="1:3" ht="15.75">
      <c r="A18" s="14">
        <v>1</v>
      </c>
      <c r="B18" s="683" t="s">
        <v>959</v>
      </c>
      <c r="C18" s="684" t="s">
        <v>968</v>
      </c>
    </row>
    <row r="19" spans="1:3" ht="15.75">
      <c r="A19" s="14">
        <v>2</v>
      </c>
      <c r="B19" s="683" t="s">
        <v>969</v>
      </c>
      <c r="C19" s="684" t="s">
        <v>970</v>
      </c>
    </row>
    <row r="20" spans="1:3" ht="15.75">
      <c r="A20" s="14">
        <v>3</v>
      </c>
      <c r="B20" s="683" t="s">
        <v>982</v>
      </c>
      <c r="C20" s="684" t="s">
        <v>970</v>
      </c>
    </row>
    <row r="21" spans="1:3" ht="15.75">
      <c r="A21" s="14">
        <v>4</v>
      </c>
      <c r="B21" s="683" t="s">
        <v>971</v>
      </c>
      <c r="C21" s="684" t="s">
        <v>972</v>
      </c>
    </row>
    <row r="22" spans="1:3" ht="15.75">
      <c r="A22" s="14">
        <v>5</v>
      </c>
      <c r="B22" s="683" t="s">
        <v>973</v>
      </c>
      <c r="C22" s="684" t="s">
        <v>974</v>
      </c>
    </row>
    <row r="23" spans="1:3" ht="15.75">
      <c r="A23" s="14">
        <v>6</v>
      </c>
      <c r="B23" s="27"/>
      <c r="C23" s="316"/>
    </row>
    <row r="24" spans="1:3" ht="15.75">
      <c r="A24" s="14">
        <v>7</v>
      </c>
      <c r="B24" s="27"/>
      <c r="C24" s="316"/>
    </row>
    <row r="25" spans="1:3" ht="15.75">
      <c r="A25" s="14">
        <v>8</v>
      </c>
      <c r="B25" s="27"/>
      <c r="C25" s="316"/>
    </row>
    <row r="26" spans="1:3" ht="15.75">
      <c r="A26" s="14">
        <v>9</v>
      </c>
      <c r="B26" s="27"/>
      <c r="C26" s="316"/>
    </row>
    <row r="27" spans="1:3" ht="15.75" customHeight="1">
      <c r="A27" s="14">
        <v>10</v>
      </c>
      <c r="B27" s="27"/>
      <c r="C27" s="317"/>
    </row>
    <row r="28" spans="1:3" ht="15.75" customHeight="1">
      <c r="A28" s="14"/>
      <c r="B28" s="27"/>
      <c r="C28" s="28"/>
    </row>
    <row r="29" spans="1:3" ht="30" customHeight="1">
      <c r="A29" s="14"/>
      <c r="B29" s="890" t="s">
        <v>94</v>
      </c>
      <c r="C29" s="891"/>
    </row>
    <row r="30" spans="1:3">
      <c r="A30" s="14">
        <v>1</v>
      </c>
      <c r="B30" s="681" t="s">
        <v>975</v>
      </c>
      <c r="C30" s="685">
        <v>1</v>
      </c>
    </row>
    <row r="31" spans="1:3" ht="15.75" customHeight="1">
      <c r="A31" s="14"/>
      <c r="B31" s="32"/>
      <c r="C31" s="33"/>
    </row>
    <row r="32" spans="1:3" ht="29.25" customHeight="1">
      <c r="A32" s="14"/>
      <c r="B32" s="890" t="s">
        <v>174</v>
      </c>
      <c r="C32" s="891"/>
    </row>
    <row r="33" spans="1:3">
      <c r="A33" s="14">
        <v>1</v>
      </c>
      <c r="B33" s="681" t="s">
        <v>976</v>
      </c>
      <c r="C33" s="686">
        <v>0.38200000000000001</v>
      </c>
    </row>
    <row r="34" spans="1:3" ht="16.5" thickBot="1">
      <c r="A34" s="15"/>
      <c r="B34" s="34" t="s">
        <v>977</v>
      </c>
      <c r="C34" s="687">
        <v>0.28089999999999998</v>
      </c>
    </row>
  </sheetData>
  <mergeCells count="3">
    <mergeCell ref="B16:C16"/>
    <mergeCell ref="B32:C32"/>
    <mergeCell ref="B29:C29"/>
  </mergeCells>
  <dataValidations disablePrompts="1"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53"/>
  <sheetViews>
    <sheetView showGridLines="0" zoomScaleNormal="100" workbookViewId="0">
      <pane xSplit="1" ySplit="5" topLeftCell="B6" activePane="bottomRight" state="frozen"/>
      <selection activeCell="H6" sqref="H6"/>
      <selection pane="topRight" activeCell="H6" sqref="H6"/>
      <selection pane="bottomLeft" activeCell="H6" sqref="H6"/>
      <selection pane="bottomRight" activeCell="B4" sqref="B4"/>
    </sheetView>
  </sheetViews>
  <sheetFormatPr defaultRowHeight="15"/>
  <cols>
    <col min="1" max="1" width="9.5703125" style="2" bestFit="1" customWidth="1"/>
    <col min="2" max="2" width="47.5703125" style="2" customWidth="1"/>
    <col min="3" max="3" width="28" style="2" customWidth="1"/>
    <col min="4" max="4" width="25.5703125" style="2" customWidth="1"/>
    <col min="5" max="5" width="18.85546875" style="2" customWidth="1"/>
    <col min="6" max="6" width="12" bestFit="1" customWidth="1"/>
    <col min="7" max="7" width="12.5703125" bestFit="1" customWidth="1"/>
  </cols>
  <sheetData>
    <row r="1" spans="1:7" ht="15.75">
      <c r="A1" s="17" t="s">
        <v>108</v>
      </c>
      <c r="B1" s="622" t="str">
        <f>'1. key ratios'!B1</f>
        <v>სს იშბანკი საქართველო</v>
      </c>
    </row>
    <row r="2" spans="1:7" s="21" customFormat="1" ht="15.75" customHeight="1">
      <c r="A2" s="21" t="s">
        <v>109</v>
      </c>
      <c r="B2" s="623">
        <f>'1. key ratios'!B2</f>
        <v>45291</v>
      </c>
    </row>
    <row r="3" spans="1:7" s="21" customFormat="1" ht="15.75" customHeight="1"/>
    <row r="4" spans="1:7" s="21" customFormat="1" ht="15.75" customHeight="1" thickBot="1">
      <c r="A4" s="166" t="s">
        <v>255</v>
      </c>
      <c r="B4" s="167" t="s">
        <v>168</v>
      </c>
      <c r="C4" s="131"/>
      <c r="D4" s="131"/>
      <c r="E4" s="132" t="s">
        <v>87</v>
      </c>
    </row>
    <row r="5" spans="1:7" s="82" customFormat="1" ht="17.45" customHeight="1">
      <c r="A5" s="230"/>
      <c r="B5" s="231"/>
      <c r="C5" s="130" t="s">
        <v>0</v>
      </c>
      <c r="D5" s="130" t="s">
        <v>1</v>
      </c>
      <c r="E5" s="232" t="s">
        <v>2</v>
      </c>
    </row>
    <row r="6" spans="1:7" s="98" customFormat="1" ht="14.45" customHeight="1">
      <c r="A6" s="233"/>
      <c r="B6" s="892" t="s">
        <v>144</v>
      </c>
      <c r="C6" s="892" t="s">
        <v>854</v>
      </c>
      <c r="D6" s="893" t="s">
        <v>143</v>
      </c>
      <c r="E6" s="894"/>
      <c r="G6"/>
    </row>
    <row r="7" spans="1:7" s="98" customFormat="1" ht="99.6" customHeight="1">
      <c r="A7" s="233"/>
      <c r="B7" s="892"/>
      <c r="C7" s="892"/>
      <c r="D7" s="228" t="s">
        <v>142</v>
      </c>
      <c r="E7" s="229" t="s">
        <v>353</v>
      </c>
      <c r="G7"/>
    </row>
    <row r="8" spans="1:7" s="98" customFormat="1" ht="22.5" customHeight="1">
      <c r="A8" s="456">
        <v>1</v>
      </c>
      <c r="B8" s="397" t="s">
        <v>841</v>
      </c>
      <c r="C8" s="688">
        <f>SUM(C9:C11)</f>
        <v>113274347.29052457</v>
      </c>
      <c r="D8" s="689">
        <f>SUM(D9:D11)</f>
        <v>0</v>
      </c>
      <c r="E8" s="690">
        <f>SUM(E9:E11)</f>
        <v>113274347.29052457</v>
      </c>
      <c r="G8"/>
    </row>
    <row r="9" spans="1:7" s="98" customFormat="1">
      <c r="A9" s="456">
        <v>1.1000000000000001</v>
      </c>
      <c r="B9" s="398" t="s">
        <v>96</v>
      </c>
      <c r="C9" s="689">
        <f>'2. SOFP'!E8</f>
        <v>1847191.38</v>
      </c>
      <c r="D9" s="689"/>
      <c r="E9" s="691">
        <f t="shared" ref="E9:E15" si="0">C9-D9</f>
        <v>1847191.38</v>
      </c>
      <c r="G9"/>
    </row>
    <row r="10" spans="1:7" s="98" customFormat="1">
      <c r="A10" s="456">
        <v>1.2</v>
      </c>
      <c r="B10" s="398" t="s">
        <v>97</v>
      </c>
      <c r="C10" s="689">
        <f>'2. SOFP'!E9</f>
        <v>40641771.859930135</v>
      </c>
      <c r="D10" s="689"/>
      <c r="E10" s="691">
        <f t="shared" si="0"/>
        <v>40641771.859930135</v>
      </c>
      <c r="G10"/>
    </row>
    <row r="11" spans="1:7" s="98" customFormat="1">
      <c r="A11" s="456">
        <v>1.3</v>
      </c>
      <c r="B11" s="398" t="s">
        <v>98</v>
      </c>
      <c r="C11" s="689">
        <f>'2. SOFP'!E10</f>
        <v>70785384.050594434</v>
      </c>
      <c r="D11" s="689"/>
      <c r="E11" s="691">
        <f t="shared" si="0"/>
        <v>70785384.050594434</v>
      </c>
      <c r="G11"/>
    </row>
    <row r="12" spans="1:7" s="98" customFormat="1">
      <c r="A12" s="456">
        <v>2</v>
      </c>
      <c r="B12" s="399" t="s">
        <v>728</v>
      </c>
      <c r="C12" s="688">
        <f>'2. SOFP'!E11</f>
        <v>0</v>
      </c>
      <c r="D12" s="689"/>
      <c r="E12" s="691">
        <f t="shared" si="0"/>
        <v>0</v>
      </c>
      <c r="G12"/>
    </row>
    <row r="13" spans="1:7" s="98" customFormat="1" ht="21">
      <c r="A13" s="456">
        <v>2.1</v>
      </c>
      <c r="B13" s="400" t="s">
        <v>729</v>
      </c>
      <c r="C13" s="689">
        <f>'2. SOFP'!E12</f>
        <v>0</v>
      </c>
      <c r="D13" s="689"/>
      <c r="E13" s="691">
        <f t="shared" si="0"/>
        <v>0</v>
      </c>
      <c r="G13"/>
    </row>
    <row r="14" spans="1:7" s="98" customFormat="1" ht="33.950000000000003" customHeight="1">
      <c r="A14" s="456">
        <v>3</v>
      </c>
      <c r="B14" s="401" t="s">
        <v>730</v>
      </c>
      <c r="C14" s="688">
        <f>'2. SOFP'!E13</f>
        <v>0</v>
      </c>
      <c r="D14" s="689"/>
      <c r="E14" s="691">
        <f t="shared" si="0"/>
        <v>0</v>
      </c>
      <c r="G14"/>
    </row>
    <row r="15" spans="1:7" s="98" customFormat="1" ht="32.450000000000003" customHeight="1">
      <c r="A15" s="456">
        <v>4</v>
      </c>
      <c r="B15" s="402" t="s">
        <v>731</v>
      </c>
      <c r="C15" s="688">
        <f>'2. SOFP'!E14</f>
        <v>0</v>
      </c>
      <c r="D15" s="689"/>
      <c r="E15" s="691">
        <f t="shared" si="0"/>
        <v>0</v>
      </c>
      <c r="G15"/>
    </row>
    <row r="16" spans="1:7" s="98" customFormat="1" ht="23.1" customHeight="1">
      <c r="A16" s="456">
        <v>5</v>
      </c>
      <c r="B16" s="402" t="s">
        <v>732</v>
      </c>
      <c r="C16" s="688">
        <f>SUM(C17:C19)</f>
        <v>0</v>
      </c>
      <c r="D16" s="689">
        <f>SUM(D17:D19)</f>
        <v>0</v>
      </c>
      <c r="E16" s="690">
        <f>SUM(E17:E19)</f>
        <v>0</v>
      </c>
      <c r="G16"/>
    </row>
    <row r="17" spans="1:7" s="98" customFormat="1">
      <c r="A17" s="456">
        <v>5.0999999999999996</v>
      </c>
      <c r="B17" s="403" t="s">
        <v>733</v>
      </c>
      <c r="C17" s="689">
        <f>'2. SOFP'!E16</f>
        <v>0</v>
      </c>
      <c r="D17" s="689"/>
      <c r="E17" s="691">
        <f>C17-D17</f>
        <v>0</v>
      </c>
      <c r="G17"/>
    </row>
    <row r="18" spans="1:7" s="98" customFormat="1">
      <c r="A18" s="456">
        <v>5.2</v>
      </c>
      <c r="B18" s="403" t="s">
        <v>567</v>
      </c>
      <c r="C18" s="689">
        <f>'2. SOFP'!E17</f>
        <v>0</v>
      </c>
      <c r="D18" s="689"/>
      <c r="E18" s="691">
        <f>C18-D18</f>
        <v>0</v>
      </c>
      <c r="G18"/>
    </row>
    <row r="19" spans="1:7" s="98" customFormat="1">
      <c r="A19" s="456">
        <v>5.3</v>
      </c>
      <c r="B19" s="403" t="s">
        <v>734</v>
      </c>
      <c r="C19" s="689">
        <f>'2. SOFP'!E18</f>
        <v>0</v>
      </c>
      <c r="D19" s="689"/>
      <c r="E19" s="691">
        <f>C19-D19</f>
        <v>0</v>
      </c>
      <c r="G19"/>
    </row>
    <row r="20" spans="1:7" s="98" customFormat="1" ht="21">
      <c r="A20" s="456">
        <v>6</v>
      </c>
      <c r="B20" s="401" t="s">
        <v>735</v>
      </c>
      <c r="C20" s="688">
        <f>SUM(C21:C22)</f>
        <v>340479679.93520844</v>
      </c>
      <c r="D20" s="689">
        <f>SUM(D21:D22)</f>
        <v>0</v>
      </c>
      <c r="E20" s="690">
        <f>SUM(E21:E22)</f>
        <v>340479679.93520844</v>
      </c>
      <c r="G20"/>
    </row>
    <row r="21" spans="1:7">
      <c r="A21" s="456">
        <v>6.1</v>
      </c>
      <c r="B21" s="403" t="s">
        <v>567</v>
      </c>
      <c r="C21" s="689">
        <f>'2. SOFP'!E20</f>
        <v>69868087.019491851</v>
      </c>
      <c r="D21" s="689"/>
      <c r="E21" s="691">
        <f>C21-D21</f>
        <v>69868087.019491851</v>
      </c>
    </row>
    <row r="22" spans="1:7">
      <c r="A22" s="456">
        <v>6.2</v>
      </c>
      <c r="B22" s="403" t="s">
        <v>734</v>
      </c>
      <c r="C22" s="689">
        <f>'2. SOFP'!E21</f>
        <v>270611592.91571659</v>
      </c>
      <c r="D22" s="689"/>
      <c r="E22" s="691">
        <f>C22-D22</f>
        <v>270611592.91571659</v>
      </c>
    </row>
    <row r="23" spans="1:7" ht="21">
      <c r="A23" s="456">
        <v>7</v>
      </c>
      <c r="B23" s="404" t="s">
        <v>736</v>
      </c>
      <c r="C23" s="688">
        <f>'2. SOFP'!E22</f>
        <v>0</v>
      </c>
      <c r="D23" s="689"/>
      <c r="E23" s="691">
        <f>C23-D23</f>
        <v>0</v>
      </c>
    </row>
    <row r="24" spans="1:7" ht="21">
      <c r="A24" s="456">
        <v>8</v>
      </c>
      <c r="B24" s="405" t="s">
        <v>737</v>
      </c>
      <c r="C24" s="688">
        <f>'2. SOFP'!E23</f>
        <v>0</v>
      </c>
      <c r="D24" s="689"/>
      <c r="E24" s="691">
        <f>C24-D24</f>
        <v>0</v>
      </c>
    </row>
    <row r="25" spans="1:7">
      <c r="A25" s="456">
        <v>9</v>
      </c>
      <c r="B25" s="402" t="s">
        <v>738</v>
      </c>
      <c r="C25" s="688">
        <f>SUM(C26:C27)</f>
        <v>7818769.0599999987</v>
      </c>
      <c r="D25" s="689">
        <f>SUM(D26:D27)</f>
        <v>0</v>
      </c>
      <c r="E25" s="690">
        <f>SUM(E26:E27)</f>
        <v>7818769.0599999987</v>
      </c>
    </row>
    <row r="26" spans="1:7">
      <c r="A26" s="456">
        <v>9.1</v>
      </c>
      <c r="B26" s="406" t="s">
        <v>739</v>
      </c>
      <c r="C26" s="689">
        <f>'2. SOFP'!E25</f>
        <v>7818769.0599999987</v>
      </c>
      <c r="D26" s="689"/>
      <c r="E26" s="691">
        <f>C26-D26</f>
        <v>7818769.0599999987</v>
      </c>
    </row>
    <row r="27" spans="1:7">
      <c r="A27" s="456">
        <v>9.1999999999999993</v>
      </c>
      <c r="B27" s="406" t="s">
        <v>740</v>
      </c>
      <c r="C27" s="689">
        <f>'2. SOFP'!E26</f>
        <v>0</v>
      </c>
      <c r="D27" s="689"/>
      <c r="E27" s="691">
        <f>C27-D27</f>
        <v>0</v>
      </c>
    </row>
    <row r="28" spans="1:7">
      <c r="A28" s="456">
        <v>10</v>
      </c>
      <c r="B28" s="402" t="s">
        <v>36</v>
      </c>
      <c r="C28" s="688">
        <f>SUM(C29:C30)</f>
        <v>166203.18946849319</v>
      </c>
      <c r="D28" s="688">
        <f>SUM(D29:D30)</f>
        <v>166203.18946849319</v>
      </c>
      <c r="E28" s="690">
        <f>SUM(E29:E30)</f>
        <v>0</v>
      </c>
    </row>
    <row r="29" spans="1:7">
      <c r="A29" s="456">
        <v>10.1</v>
      </c>
      <c r="B29" s="406" t="s">
        <v>741</v>
      </c>
      <c r="C29" s="689">
        <f>'2. SOFP'!E28</f>
        <v>0</v>
      </c>
      <c r="D29" s="689">
        <f>C29</f>
        <v>0</v>
      </c>
      <c r="E29" s="691">
        <f>C29-D29</f>
        <v>0</v>
      </c>
    </row>
    <row r="30" spans="1:7">
      <c r="A30" s="456">
        <v>10.199999999999999</v>
      </c>
      <c r="B30" s="406" t="s">
        <v>742</v>
      </c>
      <c r="C30" s="689">
        <f>'2. SOFP'!E29</f>
        <v>166203.18946849319</v>
      </c>
      <c r="D30" s="689">
        <f>C30</f>
        <v>166203.18946849319</v>
      </c>
      <c r="E30" s="691">
        <f>C30-D30</f>
        <v>0</v>
      </c>
    </row>
    <row r="31" spans="1:7">
      <c r="A31" s="456">
        <v>11</v>
      </c>
      <c r="B31" s="402" t="s">
        <v>743</v>
      </c>
      <c r="C31" s="688">
        <f>SUM(C32:C33)</f>
        <v>4919148.09</v>
      </c>
      <c r="D31" s="689">
        <f>SUM(D32:D33)</f>
        <v>0</v>
      </c>
      <c r="E31" s="690">
        <f>SUM(E32:E33)</f>
        <v>4919148.09</v>
      </c>
    </row>
    <row r="32" spans="1:7">
      <c r="A32" s="456">
        <v>11.1</v>
      </c>
      <c r="B32" s="406" t="s">
        <v>744</v>
      </c>
      <c r="C32" s="689">
        <f>'2. SOFP'!E31</f>
        <v>4919148.09</v>
      </c>
      <c r="D32" s="689"/>
      <c r="E32" s="691">
        <f>C32-D32</f>
        <v>4919148.09</v>
      </c>
    </row>
    <row r="33" spans="1:7">
      <c r="A33" s="456">
        <v>11.2</v>
      </c>
      <c r="B33" s="406" t="s">
        <v>745</v>
      </c>
      <c r="C33" s="689">
        <f>'2. SOFP'!E32</f>
        <v>0</v>
      </c>
      <c r="D33" s="689"/>
      <c r="E33" s="691">
        <f>C33-D33</f>
        <v>0</v>
      </c>
    </row>
    <row r="34" spans="1:7">
      <c r="A34" s="456">
        <v>13</v>
      </c>
      <c r="B34" s="402" t="s">
        <v>99</v>
      </c>
      <c r="C34" s="689">
        <f>'2. SOFP'!E33</f>
        <v>3248601.5700000003</v>
      </c>
      <c r="D34" s="689"/>
      <c r="E34" s="691">
        <f>C34-D34</f>
        <v>3248601.5700000003</v>
      </c>
    </row>
    <row r="35" spans="1:7">
      <c r="A35" s="456">
        <v>13.1</v>
      </c>
      <c r="B35" s="407" t="s">
        <v>746</v>
      </c>
      <c r="C35" s="689">
        <f>'2. SOFP'!E34</f>
        <v>1349093.18</v>
      </c>
      <c r="D35" s="689"/>
      <c r="E35" s="691">
        <f>C35-D35</f>
        <v>1349093.18</v>
      </c>
    </row>
    <row r="36" spans="1:7">
      <c r="A36" s="456">
        <v>13.2</v>
      </c>
      <c r="B36" s="407" t="s">
        <v>747</v>
      </c>
      <c r="C36" s="689">
        <f>'2. SOFP'!E35</f>
        <v>0</v>
      </c>
      <c r="D36" s="689"/>
      <c r="E36" s="691">
        <f>C36-D36</f>
        <v>0</v>
      </c>
    </row>
    <row r="37" spans="1:7" ht="39" thickBot="1">
      <c r="A37" s="234"/>
      <c r="B37" s="235" t="s">
        <v>320</v>
      </c>
      <c r="C37" s="692">
        <f>SUM(C8,C12,C14,C15,C16,C20,C23,C24,C25,C28,C31,C34)</f>
        <v>469906749.13520151</v>
      </c>
      <c r="D37" s="692">
        <f>SUM(D8,D12,D14,D15,D16,D20,D23,D24,D25,D28,D31,D34)</f>
        <v>166203.18946849319</v>
      </c>
      <c r="E37" s="693">
        <f>SUM(E8,E12,E14,E15,E16,E20,E23,E24,E25,E28,E31,E34)</f>
        <v>469740545.94573301</v>
      </c>
    </row>
    <row r="38" spans="1:7">
      <c r="A38"/>
      <c r="B38"/>
      <c r="C38"/>
      <c r="D38"/>
      <c r="E38"/>
    </row>
    <row r="39" spans="1:7">
      <c r="A39"/>
      <c r="B39"/>
      <c r="C39"/>
      <c r="D39"/>
      <c r="E39"/>
    </row>
    <row r="41" spans="1:7" s="2" customFormat="1">
      <c r="B41" s="36"/>
      <c r="F41"/>
      <c r="G41"/>
    </row>
    <row r="42" spans="1:7" s="2" customFormat="1">
      <c r="B42" s="37"/>
      <c r="F42"/>
      <c r="G42"/>
    </row>
    <row r="43" spans="1:7" s="2" customFormat="1">
      <c r="B43" s="36"/>
      <c r="F43"/>
      <c r="G43"/>
    </row>
    <row r="44" spans="1:7" s="2" customFormat="1">
      <c r="B44" s="36"/>
      <c r="F44"/>
      <c r="G44"/>
    </row>
    <row r="45" spans="1:7" s="2" customFormat="1">
      <c r="B45" s="36"/>
      <c r="F45"/>
      <c r="G45"/>
    </row>
    <row r="46" spans="1:7" s="2" customFormat="1">
      <c r="B46" s="36"/>
      <c r="F46"/>
      <c r="G46"/>
    </row>
    <row r="47" spans="1:7" s="2" customFormat="1">
      <c r="B47" s="36"/>
      <c r="F47"/>
      <c r="G47"/>
    </row>
    <row r="48" spans="1:7" s="2" customFormat="1">
      <c r="B48" s="37"/>
      <c r="F48"/>
      <c r="G48"/>
    </row>
    <row r="49" spans="2:7" s="2" customFormat="1">
      <c r="B49" s="37"/>
      <c r="F49"/>
      <c r="G49"/>
    </row>
    <row r="50" spans="2:7" s="2" customFormat="1">
      <c r="B50" s="37"/>
      <c r="F50"/>
      <c r="G50"/>
    </row>
    <row r="51" spans="2:7" s="2" customFormat="1">
      <c r="B51" s="37"/>
      <c r="F51"/>
      <c r="G51"/>
    </row>
    <row r="52" spans="2:7" s="2" customFormat="1">
      <c r="B52" s="37"/>
      <c r="F52"/>
      <c r="G52"/>
    </row>
    <row r="53" spans="2:7" s="2" customFormat="1">
      <c r="B53" s="37"/>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showGridLines="0" zoomScaleNormal="100" workbookViewId="0">
      <pane xSplit="1" ySplit="4" topLeftCell="B5" activePane="bottomRight" state="frozen"/>
      <selection activeCell="H6" sqref="H6"/>
      <selection pane="topRight" activeCell="H6" sqref="H6"/>
      <selection pane="bottomLeft" activeCell="H6" sqref="H6"/>
      <selection pane="bottomRight" activeCell="B4" sqref="B4"/>
    </sheetView>
  </sheetViews>
  <sheetFormatPr defaultRowHeight="15" outlineLevelRow="1"/>
  <cols>
    <col min="1" max="1" width="9.5703125" style="2" bestFit="1" customWidth="1"/>
    <col min="2" max="2" width="114.28515625" style="2" customWidth="1"/>
    <col min="3" max="3" width="18.855468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6" ht="15.75">
      <c r="A1" s="17" t="s">
        <v>108</v>
      </c>
      <c r="B1" s="622" t="str">
        <f>'1. key ratios'!B1</f>
        <v>სს იშბანკი საქართველო</v>
      </c>
    </row>
    <row r="2" spans="1:6" s="21" customFormat="1" ht="15.75" customHeight="1">
      <c r="A2" s="21" t="s">
        <v>109</v>
      </c>
      <c r="B2" s="623">
        <f>'1. key ratios'!B2</f>
        <v>45291</v>
      </c>
      <c r="C2"/>
      <c r="D2"/>
      <c r="E2"/>
      <c r="F2"/>
    </row>
    <row r="3" spans="1:6" s="21" customFormat="1" ht="15.75" customHeight="1">
      <c r="C3"/>
      <c r="D3"/>
      <c r="E3"/>
      <c r="F3"/>
    </row>
    <row r="4" spans="1:6" s="21" customFormat="1" ht="26.25" thickBot="1">
      <c r="A4" s="21" t="s">
        <v>256</v>
      </c>
      <c r="B4" s="138" t="s">
        <v>171</v>
      </c>
      <c r="C4" s="132" t="s">
        <v>87</v>
      </c>
      <c r="D4"/>
      <c r="E4"/>
      <c r="F4"/>
    </row>
    <row r="5" spans="1:6">
      <c r="A5" s="133">
        <v>1</v>
      </c>
      <c r="B5" s="134" t="s">
        <v>725</v>
      </c>
      <c r="C5" s="694">
        <f>'7. LI1'!E37</f>
        <v>469740545.94573301</v>
      </c>
    </row>
    <row r="6" spans="1:6" s="123" customFormat="1">
      <c r="A6" s="81">
        <v>2.1</v>
      </c>
      <c r="B6" s="140" t="s">
        <v>859</v>
      </c>
      <c r="C6" s="171">
        <f>'4. Off-balance'!E27+'4. Off-balance'!E28+'4. Off-balance'!E29-'2. SOFP'!E46</f>
        <v>120756687.96965562</v>
      </c>
    </row>
    <row r="7" spans="1:6" s="4" customFormat="1" ht="25.5" outlineLevel="1">
      <c r="A7" s="139">
        <v>2.2000000000000002</v>
      </c>
      <c r="B7" s="135" t="s">
        <v>860</v>
      </c>
      <c r="C7" s="172"/>
    </row>
    <row r="8" spans="1:6" s="4" customFormat="1" ht="26.25">
      <c r="A8" s="139">
        <v>3</v>
      </c>
      <c r="B8" s="136" t="s">
        <v>726</v>
      </c>
      <c r="C8" s="695">
        <f>SUM(C5:C7)</f>
        <v>590497233.91538858</v>
      </c>
    </row>
    <row r="9" spans="1:6" s="123" customFormat="1">
      <c r="A9" s="81">
        <v>4</v>
      </c>
      <c r="B9" s="143" t="s">
        <v>169</v>
      </c>
      <c r="C9" s="171"/>
    </row>
    <row r="10" spans="1:6" s="4" customFormat="1" ht="25.5" outlineLevel="1">
      <c r="A10" s="139">
        <v>5.0999999999999996</v>
      </c>
      <c r="B10" s="135" t="s">
        <v>175</v>
      </c>
      <c r="C10" s="697">
        <v>-52024600.628835037</v>
      </c>
    </row>
    <row r="11" spans="1:6" s="4" customFormat="1" ht="25.5" outlineLevel="1">
      <c r="A11" s="139">
        <v>5.2</v>
      </c>
      <c r="B11" s="135" t="s">
        <v>176</v>
      </c>
      <c r="C11" s="172"/>
    </row>
    <row r="12" spans="1:6" s="4" customFormat="1">
      <c r="A12" s="139">
        <v>6</v>
      </c>
      <c r="B12" s="141" t="s">
        <v>436</v>
      </c>
      <c r="C12" s="236"/>
    </row>
    <row r="13" spans="1:6" s="4" customFormat="1" ht="15.75" thickBot="1">
      <c r="A13" s="142">
        <v>7</v>
      </c>
      <c r="B13" s="137" t="s">
        <v>170</v>
      </c>
      <c r="C13" s="696">
        <f>SUM(C8:C12)</f>
        <v>538472633.2865535</v>
      </c>
    </row>
    <row r="15" spans="1:6" ht="26.25">
      <c r="B15" s="23" t="s">
        <v>437</v>
      </c>
    </row>
    <row r="17" spans="2:9" s="2" customFormat="1">
      <c r="B17" s="38"/>
      <c r="C17"/>
      <c r="D17"/>
      <c r="E17"/>
      <c r="F17"/>
      <c r="G17"/>
      <c r="H17"/>
      <c r="I17"/>
    </row>
    <row r="18" spans="2:9" s="2" customFormat="1">
      <c r="B18" s="35"/>
      <c r="C18"/>
      <c r="D18"/>
      <c r="E18"/>
      <c r="F18"/>
      <c r="G18"/>
      <c r="H18"/>
      <c r="I18"/>
    </row>
    <row r="19" spans="2:9" s="2" customFormat="1">
      <c r="B19" s="35"/>
      <c r="C19"/>
      <c r="D19"/>
      <c r="E19"/>
      <c r="F19"/>
      <c r="G19"/>
      <c r="H19"/>
      <c r="I19"/>
    </row>
    <row r="20" spans="2:9" s="2" customFormat="1">
      <c r="B20" s="37"/>
      <c r="C20"/>
      <c r="D20"/>
      <c r="E20"/>
      <c r="F20"/>
      <c r="G20"/>
      <c r="H20"/>
      <c r="I20"/>
    </row>
    <row r="21" spans="2:9" s="2" customFormat="1">
      <c r="B21" s="36"/>
      <c r="C21"/>
      <c r="D21"/>
      <c r="E21"/>
      <c r="F21"/>
      <c r="G21"/>
      <c r="H21"/>
      <c r="I21"/>
    </row>
    <row r="22" spans="2:9" s="2" customFormat="1">
      <c r="B22" s="37"/>
      <c r="C22"/>
      <c r="D22"/>
      <c r="E22"/>
      <c r="F22"/>
      <c r="G22"/>
      <c r="H22"/>
      <c r="I22"/>
    </row>
    <row r="23" spans="2:9" s="2" customFormat="1">
      <c r="B23" s="36"/>
      <c r="C23"/>
      <c r="D23"/>
      <c r="E23"/>
      <c r="F23"/>
      <c r="G23"/>
      <c r="H23"/>
      <c r="I23"/>
    </row>
    <row r="24" spans="2:9" s="2" customFormat="1">
      <c r="B24" s="36"/>
      <c r="C24"/>
      <c r="D24"/>
      <c r="E24"/>
      <c r="F24"/>
      <c r="G24"/>
      <c r="H24"/>
      <c r="I24"/>
    </row>
    <row r="25" spans="2:9" s="2" customFormat="1">
      <c r="B25" s="36"/>
      <c r="C25"/>
      <c r="D25"/>
      <c r="E25"/>
      <c r="F25"/>
      <c r="G25"/>
      <c r="H25"/>
      <c r="I25"/>
    </row>
    <row r="26" spans="2:9" s="2" customFormat="1">
      <c r="B26" s="36"/>
      <c r="C26"/>
      <c r="D26"/>
      <c r="E26"/>
      <c r="F26"/>
      <c r="G26"/>
      <c r="H26"/>
      <c r="I26"/>
    </row>
    <row r="27" spans="2:9" s="2" customFormat="1">
      <c r="B27" s="36"/>
      <c r="C27"/>
      <c r="D27"/>
      <c r="E27"/>
      <c r="F27"/>
      <c r="G27"/>
      <c r="H27"/>
      <c r="I27"/>
    </row>
    <row r="28" spans="2:9" s="2" customFormat="1">
      <c r="B28" s="37"/>
      <c r="C28"/>
      <c r="D28"/>
      <c r="E28"/>
      <c r="F28"/>
      <c r="G28"/>
      <c r="H28"/>
      <c r="I28"/>
    </row>
    <row r="29" spans="2:9" s="2" customFormat="1">
      <c r="B29" s="37"/>
      <c r="C29"/>
      <c r="D29"/>
      <c r="E29"/>
      <c r="F29"/>
      <c r="G29"/>
      <c r="H29"/>
      <c r="I29"/>
    </row>
    <row r="30" spans="2:9" s="2" customFormat="1">
      <c r="B30" s="37"/>
      <c r="C30"/>
      <c r="D30"/>
      <c r="E30"/>
      <c r="F30"/>
      <c r="G30"/>
      <c r="H30"/>
      <c r="I30"/>
    </row>
    <row r="31" spans="2:9" s="2" customFormat="1">
      <c r="B31" s="37"/>
      <c r="C31"/>
      <c r="D31"/>
      <c r="E31"/>
      <c r="F31"/>
      <c r="G31"/>
      <c r="H31"/>
      <c r="I31"/>
    </row>
    <row r="32" spans="2:9" s="2" customFormat="1">
      <c r="B32" s="37"/>
      <c r="C32"/>
      <c r="D32"/>
      <c r="E32"/>
      <c r="F32"/>
      <c r="G32"/>
      <c r="H32"/>
      <c r="I32"/>
    </row>
    <row r="33" spans="2:9" s="2" customFormat="1">
      <c r="B33" s="37"/>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gv/l/rAmCAHGvfAV0gwmKmNjGdvPmY72f6RNQ/xFEGo=</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cSgMwF39GW8qBqtzpo+/f5jGBQjx/QY0RHdRmEJGRrw=</DigestValue>
    </Reference>
  </SignedInfo>
  <SignatureValue>2e+8RfLjXHtOClfCSz6WptUqAncVU2fSOOs0XInVwCM4h5cWmKMuOjvt6d02aoJ+K2f8AinF78Mm
QA/qi0EdSVHKEq9Vc/+tyFvoamh1lW5qbSSAzFUdRKWT//AyWte5WRwcyTx65i+Muax0HL6cPTP4
7JcfhStNxBYDGqX6Luazplt/EnyvuMdatbDl4ltmtas9vF+RcGfcccg5Qn+gFMTPwyfbVV8iX3n4
pupPR4xKaN1bLhIQ36iFZvl+WQGlUE/7oALYYriuD3laQkn4Kfbjm+DYGg0+1cfm9aRa0t4BkPPQ
lYSPxrF48/inv1gMesLcKZ8qozxzsFwi8OiXTA==</SignatureValue>
  <KeyInfo>
    <X509Data>
      <X509Certificate>MIIGOzCCBSOgAwIBAgIKJm4EswADAAJFXTANBgkqhkiG9w0BAQsFADBKMRIwEAYKCZImiZPyLGQBGRYCZ2UxEzARBgoJkiaJk/IsZAEZFgNuYmcxHzAdBgNVBAMTFk5CRyBDbGFzcyAyIElOVCBTdWIgQ0EwHhcNMjMxMjA2MDk0NTU3WhcNMjUxMTI0MjI0OTMzWjA5MRswGQYDVQQKExJKU0MgSXNiYW5rIEdlb3JnaWExGjAYBgNVBAMTEUJJUyAtIEhha2FuIEt1cmFsMIIBIjANBgkqhkiG9w0BAQEFAAOCAQ8AMIIBCgKCAQEA5iezKWvytLL1vOySN9JDwEfw/24uKNYVv5XZMtpUT14bOpUxrmsTWhoo99o4YsBPZ01AOvo1LSXqt9wwptBtTpSiKfSm1WYZwXFSNVcu4cEBEL7fdOsKbT1Z022DABXPDTTyT7Qrn91IOBAah+if+KQ96zj7IeosVohHIhGFkfM1cc1S+XYRmipcZQ2aAb4iCx7QYJ4TYYtddtuaOEpKYC8/YUS6wbxLbdwjN7wYu7fortV/1DpVjmXZhBAYeRFZera+Zv1QDwWIgefzGoSTrBKjRnp3rf93P2TUYpLXHbkV7ysvQpPtVBwTrVV9cbJN8hJ3Jwyf4vLFB0IAgSxMTwIDAQABo4IDMjCCAy4wPAYJKwYBBAGCNxUHBC8wLQYlKwYBBAGCNxUI5rJgg431RIaBmQmDuKFKg76EcQSDxJEzhIOIXQIBZAIBIzAdBgNVHSUEFjAUBggrBgEFBQcDAgYIKwYBBQUHAwQwCwYDVR0PBAQDAgeAMCcGCSsGAQQBgjcVCgQaMBgwCgYIKwYBBQUHAwIwCgYIKwYBBQUHAwQwHQYDVR0OBBYEFNXKZgHvllVMxniALVcIpYHO3b16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CLE+zRrqst+h+UXe8rOizyDIUn2X28kyN5kVHbf0wSXPprUkWrNz3+gDGcye/3D1LWIGJSGFDIs4/lCPM3yZw6l8VRgXrv06ExkSqWBKF+7/kRL8GvAturOX9N4xbErFumNx+z6r0UeBxhLPIkfmgk2T6cHyuVAZ8ZWzkKJqkgMsmH+cvLNpYqkt8wPr4kFNzyRfGS6/6ww63Whs2QQyqo/acu2DDCjUXK7MZG7J2bCppMLVWG8JsxUK5uVCpBmkQe6f0/goGE3WS14+gkKSwiskBLKAifcfxV+KHLN9VCmA3uByospH7NNOG1SfFhiSRESrwjYxpEHt00lthie8L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Transform>
          <Transform Algorithm="http://www.w3.org/TR/2001/REC-xml-c14n-20010315"/>
        </Transforms>
        <DigestMethod Algorithm="http://www.w3.org/2001/04/xmlenc#sha256"/>
        <DigestValue>WD8GylP2c0ZwcTajiE5ds+UqE9hf5EONUTC1tppI9wY=</DigestValue>
      </Reference>
      <Reference URI="/xl/calcChain.xml?ContentType=application/vnd.openxmlformats-officedocument.spreadsheetml.calcChain+xml">
        <DigestMethod Algorithm="http://www.w3.org/2001/04/xmlenc#sha256"/>
        <DigestValue>Ny/iJcNKX7ZDyeA02+B/VEIXdVEyhZfCaA5HSVI7TUI=</DigestValue>
      </Reference>
      <Reference URI="/xl/drawings/drawing1.xml?ContentType=application/vnd.openxmlformats-officedocument.drawing+xml">
        <DigestMethod Algorithm="http://www.w3.org/2001/04/xmlenc#sha256"/>
        <DigestValue>0D25YNbSQmUWivg4tU9tfUkqp2zKkiK4SYs6gwYhzJo=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M7B/mn9Gl/E0SPoxI8mHI2g20P25qjLRnB+I7onGin4=</DigestValue>
      </Reference>
      <Reference URI="/xl/externalLinks/externalLink2.xml?ContentType=application/vnd.openxmlformats-officedocument.spreadsheetml.externalLink+xml">
        <DigestMethod Algorithm="http://www.w3.org/2001/04/xmlenc#sha256"/>
        <DigestValue>Mq2R9bXMf7FVm6lzKLZjJe5z3YZ6t28x1Cvk7jCF4yc=</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2m6CW85rBYKpJKifjkFVt0n58BwBksWMXfva2VqaA+I=</DigestValue>
      </Reference>
      <Reference URI="/xl/printerSettings/printerSettings14.bin?ContentType=application/vnd.openxmlformats-officedocument.spreadsheetml.printerSettings">
        <DigestMethod Algorithm="http://www.w3.org/2001/04/xmlenc#sha256"/>
        <DigestValue>ze+MZOtihPj9dKeV/Dz5QESpeY6Fdwmnkxhrh69STxA=</DigestValue>
      </Reference>
      <Reference URI="/xl/printerSettings/printerSettings15.bin?ContentType=application/vnd.openxmlformats-officedocument.spreadsheetml.printerSettings">
        <DigestMethod Algorithm="http://www.w3.org/2001/04/xmlenc#sha256"/>
        <DigestValue>zxLIGjiJ19gUsPtQr72salfkFKrVFBCr1X8320JEcsQ=</DigestValue>
      </Reference>
      <Reference URI="/xl/printerSettings/printerSettings16.bin?ContentType=application/vnd.openxmlformats-officedocument.spreadsheetml.printerSettings">
        <DigestMethod Algorithm="http://www.w3.org/2001/04/xmlenc#sha256"/>
        <DigestValue>iE26OokMEnQMYiWgMfFhVXzSbn0Dmk333xx6Y+G1iUw=</DigestValue>
      </Reference>
      <Reference URI="/xl/printerSettings/printerSettings17.bin?ContentType=application/vnd.openxmlformats-officedocument.spreadsheetml.printerSettings">
        <DigestMethod Algorithm="http://www.w3.org/2001/04/xmlenc#sha256"/>
        <DigestValue>nkR1lu9OLM1UMxWiPa7wm3YcnQOlFOICy95qYiodDz0=</DigestValue>
      </Reference>
      <Reference URI="/xl/printerSettings/printerSettings18.bin?ContentType=application/vnd.openxmlformats-officedocument.spreadsheetml.printerSettings">
        <DigestMethod Algorithm="http://www.w3.org/2001/04/xmlenc#sha256"/>
        <DigestValue>2bvX94YA3UVSaKlpfCjo157kRTaGD9ZFW7t96/Nk1uk=</DigestValue>
      </Reference>
      <Reference URI="/xl/printerSettings/printerSettings19.bin?ContentType=application/vnd.openxmlformats-officedocument.spreadsheetml.printerSettings">
        <DigestMethod Algorithm="http://www.w3.org/2001/04/xmlenc#sha256"/>
        <DigestValue>SWiohiWSuPjjcblZxueyphOzVidWJvXmdfCiNQW6SiY=</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iE26OokMEnQMYiWgMfFhVXzSbn0Dmk333xx6Y+G1iUw=</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23.bin?ContentType=application/vnd.openxmlformats-officedocument.spreadsheetml.printerSettings">
        <DigestMethod Algorithm="http://www.w3.org/2001/04/xmlenc#sha256"/>
        <DigestValue>ze+MZOtihPj9dKeV/Dz5QESpeY6Fdwmnkxhrh69STxA=</DigestValue>
      </Reference>
      <Reference URI="/xl/printerSettings/printerSettings24.bin?ContentType=application/vnd.openxmlformats-officedocument.spreadsheetml.printerSettings">
        <DigestMethod Algorithm="http://www.w3.org/2001/04/xmlenc#sha256"/>
        <DigestValue>T5+dHIUbWsoNr9wjsCsYAM5aCJXYyRG8SwGvZNtpnHc=</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L+CxbXS3yzcVLTJTz50kMb6T4gEHhM4qLfUzzpiwfWw=</DigestValue>
      </Reference>
      <Reference URI="/xl/printerSettings/printerSettings5.bin?ContentType=application/vnd.openxmlformats-officedocument.spreadsheetml.printerSettings">
        <DigestMethod Algorithm="http://www.w3.org/2001/04/xmlenc#sha256"/>
        <DigestValue>9mG81PytrHkYioZI1LP0ksiI7i+szuT1Vsy2GarE5gg=</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yMi8stU5bqFShuh1MUNAff1/atoh6+i0/ROVy9FQsKk=</DigestValue>
      </Reference>
      <Reference URI="/xl/sharedStrings.xml?ContentType=application/vnd.openxmlformats-officedocument.spreadsheetml.sharedStrings+xml">
        <DigestMethod Algorithm="http://www.w3.org/2001/04/xmlenc#sha256"/>
        <DigestValue>04kcmBhf8DYq8wuPp6vfnpt/mWjXnFbBkcpRskGj9ds=</DigestValue>
      </Reference>
      <Reference URI="/xl/styles.xml?ContentType=application/vnd.openxmlformats-officedocument.spreadsheetml.styles+xml">
        <DigestMethod Algorithm="http://www.w3.org/2001/04/xmlenc#sha256"/>
        <DigestValue>o12MpI2KY0IL6yIkroczMzPOLombekmZrSp30cm2us0=</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HCAmpVvkyuA1OdMze78Fx8Nu3StS9esHwsJ3/5Rl5Ns=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Qlz+TYF3IS7uydyv/hsUnNVAX98JB7SJ6/qjCx4fw0o=</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tn8EXoLlvKdPAm94daMff4zXhY8uZhABHNWGQ7FpW8Y=</DigestValue>
      </Reference>
      <Reference URI="/xl/worksheets/sheet10.xml?ContentType=application/vnd.openxmlformats-officedocument.spreadsheetml.worksheet+xml">
        <DigestMethod Algorithm="http://www.w3.org/2001/04/xmlenc#sha256"/>
        <DigestValue>d9d9RqctG4ml/qK0XOHA8CDCpsL3601ieykXEfdT6X4=</DigestValue>
      </Reference>
      <Reference URI="/xl/worksheets/sheet11.xml?ContentType=application/vnd.openxmlformats-officedocument.spreadsheetml.worksheet+xml">
        <DigestMethod Algorithm="http://www.w3.org/2001/04/xmlenc#sha256"/>
        <DigestValue>JSuApz0ElUjs06r1bb7+4eyD2QbzduemUXgBsTPYsiQ=</DigestValue>
      </Reference>
      <Reference URI="/xl/worksheets/sheet12.xml?ContentType=application/vnd.openxmlformats-officedocument.spreadsheetml.worksheet+xml">
        <DigestMethod Algorithm="http://www.w3.org/2001/04/xmlenc#sha256"/>
        <DigestValue>Xmw41lohzNUiqAyq1d8Kj1bIGzDPX6iZ3qREfnNucQM=</DigestValue>
      </Reference>
      <Reference URI="/xl/worksheets/sheet13.xml?ContentType=application/vnd.openxmlformats-officedocument.spreadsheetml.worksheet+xml">
        <DigestMethod Algorithm="http://www.w3.org/2001/04/xmlenc#sha256"/>
        <DigestValue>TipOBZB4kRp6HSQR/3/zrtAAH8ec5cQT/FZvPwayUY0=</DigestValue>
      </Reference>
      <Reference URI="/xl/worksheets/sheet14.xml?ContentType=application/vnd.openxmlformats-officedocument.spreadsheetml.worksheet+xml">
        <DigestMethod Algorithm="http://www.w3.org/2001/04/xmlenc#sha256"/>
        <DigestValue>PJrTED/eE5hF3AXKZv1uyIX11NDyTkC8D7rK1Eh0GX4=</DigestValue>
      </Reference>
      <Reference URI="/xl/worksheets/sheet15.xml?ContentType=application/vnd.openxmlformats-officedocument.spreadsheetml.worksheet+xml">
        <DigestMethod Algorithm="http://www.w3.org/2001/04/xmlenc#sha256"/>
        <DigestValue>6JghS3FKCiD1VgBIBJ6RidSSxZwg88PQ+TKEiplNaZI=</DigestValue>
      </Reference>
      <Reference URI="/xl/worksheets/sheet16.xml?ContentType=application/vnd.openxmlformats-officedocument.spreadsheetml.worksheet+xml">
        <DigestMethod Algorithm="http://www.w3.org/2001/04/xmlenc#sha256"/>
        <DigestValue>yM+R+XilenqpNAFnZoBJhB7XwA3xoyPDmz3BGQWXsxs=</DigestValue>
      </Reference>
      <Reference URI="/xl/worksheets/sheet17.xml?ContentType=application/vnd.openxmlformats-officedocument.spreadsheetml.worksheet+xml">
        <DigestMethod Algorithm="http://www.w3.org/2001/04/xmlenc#sha256"/>
        <DigestValue>6ywM7AgiAHUwxz/KAxhBRwwZjHketMqb2iYI0lhblSc=</DigestValue>
      </Reference>
      <Reference URI="/xl/worksheets/sheet18.xml?ContentType=application/vnd.openxmlformats-officedocument.spreadsheetml.worksheet+xml">
        <DigestMethod Algorithm="http://www.w3.org/2001/04/xmlenc#sha256"/>
        <DigestValue>8eAWvVRYrMPsbXXAI+bi3un0IikqlcD6zu+diTh3H/8=</DigestValue>
      </Reference>
      <Reference URI="/xl/worksheets/sheet19.xml?ContentType=application/vnd.openxmlformats-officedocument.spreadsheetml.worksheet+xml">
        <DigestMethod Algorithm="http://www.w3.org/2001/04/xmlenc#sha256"/>
        <DigestValue>/IWgGBCS+G5XEcL1VusN43Q0xbza5zeQCJQJUFKQssU=</DigestValue>
      </Reference>
      <Reference URI="/xl/worksheets/sheet2.xml?ContentType=application/vnd.openxmlformats-officedocument.spreadsheetml.worksheet+xml">
        <DigestMethod Algorithm="http://www.w3.org/2001/04/xmlenc#sha256"/>
        <DigestValue>Cl+TTxcLExy389PZB1Qnkg3llzgz+slDAj2eizqP/1o=</DigestValue>
      </Reference>
      <Reference URI="/xl/worksheets/sheet20.xml?ContentType=application/vnd.openxmlformats-officedocument.spreadsheetml.worksheet+xml">
        <DigestMethod Algorithm="http://www.w3.org/2001/04/xmlenc#sha256"/>
        <DigestValue>2GMCztTw4BdgyWlazoYxvy6x1dLduUR0Aur3Jy9idG0=</DigestValue>
      </Reference>
      <Reference URI="/xl/worksheets/sheet21.xml?ContentType=application/vnd.openxmlformats-officedocument.spreadsheetml.worksheet+xml">
        <DigestMethod Algorithm="http://www.w3.org/2001/04/xmlenc#sha256"/>
        <DigestValue>jGxAsP+Xynek8wzMTLbo+uKVqY78dv1LX/1C6WSM7OM=</DigestValue>
      </Reference>
      <Reference URI="/xl/worksheets/sheet22.xml?ContentType=application/vnd.openxmlformats-officedocument.spreadsheetml.worksheet+xml">
        <DigestMethod Algorithm="http://www.w3.org/2001/04/xmlenc#sha256"/>
        <DigestValue>0SSPx4bL6OWMP9qbTy0E2jrzSQIl35lUJeEQCM+7XN0=</DigestValue>
      </Reference>
      <Reference URI="/xl/worksheets/sheet23.xml?ContentType=application/vnd.openxmlformats-officedocument.spreadsheetml.worksheet+xml">
        <DigestMethod Algorithm="http://www.w3.org/2001/04/xmlenc#sha256"/>
        <DigestValue>GBkHucH/Wgzu3VMAuL21Gf4w6/uq+pz7CUfYVTydxD4=</DigestValue>
      </Reference>
      <Reference URI="/xl/worksheets/sheet24.xml?ContentType=application/vnd.openxmlformats-officedocument.spreadsheetml.worksheet+xml">
        <DigestMethod Algorithm="http://www.w3.org/2001/04/xmlenc#sha256"/>
        <DigestValue>57EkP2oHWsnioBwKTB5NfjhL8tYk4K/P1CSRSZOnHDE=</DigestValue>
      </Reference>
      <Reference URI="/xl/worksheets/sheet25.xml?ContentType=application/vnd.openxmlformats-officedocument.spreadsheetml.worksheet+xml">
        <DigestMethod Algorithm="http://www.w3.org/2001/04/xmlenc#sha256"/>
        <DigestValue>Jy/3vZDwbfwM0qTXjn0CxiSMEAlNXRO7n19AMk7Naow=</DigestValue>
      </Reference>
      <Reference URI="/xl/worksheets/sheet26.xml?ContentType=application/vnd.openxmlformats-officedocument.spreadsheetml.worksheet+xml">
        <DigestMethod Algorithm="http://www.w3.org/2001/04/xmlenc#sha256"/>
        <DigestValue>MGkOyK1mlogwE84QBrjLiQgLhPq95MENC3thBElhL4I=</DigestValue>
      </Reference>
      <Reference URI="/xl/worksheets/sheet27.xml?ContentType=application/vnd.openxmlformats-officedocument.spreadsheetml.worksheet+xml">
        <DigestMethod Algorithm="http://www.w3.org/2001/04/xmlenc#sha256"/>
        <DigestValue>52uuYWToVx0+RUTvBB9efGYBTRA/SeQnHcf3OZOxdTs=</DigestValue>
      </Reference>
      <Reference URI="/xl/worksheets/sheet28.xml?ContentType=application/vnd.openxmlformats-officedocument.spreadsheetml.worksheet+xml">
        <DigestMethod Algorithm="http://www.w3.org/2001/04/xmlenc#sha256"/>
        <DigestValue>yXek5PtX/TFoWZHeiI3rKXtpnWxKrk1mQMi9Pukjm7A=</DigestValue>
      </Reference>
      <Reference URI="/xl/worksheets/sheet29.xml?ContentType=application/vnd.openxmlformats-officedocument.spreadsheetml.worksheet+xml">
        <DigestMethod Algorithm="http://www.w3.org/2001/04/xmlenc#sha256"/>
        <DigestValue>jjFieOfBdEAc4XKphjq5TmI6BYCfDP3qR+9WnRyUIY4=</DigestValue>
      </Reference>
      <Reference URI="/xl/worksheets/sheet3.xml?ContentType=application/vnd.openxmlformats-officedocument.spreadsheetml.worksheet+xml">
        <DigestMethod Algorithm="http://www.w3.org/2001/04/xmlenc#sha256"/>
        <DigestValue>hkyGN1nT+vrGaGvd3WU7gIq/gZx9g757ieqVeISV7UI=</DigestValue>
      </Reference>
      <Reference URI="/xl/worksheets/sheet30.xml?ContentType=application/vnd.openxmlformats-officedocument.spreadsheetml.worksheet+xml">
        <DigestMethod Algorithm="http://www.w3.org/2001/04/xmlenc#sha256"/>
        <DigestValue>46QK20jOQZvkTte5USK1dO9T9RPppuz1vhn5Relhdl8=</DigestValue>
      </Reference>
      <Reference URI="/xl/worksheets/sheet4.xml?ContentType=application/vnd.openxmlformats-officedocument.spreadsheetml.worksheet+xml">
        <DigestMethod Algorithm="http://www.w3.org/2001/04/xmlenc#sha256"/>
        <DigestValue>id8PTEg7Zdp0y2g1I/O7bIB+ZVCDCODJYGEtas2dshI=</DigestValue>
      </Reference>
      <Reference URI="/xl/worksheets/sheet5.xml?ContentType=application/vnd.openxmlformats-officedocument.spreadsheetml.worksheet+xml">
        <DigestMethod Algorithm="http://www.w3.org/2001/04/xmlenc#sha256"/>
        <DigestValue>Cy95zrgTdTIye4aQjSLbqcn6c8u5Tse+unXNAJB3i4Q=</DigestValue>
      </Reference>
      <Reference URI="/xl/worksheets/sheet6.xml?ContentType=application/vnd.openxmlformats-officedocument.spreadsheetml.worksheet+xml">
        <DigestMethod Algorithm="http://www.w3.org/2001/04/xmlenc#sha256"/>
        <DigestValue>6nqNK+IYDh4pc8jwJykMNhHzh/gUk60rjP5QVoLeCGU=</DigestValue>
      </Reference>
      <Reference URI="/xl/worksheets/sheet7.xml?ContentType=application/vnd.openxmlformats-officedocument.spreadsheetml.worksheet+xml">
        <DigestMethod Algorithm="http://www.w3.org/2001/04/xmlenc#sha256"/>
        <DigestValue>kqGkfRwS2mikIJp6rtIRwubQVHK755yErdM+Au0jJbo=</DigestValue>
      </Reference>
      <Reference URI="/xl/worksheets/sheet8.xml?ContentType=application/vnd.openxmlformats-officedocument.spreadsheetml.worksheet+xml">
        <DigestMethod Algorithm="http://www.w3.org/2001/04/xmlenc#sha256"/>
        <DigestValue>po4+Gtlm8pSSwJ91SkouiWLurpMkQO5m3C2dPDj4BcE=</DigestValue>
      </Reference>
      <Reference URI="/xl/worksheets/sheet9.xml?ContentType=application/vnd.openxmlformats-officedocument.spreadsheetml.worksheet+xml">
        <DigestMethod Algorithm="http://www.w3.org/2001/04/xmlenc#sha256"/>
        <DigestValue>ia/ZeWN6Lrt1b6N2BpNfMm3OqUZDpHMfYDwVUuebe+I=</DigestValue>
      </Reference>
    </Manifest>
    <SignatureProperties>
      <SignatureProperty Id="idSignatureTime" Target="#idPackageSignature">
        <mdssi:SignatureTime xmlns:mdssi="http://schemas.openxmlformats.org/package/2006/digital-signature">
          <mdssi:Format>YYYY-MM-DDThh:mm:ssTZD</mdssi:Format>
          <mdssi:Value>2024-01-30T19:35:18Z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2024-01-30T19:35:18Z</xd:SigningTime>
          <xd:SigningCertificate>
            <xd:Cert>
              <xd:CertDigest>
                <DigestMethod Algorithm="http://www.w3.org/2001/04/xmlenc#sha256"/>
                <DigestValue>Lof8p3MnY5q8bluV9nf0BoNfF8jV5oFPhV7ZeAlq/ms=</DigestValue>
              </xd:CertDigest>
              <xd:IssuerSerial>
                <X509IssuerName>CN=NBG Class 2 INT Sub CA, DC=nbg, DC=ge</X509IssuerName>
                <X509SerialNumber>181479406811564436768093</X509SerialNumber>
              </xd:IssuerSerial>
            </xd:Cert>
          </xd:SigningCertificate>
          <xd:SignaturePolicyIdentifier>
            <xd:SignaturePolicyImplied/>
          </xd:SignaturePolicyIdentifier>
        </xd:SignedSignature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+Zv50UQ2bMVKKRlKQJDQbrdlw60ktCiNnX31bCKuerE=</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0NLmk9/BKYSsiq1687SDU9wrW/+DyNtnbpOmURkQvkg=</DigestValue>
    </Reference>
  </SignedInfo>
  <SignatureValue>ne9TPFs8QtdBCJxCiZWdosF3HE/690uj2gJXGGF6ZOUQMUq1+QdgsrAPJRlmpJpYKplnRMc/w/25
/+3BfDX32HZTQwTBgvp+RHq3X1BfAe6yALWRoGRxntlvG37/13E0gRcOLx5tr5h6ZQMn6tsFD+wc
nWa/b8LhsSV8Bvg0UE/ZYHa0CbxSaZBR0ujjiuzUCvA8EdXbOFUmacOGEAB1MnKFVnT29AWlBDFz
Moy78ltj9vZ/tg+Rk7tZctLhIPvIHGDITUE2XoGkJ5fvrgGprxNYalIJ87RBRHqUrwghPdbOEmP2
PmtySlFM/H9MNF06oe/tqrJBZuXBkSgG2fkHBw==</SignatureValue>
  <KeyInfo>
    <X509Data>
      <X509Certificate>MIIGPjCCBSagAwIBAgIKJnXA4AADAAJFXjANBgkqhkiG9w0BAQsFADBKMRIwEAYKCZImiZPyLGQBGRYCZ2UxEzARBgoJkiaJk/IsZAEZFgNuYmcxHzAdBgNVBAMTFk5CRyBDbGFzcyAyIElOVCBTdWIgQ0EwHhcNMjMxMjA2MDk1NDI0WhcNMjUxMTI0MjI0OTMzWjA8MRswGQYDVQQKExJKU0MgSXNiYW5rIEdlb3JnaWExHTAbBgNVBAMTFEJJUyAtIFVjaGEgU2FyYWxpZHplMIIBIjANBgkqhkiG9w0BAQEFAAOCAQ8AMIIBCgKCAQEA48cGTTNDJarHmvTGwoP95WHKvB5TNP342q76SZakyRI+0CbJmHs3hvvZcIUvYXlY/ZBIzrBRw6Vq8JxgnrGStm6lHvJxTxjtfL0UPzQHD0V4kZuEK/tKL2uVaJr8g1guesSh1qXhgxEhmQz8RUmI521hL2j6fKmNvjyIYykLX81HojNhPSZHiOK7Ji3ThhPMnUS1Ik9xSGTwvhQg/Sj/auhHhypAOrddTvnCgU/1kxfWrph7XbHbr0qIwN1exu8CUJMG1nDiUuIppUPIRv7qX4Z7+fk56TJGfvMxA1IbtOfsDGjirIVNXZL0DrjDI65Ka6JaSCWYOqWlp2JGqOWd2QIDAQABo4IDMjCCAy4wPAYJKwYBBAGCNxUHBC8wLQYlKwYBBAGCNxUI5rJgg431RIaBmQmDuKFKg76EcQSDxJEzhIOIXQIBZAIBIzAdBgNVHSUEFjAUBggrBgEFBQcDAgYIKwYBBQUHAwQwCwYDVR0PBAQDAgeAMCcGCSsGAQQBgjcVCgQaMBgwCgYIKwYBBQUHAwIwCgYIKwYBBQUHAwQwHQYDVR0OBBYEFFEsIDEzYZMx8VikSLtD9411k9cH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AosP7LLjgZWay2UUnvH0Pt04RhOcCtt/LT1NPH/YGVV9p2PKRg3zs91NDreQpAAY/sJ34LPrj1dhzReRNAdRQYq7YMWZNL0zEpUhAkBchmx8DeDRp+PiNOh7DX+6XHclzO8X0KlbTEN13HibS4r9VDKi3N/dUM1kZxPCL1+dHw8n6pVQk1Q9fAtsY+3YETXCKPgitxAGmciufrxj9GomTRUETbJp8aawDyIUCwDhGJKXyNBKwKklre9HSjzRmSAqEx0kEVQfwIDaw5t/h9eE7nFHDEZrwCMnQKlkwWGTf1Mohe6PXT3NYnVjpAp6jzcl0taSl//mxq3gswUX/dQoTs</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Transform>
          <Transform Algorithm="http://www.w3.org/TR/2001/REC-xml-c14n-20010315"/>
        </Transforms>
        <DigestMethod Algorithm="http://www.w3.org/2001/04/xmlenc#sha256"/>
        <DigestValue>WD8GylP2c0ZwcTajiE5ds+UqE9hf5EONUTC1tppI9wY=</DigestValue>
      </Reference>
      <Reference URI="/xl/calcChain.xml?ContentType=application/vnd.openxmlformats-officedocument.spreadsheetml.calcChain+xml">
        <DigestMethod Algorithm="http://www.w3.org/2001/04/xmlenc#sha256"/>
        <DigestValue>Ny/iJcNKX7ZDyeA02+B/VEIXdVEyhZfCaA5HSVI7TUI=</DigestValue>
      </Reference>
      <Reference URI="/xl/drawings/drawing1.xml?ContentType=application/vnd.openxmlformats-officedocument.drawing+xml">
        <DigestMethod Algorithm="http://www.w3.org/2001/04/xmlenc#sha256"/>
        <DigestValue>0D25YNbSQmUWivg4tU9tfUkqp2zKkiK4SYs6gwYhzJo=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M7B/mn9Gl/E0SPoxI8mHI2g20P25qjLRnB+I7onGin4=</DigestValue>
      </Reference>
      <Reference URI="/xl/externalLinks/externalLink2.xml?ContentType=application/vnd.openxmlformats-officedocument.spreadsheetml.externalLink+xml">
        <DigestMethod Algorithm="http://www.w3.org/2001/04/xmlenc#sha256"/>
        <DigestValue>Mq2R9bXMf7FVm6lzKLZjJe5z3YZ6t28x1Cvk7jCF4yc=</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2m6CW85rBYKpJKifjkFVt0n58BwBksWMXfva2VqaA+I=</DigestValue>
      </Reference>
      <Reference URI="/xl/printerSettings/printerSettings14.bin?ContentType=application/vnd.openxmlformats-officedocument.spreadsheetml.printerSettings">
        <DigestMethod Algorithm="http://www.w3.org/2001/04/xmlenc#sha256"/>
        <DigestValue>ze+MZOtihPj9dKeV/Dz5QESpeY6Fdwmnkxhrh69STxA=</DigestValue>
      </Reference>
      <Reference URI="/xl/printerSettings/printerSettings15.bin?ContentType=application/vnd.openxmlformats-officedocument.spreadsheetml.printerSettings">
        <DigestMethod Algorithm="http://www.w3.org/2001/04/xmlenc#sha256"/>
        <DigestValue>zxLIGjiJ19gUsPtQr72salfkFKrVFBCr1X8320JEcsQ=</DigestValue>
      </Reference>
      <Reference URI="/xl/printerSettings/printerSettings16.bin?ContentType=application/vnd.openxmlformats-officedocument.spreadsheetml.printerSettings">
        <DigestMethod Algorithm="http://www.w3.org/2001/04/xmlenc#sha256"/>
        <DigestValue>iE26OokMEnQMYiWgMfFhVXzSbn0Dmk333xx6Y+G1iUw=</DigestValue>
      </Reference>
      <Reference URI="/xl/printerSettings/printerSettings17.bin?ContentType=application/vnd.openxmlformats-officedocument.spreadsheetml.printerSettings">
        <DigestMethod Algorithm="http://www.w3.org/2001/04/xmlenc#sha256"/>
        <DigestValue>nkR1lu9OLM1UMxWiPa7wm3YcnQOlFOICy95qYiodDz0=</DigestValue>
      </Reference>
      <Reference URI="/xl/printerSettings/printerSettings18.bin?ContentType=application/vnd.openxmlformats-officedocument.spreadsheetml.printerSettings">
        <DigestMethod Algorithm="http://www.w3.org/2001/04/xmlenc#sha256"/>
        <DigestValue>2bvX94YA3UVSaKlpfCjo157kRTaGD9ZFW7t96/Nk1uk=</DigestValue>
      </Reference>
      <Reference URI="/xl/printerSettings/printerSettings19.bin?ContentType=application/vnd.openxmlformats-officedocument.spreadsheetml.printerSettings">
        <DigestMethod Algorithm="http://www.w3.org/2001/04/xmlenc#sha256"/>
        <DigestValue>SWiohiWSuPjjcblZxueyphOzVidWJvXmdfCiNQW6SiY=</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iE26OokMEnQMYiWgMfFhVXzSbn0Dmk333xx6Y+G1iUw=</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23.bin?ContentType=application/vnd.openxmlformats-officedocument.spreadsheetml.printerSettings">
        <DigestMethod Algorithm="http://www.w3.org/2001/04/xmlenc#sha256"/>
        <DigestValue>ze+MZOtihPj9dKeV/Dz5QESpeY6Fdwmnkxhrh69STxA=</DigestValue>
      </Reference>
      <Reference URI="/xl/printerSettings/printerSettings24.bin?ContentType=application/vnd.openxmlformats-officedocument.spreadsheetml.printerSettings">
        <DigestMethod Algorithm="http://www.w3.org/2001/04/xmlenc#sha256"/>
        <DigestValue>T5+dHIUbWsoNr9wjsCsYAM5aCJXYyRG8SwGvZNtpnHc=</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L+CxbXS3yzcVLTJTz50kMb6T4gEHhM4qLfUzzpiwfWw=</DigestValue>
      </Reference>
      <Reference URI="/xl/printerSettings/printerSettings5.bin?ContentType=application/vnd.openxmlformats-officedocument.spreadsheetml.printerSettings">
        <DigestMethod Algorithm="http://www.w3.org/2001/04/xmlenc#sha256"/>
        <DigestValue>9mG81PytrHkYioZI1LP0ksiI7i+szuT1Vsy2GarE5gg=</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yMi8stU5bqFShuh1MUNAff1/atoh6+i0/ROVy9FQsKk=</DigestValue>
      </Reference>
      <Reference URI="/xl/sharedStrings.xml?ContentType=application/vnd.openxmlformats-officedocument.spreadsheetml.sharedStrings+xml">
        <DigestMethod Algorithm="http://www.w3.org/2001/04/xmlenc#sha256"/>
        <DigestValue>04kcmBhf8DYq8wuPp6vfnpt/mWjXnFbBkcpRskGj9ds=</DigestValue>
      </Reference>
      <Reference URI="/xl/styles.xml?ContentType=application/vnd.openxmlformats-officedocument.spreadsheetml.styles+xml">
        <DigestMethod Algorithm="http://www.w3.org/2001/04/xmlenc#sha256"/>
        <DigestValue>o12MpI2KY0IL6yIkroczMzPOLombekmZrSp30cm2us0=</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HCAmpVvkyuA1OdMze78Fx8Nu3StS9esHwsJ3/5Rl5Ns=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Qlz+TYF3IS7uydyv/hsUnNVAX98JB7SJ6/qjCx4fw0o=</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tn8EXoLlvKdPAm94daMff4zXhY8uZhABHNWGQ7FpW8Y=</DigestValue>
      </Reference>
      <Reference URI="/xl/worksheets/sheet10.xml?ContentType=application/vnd.openxmlformats-officedocument.spreadsheetml.worksheet+xml">
        <DigestMethod Algorithm="http://www.w3.org/2001/04/xmlenc#sha256"/>
        <DigestValue>d9d9RqctG4ml/qK0XOHA8CDCpsL3601ieykXEfdT6X4=</DigestValue>
      </Reference>
      <Reference URI="/xl/worksheets/sheet11.xml?ContentType=application/vnd.openxmlformats-officedocument.spreadsheetml.worksheet+xml">
        <DigestMethod Algorithm="http://www.w3.org/2001/04/xmlenc#sha256"/>
        <DigestValue>JSuApz0ElUjs06r1bb7+4eyD2QbzduemUXgBsTPYsiQ=</DigestValue>
      </Reference>
      <Reference URI="/xl/worksheets/sheet12.xml?ContentType=application/vnd.openxmlformats-officedocument.spreadsheetml.worksheet+xml">
        <DigestMethod Algorithm="http://www.w3.org/2001/04/xmlenc#sha256"/>
        <DigestValue>Xmw41lohzNUiqAyq1d8Kj1bIGzDPX6iZ3qREfnNucQM=</DigestValue>
      </Reference>
      <Reference URI="/xl/worksheets/sheet13.xml?ContentType=application/vnd.openxmlformats-officedocument.spreadsheetml.worksheet+xml">
        <DigestMethod Algorithm="http://www.w3.org/2001/04/xmlenc#sha256"/>
        <DigestValue>TipOBZB4kRp6HSQR/3/zrtAAH8ec5cQT/FZvPwayUY0=</DigestValue>
      </Reference>
      <Reference URI="/xl/worksheets/sheet14.xml?ContentType=application/vnd.openxmlformats-officedocument.spreadsheetml.worksheet+xml">
        <DigestMethod Algorithm="http://www.w3.org/2001/04/xmlenc#sha256"/>
        <DigestValue>PJrTED/eE5hF3AXKZv1uyIX11NDyTkC8D7rK1Eh0GX4=</DigestValue>
      </Reference>
      <Reference URI="/xl/worksheets/sheet15.xml?ContentType=application/vnd.openxmlformats-officedocument.spreadsheetml.worksheet+xml">
        <DigestMethod Algorithm="http://www.w3.org/2001/04/xmlenc#sha256"/>
        <DigestValue>6JghS3FKCiD1VgBIBJ6RidSSxZwg88PQ+TKEiplNaZI=</DigestValue>
      </Reference>
      <Reference URI="/xl/worksheets/sheet16.xml?ContentType=application/vnd.openxmlformats-officedocument.spreadsheetml.worksheet+xml">
        <DigestMethod Algorithm="http://www.w3.org/2001/04/xmlenc#sha256"/>
        <DigestValue>yM+R+XilenqpNAFnZoBJhB7XwA3xoyPDmz3BGQWXsxs=</DigestValue>
      </Reference>
      <Reference URI="/xl/worksheets/sheet17.xml?ContentType=application/vnd.openxmlformats-officedocument.spreadsheetml.worksheet+xml">
        <DigestMethod Algorithm="http://www.w3.org/2001/04/xmlenc#sha256"/>
        <DigestValue>6ywM7AgiAHUwxz/KAxhBRwwZjHketMqb2iYI0lhblSc=</DigestValue>
      </Reference>
      <Reference URI="/xl/worksheets/sheet18.xml?ContentType=application/vnd.openxmlformats-officedocument.spreadsheetml.worksheet+xml">
        <DigestMethod Algorithm="http://www.w3.org/2001/04/xmlenc#sha256"/>
        <DigestValue>8eAWvVRYrMPsbXXAI+bi3un0IikqlcD6zu+diTh3H/8=</DigestValue>
      </Reference>
      <Reference URI="/xl/worksheets/sheet19.xml?ContentType=application/vnd.openxmlformats-officedocument.spreadsheetml.worksheet+xml">
        <DigestMethod Algorithm="http://www.w3.org/2001/04/xmlenc#sha256"/>
        <DigestValue>/IWgGBCS+G5XEcL1VusN43Q0xbza5zeQCJQJUFKQssU=</DigestValue>
      </Reference>
      <Reference URI="/xl/worksheets/sheet2.xml?ContentType=application/vnd.openxmlformats-officedocument.spreadsheetml.worksheet+xml">
        <DigestMethod Algorithm="http://www.w3.org/2001/04/xmlenc#sha256"/>
        <DigestValue>Cl+TTxcLExy389PZB1Qnkg3llzgz+slDAj2eizqP/1o=</DigestValue>
      </Reference>
      <Reference URI="/xl/worksheets/sheet20.xml?ContentType=application/vnd.openxmlformats-officedocument.spreadsheetml.worksheet+xml">
        <DigestMethod Algorithm="http://www.w3.org/2001/04/xmlenc#sha256"/>
        <DigestValue>2GMCztTw4BdgyWlazoYxvy6x1dLduUR0Aur3Jy9idG0=</DigestValue>
      </Reference>
      <Reference URI="/xl/worksheets/sheet21.xml?ContentType=application/vnd.openxmlformats-officedocument.spreadsheetml.worksheet+xml">
        <DigestMethod Algorithm="http://www.w3.org/2001/04/xmlenc#sha256"/>
        <DigestValue>jGxAsP+Xynek8wzMTLbo+uKVqY78dv1LX/1C6WSM7OM=</DigestValue>
      </Reference>
      <Reference URI="/xl/worksheets/sheet22.xml?ContentType=application/vnd.openxmlformats-officedocument.spreadsheetml.worksheet+xml">
        <DigestMethod Algorithm="http://www.w3.org/2001/04/xmlenc#sha256"/>
        <DigestValue>0SSPx4bL6OWMP9qbTy0E2jrzSQIl35lUJeEQCM+7XN0=</DigestValue>
      </Reference>
      <Reference URI="/xl/worksheets/sheet23.xml?ContentType=application/vnd.openxmlformats-officedocument.spreadsheetml.worksheet+xml">
        <DigestMethod Algorithm="http://www.w3.org/2001/04/xmlenc#sha256"/>
        <DigestValue>GBkHucH/Wgzu3VMAuL21Gf4w6/uq+pz7CUfYVTydxD4=</DigestValue>
      </Reference>
      <Reference URI="/xl/worksheets/sheet24.xml?ContentType=application/vnd.openxmlformats-officedocument.spreadsheetml.worksheet+xml">
        <DigestMethod Algorithm="http://www.w3.org/2001/04/xmlenc#sha256"/>
        <DigestValue>57EkP2oHWsnioBwKTB5NfjhL8tYk4K/P1CSRSZOnHDE=</DigestValue>
      </Reference>
      <Reference URI="/xl/worksheets/sheet25.xml?ContentType=application/vnd.openxmlformats-officedocument.spreadsheetml.worksheet+xml">
        <DigestMethod Algorithm="http://www.w3.org/2001/04/xmlenc#sha256"/>
        <DigestValue>Jy/3vZDwbfwM0qTXjn0CxiSMEAlNXRO7n19AMk7Naow=</DigestValue>
      </Reference>
      <Reference URI="/xl/worksheets/sheet26.xml?ContentType=application/vnd.openxmlformats-officedocument.spreadsheetml.worksheet+xml">
        <DigestMethod Algorithm="http://www.w3.org/2001/04/xmlenc#sha256"/>
        <DigestValue>MGkOyK1mlogwE84QBrjLiQgLhPq95MENC3thBElhL4I=</DigestValue>
      </Reference>
      <Reference URI="/xl/worksheets/sheet27.xml?ContentType=application/vnd.openxmlformats-officedocument.spreadsheetml.worksheet+xml">
        <DigestMethod Algorithm="http://www.w3.org/2001/04/xmlenc#sha256"/>
        <DigestValue>52uuYWToVx0+RUTvBB9efGYBTRA/SeQnHcf3OZOxdTs=</DigestValue>
      </Reference>
      <Reference URI="/xl/worksheets/sheet28.xml?ContentType=application/vnd.openxmlformats-officedocument.spreadsheetml.worksheet+xml">
        <DigestMethod Algorithm="http://www.w3.org/2001/04/xmlenc#sha256"/>
        <DigestValue>yXek5PtX/TFoWZHeiI3rKXtpnWxKrk1mQMi9Pukjm7A=</DigestValue>
      </Reference>
      <Reference URI="/xl/worksheets/sheet29.xml?ContentType=application/vnd.openxmlformats-officedocument.spreadsheetml.worksheet+xml">
        <DigestMethod Algorithm="http://www.w3.org/2001/04/xmlenc#sha256"/>
        <DigestValue>jjFieOfBdEAc4XKphjq5TmI6BYCfDP3qR+9WnRyUIY4=</DigestValue>
      </Reference>
      <Reference URI="/xl/worksheets/sheet3.xml?ContentType=application/vnd.openxmlformats-officedocument.spreadsheetml.worksheet+xml">
        <DigestMethod Algorithm="http://www.w3.org/2001/04/xmlenc#sha256"/>
        <DigestValue>hkyGN1nT+vrGaGvd3WU7gIq/gZx9g757ieqVeISV7UI=</DigestValue>
      </Reference>
      <Reference URI="/xl/worksheets/sheet30.xml?ContentType=application/vnd.openxmlformats-officedocument.spreadsheetml.worksheet+xml">
        <DigestMethod Algorithm="http://www.w3.org/2001/04/xmlenc#sha256"/>
        <DigestValue>46QK20jOQZvkTte5USK1dO9T9RPppuz1vhn5Relhdl8=</DigestValue>
      </Reference>
      <Reference URI="/xl/worksheets/sheet4.xml?ContentType=application/vnd.openxmlformats-officedocument.spreadsheetml.worksheet+xml">
        <DigestMethod Algorithm="http://www.w3.org/2001/04/xmlenc#sha256"/>
        <DigestValue>id8PTEg7Zdp0y2g1I/O7bIB+ZVCDCODJYGEtas2dshI=</DigestValue>
      </Reference>
      <Reference URI="/xl/worksheets/sheet5.xml?ContentType=application/vnd.openxmlformats-officedocument.spreadsheetml.worksheet+xml">
        <DigestMethod Algorithm="http://www.w3.org/2001/04/xmlenc#sha256"/>
        <DigestValue>Cy95zrgTdTIye4aQjSLbqcn6c8u5Tse+unXNAJB3i4Q=</DigestValue>
      </Reference>
      <Reference URI="/xl/worksheets/sheet6.xml?ContentType=application/vnd.openxmlformats-officedocument.spreadsheetml.worksheet+xml">
        <DigestMethod Algorithm="http://www.w3.org/2001/04/xmlenc#sha256"/>
        <DigestValue>6nqNK+IYDh4pc8jwJykMNhHzh/gUk60rjP5QVoLeCGU=</DigestValue>
      </Reference>
      <Reference URI="/xl/worksheets/sheet7.xml?ContentType=application/vnd.openxmlformats-officedocument.spreadsheetml.worksheet+xml">
        <DigestMethod Algorithm="http://www.w3.org/2001/04/xmlenc#sha256"/>
        <DigestValue>kqGkfRwS2mikIJp6rtIRwubQVHK755yErdM+Au0jJbo=</DigestValue>
      </Reference>
      <Reference URI="/xl/worksheets/sheet8.xml?ContentType=application/vnd.openxmlformats-officedocument.spreadsheetml.worksheet+xml">
        <DigestMethod Algorithm="http://www.w3.org/2001/04/xmlenc#sha256"/>
        <DigestValue>po4+Gtlm8pSSwJ91SkouiWLurpMkQO5m3C2dPDj4BcE=</DigestValue>
      </Reference>
      <Reference URI="/xl/worksheets/sheet9.xml?ContentType=application/vnd.openxmlformats-officedocument.spreadsheetml.worksheet+xml">
        <DigestMethod Algorithm="http://www.w3.org/2001/04/xmlenc#sha256"/>
        <DigestValue>ia/ZeWN6Lrt1b6N2BpNfMm3OqUZDpHMfYDwVUuebe+I=</DigestValue>
      </Reference>
    </Manifest>
    <SignatureProperties>
      <SignatureProperty Id="idSignatureTime" Target="#idPackageSignature">
        <mdssi:SignatureTime xmlns:mdssi="http://schemas.openxmlformats.org/package/2006/digital-signature">
          <mdssi:Format>YYYY-MM-DDThh:mm:ssTZD</mdssi:Format>
          <mdssi:Value>2024-01-30T19:35:50Z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2024-01-30T19:35:50Z</xd:SigningTime>
          <xd:SigningCertificate>
            <xd:Cert>
              <xd:CertDigest>
                <DigestMethod Algorithm="http://www.w3.org/2001/04/xmlenc#sha256"/>
                <DigestValue>zi6kpH5IEoePVvRvvBdKke7qj5q9fGeSnwGeiScMW00=</DigestValue>
              </xd:CertDigest>
              <xd:IssuerSerial>
                <X509IssuerName>CN=NBG Class 2 INT Sub CA, DC=nbg, DC=ge</X509IssuerName>
                <X509SerialNumber>181622093514133486060894</X509SerialNumber>
              </xd:IssuerSerial>
            </xd:Cert>
          </xd:SigningCertificate>
          <xd:SignaturePolicyIdentifier>
            <xd:SignaturePolicyImplied/>
          </xd:SignaturePolicyIdentifier>
        </xd:SignedSignatureProperties>
      </xd: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419A14A9-7483-4D4D-A05E-6C685D988F6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2024-01-30T19:34:35Z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8a8606a7-6dc7-4b13-b479-a5c6e07a95a8</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