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sharedStrings.xml" ContentType="application/vnd.openxmlformats-officedocument.spreadsheetml.sharedStrings+xml"/>
  <Override PartName="/xl/worksheets/sheet1.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styles.xml" ContentType="application/vnd.openxmlformats-officedocument.spreadsheetml.styles+xml"/>
  <Override PartName="/xl/drawings/drawing1.xml" ContentType="application/vnd.openxmlformats-officedocument.drawing+xml"/>
  <Override PartName="/xl/theme/theme1.xml" ContentType="application/vnd.openxmlformats-officedocument.theme+xml"/>
  <Override PartName="/xl/worksheets/sheet21.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2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10.xml" ContentType="application/vnd.openxmlformats-officedocument.spreadsheetml.worksheet+xml"/>
  <Override PartName="/xl/worksheets/sheet13.xml" ContentType="application/vnd.openxmlformats-officedocument.spreadsheetml.worksheet+xml"/>
  <Override PartName="/xl/worksheets/sheet9.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3.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docProps/core.xml" ContentType="application/vnd.openxmlformats-package.core-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19200" windowHeight="6468" tabRatio="777" activeTab="1"/>
  </bookViews>
  <sheets>
    <sheet name="Info " sheetId="82" r:id="rId1"/>
    <sheet name="1. key ratios " sheetId="84" r:id="rId2"/>
    <sheet name="2.RC" sheetId="83" r:id="rId3"/>
    <sheet name="3.PL" sheetId="85" r:id="rId4"/>
    <sheet name="4. Off-Balance" sheetId="75" r:id="rId5"/>
    <sheet name="5. RWA " sheetId="86" r:id="rId6"/>
    <sheet name="6. Administrators-shareholders" sheetId="52" r:id="rId7"/>
    <sheet name="7. LI1 " sheetId="88" r:id="rId8"/>
    <sheet name="8. LI2" sheetId="73" r:id="rId9"/>
    <sheet name="9.Capital" sheetId="89" r:id="rId10"/>
    <sheet name="9.1. Capital Requirements" sheetId="94" r:id="rId11"/>
    <sheet name="10. CC2" sheetId="69" r:id="rId12"/>
    <sheet name="11. CRWA " sheetId="90" r:id="rId13"/>
    <sheet name="12. CRM" sheetId="64" r:id="rId14"/>
    <sheet name="13. CRME " sheetId="91" r:id="rId15"/>
    <sheet name="14. LCR" sheetId="93" r:id="rId16"/>
    <sheet name="15. CCR " sheetId="92" r:id="rId17"/>
    <sheet name="15.1 LR" sheetId="95" r:id="rId18"/>
    <sheet name="16. NSFR" sheetId="97" r:id="rId19"/>
    <sheet name=" 17. Residual Maturity" sheetId="98" r:id="rId20"/>
    <sheet name="18. Assets by Exposure classes" sheetId="99" r:id="rId21"/>
    <sheet name="19. Assets by Risk Sectors" sheetId="100" r:id="rId22"/>
    <sheet name="20. Reserves" sheetId="101" r:id="rId23"/>
    <sheet name="21. NPL" sheetId="102" r:id="rId24"/>
    <sheet name="22. Quality" sheetId="103" r:id="rId25"/>
    <sheet name="23. LTV" sheetId="104" r:id="rId26"/>
    <sheet name="24. Risk Sector" sheetId="105" r:id="rId27"/>
    <sheet name="25. Collateral" sheetId="106" r:id="rId28"/>
    <sheet name="26. Retail Products" sheetId="107" r:id="rId29"/>
  </sheets>
  <externalReferences>
    <externalReference r:id="rId30"/>
    <externalReference r:id="rId31"/>
    <externalReference r:id="rId32"/>
  </externalReferences>
  <definedNames>
    <definedName name="_cur1">'[1]Appl (2)'!$F$2:$F$7200</definedName>
    <definedName name="_cur2">'[1]Appl (2)'!$H$2:$H$7200</definedName>
    <definedName name="_xlnm._FilterDatabase" localSheetId="4" hidden="1">'4. Off-Balance'!$B$6:$H$53</definedName>
    <definedName name="_sum1">'[1]Appl (2)'!$E$2:$E$7200</definedName>
    <definedName name="_sum2">'[1]Appl (2)'!$G$2:$G$7200</definedName>
    <definedName name="ACC_BALACC" localSheetId="19">#REF!</definedName>
    <definedName name="ACC_BALACC" localSheetId="1">#REF!</definedName>
    <definedName name="ACC_BALACC" localSheetId="12">#REF!</definedName>
    <definedName name="ACC_BALACC" localSheetId="14">#REF!</definedName>
    <definedName name="ACC_BALACC" localSheetId="15">#REF!</definedName>
    <definedName name="ACC_BALACC" localSheetId="16">#REF!</definedName>
    <definedName name="ACC_BALACC" localSheetId="2">#REF!</definedName>
    <definedName name="ACC_BALACC" localSheetId="23">#REF!</definedName>
    <definedName name="ACC_BALACC" localSheetId="24">#REF!</definedName>
    <definedName name="ACC_BALACC" localSheetId="25">#REF!</definedName>
    <definedName name="ACC_BALACC" localSheetId="26">#REF!</definedName>
    <definedName name="ACC_BALACC" localSheetId="28">#REF!</definedName>
    <definedName name="ACC_BALACC" localSheetId="3">#REF!</definedName>
    <definedName name="ACC_BALACC" localSheetId="5">#REF!</definedName>
    <definedName name="ACC_BALACC" localSheetId="7">#REF!</definedName>
    <definedName name="ACC_BALACC" localSheetId="10">#REF!</definedName>
    <definedName name="ACC_BALACC" localSheetId="9">#REF!</definedName>
    <definedName name="ACC_BALACC" localSheetId="0">#REF!</definedName>
    <definedName name="ACC_BALACC">#REF!</definedName>
    <definedName name="ACC_CRS" localSheetId="19">#REF!</definedName>
    <definedName name="ACC_CRS" localSheetId="1">#REF!</definedName>
    <definedName name="ACC_CRS" localSheetId="12">#REF!</definedName>
    <definedName name="ACC_CRS" localSheetId="14">#REF!</definedName>
    <definedName name="ACC_CRS" localSheetId="15">#REF!</definedName>
    <definedName name="ACC_CRS" localSheetId="16">#REF!</definedName>
    <definedName name="ACC_CRS" localSheetId="2">#REF!</definedName>
    <definedName name="ACC_CRS" localSheetId="23">#REF!</definedName>
    <definedName name="ACC_CRS" localSheetId="24">#REF!</definedName>
    <definedName name="ACC_CRS" localSheetId="25">#REF!</definedName>
    <definedName name="ACC_CRS" localSheetId="26">#REF!</definedName>
    <definedName name="ACC_CRS" localSheetId="28">#REF!</definedName>
    <definedName name="ACC_CRS" localSheetId="3">#REF!</definedName>
    <definedName name="ACC_CRS" localSheetId="4">#REF!</definedName>
    <definedName name="ACC_CRS" localSheetId="5">#REF!</definedName>
    <definedName name="ACC_CRS" localSheetId="7">#REF!</definedName>
    <definedName name="ACC_CRS" localSheetId="10">#REF!</definedName>
    <definedName name="ACC_CRS" localSheetId="9">#REF!</definedName>
    <definedName name="ACC_CRS" localSheetId="0">#REF!</definedName>
    <definedName name="ACC_CRS">#REF!</definedName>
    <definedName name="ACC_DBS" localSheetId="19">#REF!</definedName>
    <definedName name="ACC_DBS" localSheetId="1">#REF!</definedName>
    <definedName name="ACC_DBS" localSheetId="12">#REF!</definedName>
    <definedName name="ACC_DBS" localSheetId="14">#REF!</definedName>
    <definedName name="ACC_DBS" localSheetId="15">#REF!</definedName>
    <definedName name="ACC_DBS" localSheetId="16">#REF!</definedName>
    <definedName name="ACC_DBS" localSheetId="2">#REF!</definedName>
    <definedName name="ACC_DBS" localSheetId="23">#REF!</definedName>
    <definedName name="ACC_DBS" localSheetId="24">#REF!</definedName>
    <definedName name="ACC_DBS" localSheetId="25">#REF!</definedName>
    <definedName name="ACC_DBS" localSheetId="26">#REF!</definedName>
    <definedName name="ACC_DBS" localSheetId="28">#REF!</definedName>
    <definedName name="ACC_DBS" localSheetId="3">#REF!</definedName>
    <definedName name="ACC_DBS" localSheetId="4">#REF!</definedName>
    <definedName name="ACC_DBS" localSheetId="5">#REF!</definedName>
    <definedName name="ACC_DBS" localSheetId="7">#REF!</definedName>
    <definedName name="ACC_DBS" localSheetId="10">#REF!</definedName>
    <definedName name="ACC_DBS" localSheetId="9">#REF!</definedName>
    <definedName name="ACC_DBS" localSheetId="0">#REF!</definedName>
    <definedName name="ACC_DBS">#REF!</definedName>
    <definedName name="ACC_ISO" localSheetId="19">#REF!</definedName>
    <definedName name="ACC_ISO" localSheetId="1">#REF!</definedName>
    <definedName name="ACC_ISO" localSheetId="12">#REF!</definedName>
    <definedName name="ACC_ISO" localSheetId="14">#REF!</definedName>
    <definedName name="ACC_ISO" localSheetId="15">#REF!</definedName>
    <definedName name="ACC_ISO" localSheetId="16">#REF!</definedName>
    <definedName name="ACC_ISO" localSheetId="2">#REF!</definedName>
    <definedName name="ACC_ISO" localSheetId="23">#REF!</definedName>
    <definedName name="ACC_ISO" localSheetId="24">#REF!</definedName>
    <definedName name="ACC_ISO" localSheetId="25">#REF!</definedName>
    <definedName name="ACC_ISO" localSheetId="26">#REF!</definedName>
    <definedName name="ACC_ISO" localSheetId="28">#REF!</definedName>
    <definedName name="ACC_ISO" localSheetId="3">#REF!</definedName>
    <definedName name="ACC_ISO" localSheetId="4">#REF!</definedName>
    <definedName name="ACC_ISO" localSheetId="5">#REF!</definedName>
    <definedName name="ACC_ISO" localSheetId="7">#REF!</definedName>
    <definedName name="ACC_ISO" localSheetId="10">#REF!</definedName>
    <definedName name="ACC_ISO" localSheetId="9">#REF!</definedName>
    <definedName name="ACC_ISO" localSheetId="0">#REF!</definedName>
    <definedName name="ACC_ISO">#REF!</definedName>
    <definedName name="ACC_SALDO" localSheetId="19">#REF!</definedName>
    <definedName name="ACC_SALDO" localSheetId="1">#REF!</definedName>
    <definedName name="ACC_SALDO" localSheetId="12">#REF!</definedName>
    <definedName name="ACC_SALDO" localSheetId="14">#REF!</definedName>
    <definedName name="ACC_SALDO" localSheetId="15">#REF!</definedName>
    <definedName name="ACC_SALDO" localSheetId="16">#REF!</definedName>
    <definedName name="ACC_SALDO" localSheetId="2">#REF!</definedName>
    <definedName name="ACC_SALDO" localSheetId="23">#REF!</definedName>
    <definedName name="ACC_SALDO" localSheetId="24">#REF!</definedName>
    <definedName name="ACC_SALDO" localSheetId="25">#REF!</definedName>
    <definedName name="ACC_SALDO" localSheetId="26">#REF!</definedName>
    <definedName name="ACC_SALDO" localSheetId="28">#REF!</definedName>
    <definedName name="ACC_SALDO" localSheetId="3">#REF!</definedName>
    <definedName name="ACC_SALDO" localSheetId="4">#REF!</definedName>
    <definedName name="ACC_SALDO" localSheetId="5">#REF!</definedName>
    <definedName name="ACC_SALDO" localSheetId="7">#REF!</definedName>
    <definedName name="ACC_SALDO" localSheetId="10">#REF!</definedName>
    <definedName name="ACC_SALDO" localSheetId="9">#REF!</definedName>
    <definedName name="ACC_SALDO" localSheetId="0">#REF!</definedName>
    <definedName name="ACC_SALDO">#REF!</definedName>
    <definedName name="BS_BALACC" localSheetId="19">#REF!</definedName>
    <definedName name="BS_BALACC" localSheetId="1">#REF!</definedName>
    <definedName name="BS_BALACC" localSheetId="12">#REF!</definedName>
    <definedName name="BS_BALACC" localSheetId="14">#REF!</definedName>
    <definedName name="BS_BALACC" localSheetId="15">#REF!</definedName>
    <definedName name="BS_BALACC" localSheetId="16">#REF!</definedName>
    <definedName name="BS_BALACC" localSheetId="2">#REF!</definedName>
    <definedName name="BS_BALACC" localSheetId="23">#REF!</definedName>
    <definedName name="BS_BALACC" localSheetId="24">#REF!</definedName>
    <definedName name="BS_BALACC" localSheetId="25">#REF!</definedName>
    <definedName name="BS_BALACC" localSheetId="26">#REF!</definedName>
    <definedName name="BS_BALACC" localSheetId="28">#REF!</definedName>
    <definedName name="BS_BALACC" localSheetId="3">#REF!</definedName>
    <definedName name="BS_BALACC" localSheetId="4">#REF!</definedName>
    <definedName name="BS_BALACC" localSheetId="5">#REF!</definedName>
    <definedName name="BS_BALACC" localSheetId="7">#REF!</definedName>
    <definedName name="BS_BALACC" localSheetId="10">#REF!</definedName>
    <definedName name="BS_BALACC" localSheetId="9">#REF!</definedName>
    <definedName name="BS_BALACC" localSheetId="0">#REF!</definedName>
    <definedName name="BS_BALACC">#REF!</definedName>
    <definedName name="BS_BALANCE" localSheetId="19">#REF!</definedName>
    <definedName name="BS_BALANCE" localSheetId="1">#REF!</definedName>
    <definedName name="BS_BALANCE" localSheetId="12">#REF!</definedName>
    <definedName name="BS_BALANCE" localSheetId="14">#REF!</definedName>
    <definedName name="BS_BALANCE" localSheetId="15">#REF!</definedName>
    <definedName name="BS_BALANCE" localSheetId="16">#REF!</definedName>
    <definedName name="BS_BALANCE" localSheetId="2">#REF!</definedName>
    <definedName name="BS_BALANCE" localSheetId="23">#REF!</definedName>
    <definedName name="BS_BALANCE" localSheetId="24">#REF!</definedName>
    <definedName name="BS_BALANCE" localSheetId="25">#REF!</definedName>
    <definedName name="BS_BALANCE" localSheetId="26">#REF!</definedName>
    <definedName name="BS_BALANCE" localSheetId="28">#REF!</definedName>
    <definedName name="BS_BALANCE" localSheetId="3">#REF!</definedName>
    <definedName name="BS_BALANCE" localSheetId="4">#REF!</definedName>
    <definedName name="BS_BALANCE" localSheetId="5">#REF!</definedName>
    <definedName name="BS_BALANCE" localSheetId="7">#REF!</definedName>
    <definedName name="BS_BALANCE" localSheetId="10">#REF!</definedName>
    <definedName name="BS_BALANCE" localSheetId="9">#REF!</definedName>
    <definedName name="BS_BALANCE" localSheetId="0">#REF!</definedName>
    <definedName name="BS_BALANCE">#REF!</definedName>
    <definedName name="BS_CR" localSheetId="19">#REF!</definedName>
    <definedName name="BS_CR" localSheetId="1">#REF!</definedName>
    <definedName name="BS_CR" localSheetId="12">#REF!</definedName>
    <definedName name="BS_CR" localSheetId="14">#REF!</definedName>
    <definedName name="BS_CR" localSheetId="15">#REF!</definedName>
    <definedName name="BS_CR" localSheetId="16">#REF!</definedName>
    <definedName name="BS_CR" localSheetId="2">#REF!</definedName>
    <definedName name="BS_CR" localSheetId="23">#REF!</definedName>
    <definedName name="BS_CR" localSheetId="24">#REF!</definedName>
    <definedName name="BS_CR" localSheetId="25">#REF!</definedName>
    <definedName name="BS_CR" localSheetId="26">#REF!</definedName>
    <definedName name="BS_CR" localSheetId="28">#REF!</definedName>
    <definedName name="BS_CR" localSheetId="3">#REF!</definedName>
    <definedName name="BS_CR" localSheetId="4">#REF!</definedName>
    <definedName name="BS_CR" localSheetId="5">#REF!</definedName>
    <definedName name="BS_CR" localSheetId="7">#REF!</definedName>
    <definedName name="BS_CR" localSheetId="10">#REF!</definedName>
    <definedName name="BS_CR" localSheetId="9">#REF!</definedName>
    <definedName name="BS_CR" localSheetId="0">#REF!</definedName>
    <definedName name="BS_CR">#REF!</definedName>
    <definedName name="BS_CR_EQU" localSheetId="19">#REF!</definedName>
    <definedName name="BS_CR_EQU" localSheetId="1">#REF!</definedName>
    <definedName name="BS_CR_EQU" localSheetId="12">#REF!</definedName>
    <definedName name="BS_CR_EQU" localSheetId="14">#REF!</definedName>
    <definedName name="BS_CR_EQU" localSheetId="15">#REF!</definedName>
    <definedName name="BS_CR_EQU" localSheetId="16">#REF!</definedName>
    <definedName name="BS_CR_EQU" localSheetId="2">#REF!</definedName>
    <definedName name="BS_CR_EQU" localSheetId="23">#REF!</definedName>
    <definedName name="BS_CR_EQU" localSheetId="24">#REF!</definedName>
    <definedName name="BS_CR_EQU" localSheetId="25">#REF!</definedName>
    <definedName name="BS_CR_EQU" localSheetId="26">#REF!</definedName>
    <definedName name="BS_CR_EQU" localSheetId="28">#REF!</definedName>
    <definedName name="BS_CR_EQU" localSheetId="3">#REF!</definedName>
    <definedName name="BS_CR_EQU" localSheetId="4">#REF!</definedName>
    <definedName name="BS_CR_EQU" localSheetId="5">#REF!</definedName>
    <definedName name="BS_CR_EQU" localSheetId="7">#REF!</definedName>
    <definedName name="BS_CR_EQU" localSheetId="10">#REF!</definedName>
    <definedName name="BS_CR_EQU" localSheetId="9">#REF!</definedName>
    <definedName name="BS_CR_EQU" localSheetId="0">#REF!</definedName>
    <definedName name="BS_CR_EQU">#REF!</definedName>
    <definedName name="BS_DB" localSheetId="19">#REF!</definedName>
    <definedName name="BS_DB" localSheetId="1">#REF!</definedName>
    <definedName name="BS_DB" localSheetId="12">#REF!</definedName>
    <definedName name="BS_DB" localSheetId="14">#REF!</definedName>
    <definedName name="BS_DB" localSheetId="15">#REF!</definedName>
    <definedName name="BS_DB" localSheetId="16">#REF!</definedName>
    <definedName name="BS_DB" localSheetId="2">#REF!</definedName>
    <definedName name="BS_DB" localSheetId="23">#REF!</definedName>
    <definedName name="BS_DB" localSheetId="24">#REF!</definedName>
    <definedName name="BS_DB" localSheetId="25">#REF!</definedName>
    <definedName name="BS_DB" localSheetId="26">#REF!</definedName>
    <definedName name="BS_DB" localSheetId="28">#REF!</definedName>
    <definedName name="BS_DB" localSheetId="3">#REF!</definedName>
    <definedName name="BS_DB" localSheetId="4">#REF!</definedName>
    <definedName name="BS_DB" localSheetId="5">#REF!</definedName>
    <definedName name="BS_DB" localSheetId="7">#REF!</definedName>
    <definedName name="BS_DB" localSheetId="10">#REF!</definedName>
    <definedName name="BS_DB" localSheetId="9">#REF!</definedName>
    <definedName name="BS_DB" localSheetId="0">#REF!</definedName>
    <definedName name="BS_DB">#REF!</definedName>
    <definedName name="BS_DB_EQU" localSheetId="19">#REF!</definedName>
    <definedName name="BS_DB_EQU" localSheetId="1">#REF!</definedName>
    <definedName name="BS_DB_EQU" localSheetId="12">#REF!</definedName>
    <definedName name="BS_DB_EQU" localSheetId="14">#REF!</definedName>
    <definedName name="BS_DB_EQU" localSheetId="15">#REF!</definedName>
    <definedName name="BS_DB_EQU" localSheetId="16">#REF!</definedName>
    <definedName name="BS_DB_EQU" localSheetId="2">#REF!</definedName>
    <definedName name="BS_DB_EQU" localSheetId="23">#REF!</definedName>
    <definedName name="BS_DB_EQU" localSheetId="24">#REF!</definedName>
    <definedName name="BS_DB_EQU" localSheetId="25">#REF!</definedName>
    <definedName name="BS_DB_EQU" localSheetId="26">#REF!</definedName>
    <definedName name="BS_DB_EQU" localSheetId="28">#REF!</definedName>
    <definedName name="BS_DB_EQU" localSheetId="3">#REF!</definedName>
    <definedName name="BS_DB_EQU" localSheetId="4">#REF!</definedName>
    <definedName name="BS_DB_EQU" localSheetId="5">#REF!</definedName>
    <definedName name="BS_DB_EQU" localSheetId="7">#REF!</definedName>
    <definedName name="BS_DB_EQU" localSheetId="10">#REF!</definedName>
    <definedName name="BS_DB_EQU" localSheetId="9">#REF!</definedName>
    <definedName name="BS_DB_EQU" localSheetId="0">#REF!</definedName>
    <definedName name="BS_DB_EQU">#REF!</definedName>
    <definedName name="BS_DT" localSheetId="19">#REF!</definedName>
    <definedName name="BS_DT" localSheetId="1">#REF!</definedName>
    <definedName name="BS_DT" localSheetId="12">#REF!</definedName>
    <definedName name="BS_DT" localSheetId="14">#REF!</definedName>
    <definedName name="BS_DT" localSheetId="15">#REF!</definedName>
    <definedName name="BS_DT" localSheetId="16">#REF!</definedName>
    <definedName name="BS_DT" localSheetId="2">#REF!</definedName>
    <definedName name="BS_DT" localSheetId="23">#REF!</definedName>
    <definedName name="BS_DT" localSheetId="24">#REF!</definedName>
    <definedName name="BS_DT" localSheetId="25">#REF!</definedName>
    <definedName name="BS_DT" localSheetId="26">#REF!</definedName>
    <definedName name="BS_DT" localSheetId="28">#REF!</definedName>
    <definedName name="BS_DT" localSheetId="3">#REF!</definedName>
    <definedName name="BS_DT" localSheetId="4">#REF!</definedName>
    <definedName name="BS_DT" localSheetId="5">#REF!</definedName>
    <definedName name="BS_DT" localSheetId="7">#REF!</definedName>
    <definedName name="BS_DT" localSheetId="10">#REF!</definedName>
    <definedName name="BS_DT" localSheetId="9">#REF!</definedName>
    <definedName name="BS_DT" localSheetId="0">#REF!</definedName>
    <definedName name="BS_DT">#REF!</definedName>
    <definedName name="BS_ISO" localSheetId="19">#REF!</definedName>
    <definedName name="BS_ISO" localSheetId="1">#REF!</definedName>
    <definedName name="BS_ISO" localSheetId="12">#REF!</definedName>
    <definedName name="BS_ISO" localSheetId="14">#REF!</definedName>
    <definedName name="BS_ISO" localSheetId="15">#REF!</definedName>
    <definedName name="BS_ISO" localSheetId="16">#REF!</definedName>
    <definedName name="BS_ISO" localSheetId="2">#REF!</definedName>
    <definedName name="BS_ISO" localSheetId="23">#REF!</definedName>
    <definedName name="BS_ISO" localSheetId="24">#REF!</definedName>
    <definedName name="BS_ISO" localSheetId="25">#REF!</definedName>
    <definedName name="BS_ISO" localSheetId="26">#REF!</definedName>
    <definedName name="BS_ISO" localSheetId="28">#REF!</definedName>
    <definedName name="BS_ISO" localSheetId="3">#REF!</definedName>
    <definedName name="BS_ISO" localSheetId="4">#REF!</definedName>
    <definedName name="BS_ISO" localSheetId="5">#REF!</definedName>
    <definedName name="BS_ISO" localSheetId="7">#REF!</definedName>
    <definedName name="BS_ISO" localSheetId="10">#REF!</definedName>
    <definedName name="BS_ISO" localSheetId="9">#REF!</definedName>
    <definedName name="BS_ISO" localSheetId="0">#REF!</definedName>
    <definedName name="BS_ISO">#REF!</definedName>
    <definedName name="CurrentDate" localSheetId="19">#REF!</definedName>
    <definedName name="CurrentDate" localSheetId="1">#REF!</definedName>
    <definedName name="CurrentDate" localSheetId="12">#REF!</definedName>
    <definedName name="CurrentDate" localSheetId="14">#REF!</definedName>
    <definedName name="CurrentDate" localSheetId="15">#REF!</definedName>
    <definedName name="CurrentDate" localSheetId="16">#REF!</definedName>
    <definedName name="CurrentDate" localSheetId="2">#REF!</definedName>
    <definedName name="CurrentDate" localSheetId="23">#REF!</definedName>
    <definedName name="CurrentDate" localSheetId="24">#REF!</definedName>
    <definedName name="CurrentDate" localSheetId="25">#REF!</definedName>
    <definedName name="CurrentDate" localSheetId="26">#REF!</definedName>
    <definedName name="CurrentDate" localSheetId="28">#REF!</definedName>
    <definedName name="CurrentDate" localSheetId="3">#REF!</definedName>
    <definedName name="CurrentDate" localSheetId="4">#REF!</definedName>
    <definedName name="CurrentDate" localSheetId="5">#REF!</definedName>
    <definedName name="CurrentDate" localSheetId="7">#REF!</definedName>
    <definedName name="CurrentDate" localSheetId="10">#REF!</definedName>
    <definedName name="CurrentDate" localSheetId="9">#REF!</definedName>
    <definedName name="CurrentDate" localSheetId="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62913"/>
</workbook>
</file>

<file path=xl/calcChain.xml><?xml version="1.0" encoding="utf-8"?>
<calcChain xmlns="http://schemas.openxmlformats.org/spreadsheetml/2006/main">
  <c r="D13" i="107" l="1"/>
  <c r="E13" i="107"/>
  <c r="F13" i="107"/>
  <c r="G13" i="107"/>
  <c r="H13" i="107"/>
  <c r="C22" i="90" l="1"/>
  <c r="G19" i="107" l="1"/>
  <c r="J13" i="107"/>
  <c r="J19" i="107" s="1"/>
  <c r="K13" i="107"/>
  <c r="K19" i="107" s="1"/>
  <c r="L13" i="107"/>
  <c r="M13" i="107"/>
  <c r="M19" i="107" s="1"/>
  <c r="N13" i="107"/>
  <c r="N19" i="107" s="1"/>
  <c r="O13" i="107"/>
  <c r="O19" i="107" s="1"/>
  <c r="D19" i="107"/>
  <c r="E19" i="107"/>
  <c r="F19" i="107"/>
  <c r="H19" i="107"/>
  <c r="L19" i="107"/>
  <c r="I18" i="107"/>
  <c r="I17" i="107"/>
  <c r="I16" i="107"/>
  <c r="I15" i="107"/>
  <c r="I14" i="107"/>
  <c r="I12" i="107"/>
  <c r="I11" i="107"/>
  <c r="I10" i="107"/>
  <c r="I9" i="107"/>
  <c r="I8" i="107"/>
  <c r="I7" i="107"/>
  <c r="C8" i="107"/>
  <c r="C9" i="107"/>
  <c r="C10" i="107"/>
  <c r="C11" i="107"/>
  <c r="C12" i="107"/>
  <c r="C14" i="107"/>
  <c r="C15" i="107"/>
  <c r="C16" i="107"/>
  <c r="C17" i="107"/>
  <c r="C18" i="107"/>
  <c r="C7" i="107"/>
  <c r="C13" i="107" l="1"/>
  <c r="C19" i="107" s="1"/>
  <c r="I13" i="107"/>
  <c r="I19" i="107"/>
  <c r="B2" i="107"/>
  <c r="B1" i="107"/>
  <c r="O33" i="105" l="1"/>
  <c r="B2" i="106" l="1"/>
  <c r="B1" i="106"/>
  <c r="D33" i="105"/>
  <c r="E33" i="105"/>
  <c r="F33" i="105"/>
  <c r="G33" i="105"/>
  <c r="H33" i="105"/>
  <c r="I33" i="105"/>
  <c r="J33" i="105"/>
  <c r="K33" i="105"/>
  <c r="L33" i="105"/>
  <c r="M33" i="105"/>
  <c r="N33" i="105"/>
  <c r="C33" i="105"/>
  <c r="B2" i="105"/>
  <c r="B1" i="105"/>
  <c r="B2" i="104"/>
  <c r="B1" i="104"/>
  <c r="U22" i="103"/>
  <c r="L22" i="103"/>
  <c r="G22" i="103"/>
  <c r="E22" i="103"/>
  <c r="D22" i="103"/>
  <c r="C22" i="103"/>
  <c r="U15" i="103"/>
  <c r="T15" i="103"/>
  <c r="S15" i="103"/>
  <c r="R15" i="103"/>
  <c r="Q15" i="103"/>
  <c r="P15" i="103"/>
  <c r="O15" i="103"/>
  <c r="N15" i="103"/>
  <c r="M15" i="103"/>
  <c r="L15" i="103"/>
  <c r="K15" i="103"/>
  <c r="J15" i="103"/>
  <c r="I15" i="103"/>
  <c r="H15" i="103"/>
  <c r="G15" i="103"/>
  <c r="F15" i="103"/>
  <c r="E15" i="103"/>
  <c r="D15" i="103"/>
  <c r="C15" i="103"/>
  <c r="D8" i="103"/>
  <c r="E8" i="103"/>
  <c r="F8" i="103"/>
  <c r="G8" i="103"/>
  <c r="H8" i="103"/>
  <c r="I8" i="103"/>
  <c r="J8" i="103"/>
  <c r="K8" i="103"/>
  <c r="L8" i="103"/>
  <c r="M8" i="103"/>
  <c r="N8" i="103"/>
  <c r="O8" i="103"/>
  <c r="P8" i="103"/>
  <c r="Q8" i="103"/>
  <c r="R8" i="103"/>
  <c r="S8" i="103"/>
  <c r="T8" i="103"/>
  <c r="U8" i="103"/>
  <c r="C8" i="103"/>
  <c r="B2" i="97" l="1"/>
  <c r="B1" i="97"/>
  <c r="B2" i="103" l="1"/>
  <c r="B1" i="103"/>
  <c r="B2" i="102" l="1"/>
  <c r="B1" i="102"/>
  <c r="B2" i="101" l="1"/>
  <c r="B1" i="101"/>
  <c r="B2" i="100" l="1"/>
  <c r="B1" i="100"/>
  <c r="B2" i="99"/>
  <c r="B1" i="99"/>
  <c r="B2" i="98"/>
  <c r="B1" i="98"/>
  <c r="C29" i="95" l="1"/>
  <c r="B2" i="95"/>
  <c r="B1" i="95"/>
  <c r="B2" i="92"/>
  <c r="B1" i="92"/>
  <c r="J16" i="93"/>
  <c r="I16" i="93"/>
  <c r="J23" i="93" l="1"/>
  <c r="I23" i="93"/>
  <c r="J21" i="93"/>
  <c r="I21" i="93"/>
  <c r="K20" i="93"/>
  <c r="K19" i="93"/>
  <c r="K18" i="93"/>
  <c r="K11" i="93"/>
  <c r="K12" i="93"/>
  <c r="K13" i="93"/>
  <c r="K14" i="93"/>
  <c r="K15" i="93"/>
  <c r="K10" i="93"/>
  <c r="K8" i="93"/>
  <c r="G23" i="93"/>
  <c r="F23" i="93"/>
  <c r="G21" i="93"/>
  <c r="F21" i="93"/>
  <c r="H20" i="93"/>
  <c r="H19" i="93"/>
  <c r="H18" i="93"/>
  <c r="G16" i="93"/>
  <c r="F16" i="93"/>
  <c r="F24" i="93" s="1"/>
  <c r="H11" i="93"/>
  <c r="H12" i="93"/>
  <c r="H13" i="93"/>
  <c r="H14" i="93"/>
  <c r="H15" i="93"/>
  <c r="H10" i="93"/>
  <c r="H8" i="93"/>
  <c r="E20" i="93"/>
  <c r="E19" i="93"/>
  <c r="E18" i="93"/>
  <c r="D21" i="93"/>
  <c r="C21" i="93"/>
  <c r="E21" i="93" s="1"/>
  <c r="D16" i="93"/>
  <c r="C16" i="93"/>
  <c r="E11" i="93"/>
  <c r="E12" i="93"/>
  <c r="E13" i="93"/>
  <c r="E14" i="93"/>
  <c r="E15" i="93"/>
  <c r="E10" i="93"/>
  <c r="B2" i="93"/>
  <c r="B1" i="93"/>
  <c r="E21" i="91"/>
  <c r="E20" i="91"/>
  <c r="E19" i="91"/>
  <c r="E18" i="91"/>
  <c r="E17" i="91"/>
  <c r="E16" i="91"/>
  <c r="E15" i="91"/>
  <c r="E14" i="91"/>
  <c r="E13" i="91"/>
  <c r="E12" i="91"/>
  <c r="E11" i="91"/>
  <c r="E10" i="91"/>
  <c r="E9" i="91"/>
  <c r="E8" i="91"/>
  <c r="D13" i="91"/>
  <c r="C9" i="91"/>
  <c r="C10" i="91"/>
  <c r="C11" i="91"/>
  <c r="C12" i="91"/>
  <c r="C13" i="91"/>
  <c r="C14" i="91"/>
  <c r="C15" i="91"/>
  <c r="C16" i="91"/>
  <c r="C17" i="91"/>
  <c r="C18" i="91"/>
  <c r="C19" i="91"/>
  <c r="C20" i="91"/>
  <c r="C21" i="91"/>
  <c r="C8" i="91"/>
  <c r="B2" i="91"/>
  <c r="B1" i="91"/>
  <c r="B2" i="64"/>
  <c r="B1" i="64"/>
  <c r="S8" i="90"/>
  <c r="F8" i="91" s="1"/>
  <c r="G8" i="91" s="1"/>
  <c r="S9" i="90"/>
  <c r="F9" i="91" s="1"/>
  <c r="G9" i="91" s="1"/>
  <c r="H9" i="91" s="1"/>
  <c r="S10" i="90"/>
  <c r="F10" i="91" s="1"/>
  <c r="G10" i="91" s="1"/>
  <c r="S11" i="90"/>
  <c r="F11" i="91" s="1"/>
  <c r="G11" i="91" s="1"/>
  <c r="S12" i="90"/>
  <c r="F12" i="91" s="1"/>
  <c r="G12" i="91" s="1"/>
  <c r="S13" i="90"/>
  <c r="F13" i="91" s="1"/>
  <c r="G13" i="91" s="1"/>
  <c r="S14" i="90"/>
  <c r="F14" i="91" s="1"/>
  <c r="S15" i="90"/>
  <c r="F15" i="91" s="1"/>
  <c r="S16" i="90"/>
  <c r="F16" i="91" s="1"/>
  <c r="S17" i="90"/>
  <c r="F17" i="91" s="1"/>
  <c r="S18" i="90"/>
  <c r="F18" i="91" s="1"/>
  <c r="G18" i="91" s="1"/>
  <c r="S19" i="90"/>
  <c r="F19" i="91" s="1"/>
  <c r="G19" i="91" s="1"/>
  <c r="S20" i="90"/>
  <c r="F20" i="91" s="1"/>
  <c r="G20" i="91" s="1"/>
  <c r="S21" i="90"/>
  <c r="F21" i="91" s="1"/>
  <c r="E16" i="93" l="1"/>
  <c r="H19" i="91"/>
  <c r="H11" i="91"/>
  <c r="H10" i="91"/>
  <c r="H20" i="91"/>
  <c r="H12" i="91"/>
  <c r="H23" i="93"/>
  <c r="H18" i="91"/>
  <c r="H13" i="91"/>
  <c r="H8" i="91"/>
  <c r="H16" i="93"/>
  <c r="F25" i="93"/>
  <c r="G24" i="93"/>
  <c r="H24" i="93" s="1"/>
  <c r="K23" i="93"/>
  <c r="K21" i="93"/>
  <c r="H21" i="93"/>
  <c r="S22" i="90"/>
  <c r="H25" i="93" l="1"/>
  <c r="G25" i="93"/>
  <c r="I24" i="93"/>
  <c r="I25" i="93" l="1"/>
  <c r="J24" i="93"/>
  <c r="J25" i="93" s="1"/>
  <c r="K16" i="93"/>
  <c r="K24" i="93" l="1"/>
  <c r="K25" i="93" s="1"/>
  <c r="B2" i="90" l="1"/>
  <c r="B1" i="90"/>
  <c r="C33" i="69"/>
  <c r="B2" i="69"/>
  <c r="B1" i="69"/>
  <c r="B2" i="94"/>
  <c r="B1" i="94"/>
  <c r="C46" i="89"/>
  <c r="C15" i="89"/>
  <c r="B2" i="89"/>
  <c r="B1" i="89"/>
  <c r="B2" i="73"/>
  <c r="B1" i="73"/>
  <c r="B2" i="88"/>
  <c r="B1" i="88"/>
  <c r="C21" i="69" l="1"/>
  <c r="B2" i="52"/>
  <c r="B1" i="52"/>
  <c r="B2" i="86" l="1"/>
  <c r="B1" i="86"/>
  <c r="G32" i="75"/>
  <c r="G45" i="75"/>
  <c r="F45" i="75"/>
  <c r="D45" i="75"/>
  <c r="C45" i="75"/>
  <c r="G40" i="75"/>
  <c r="F40" i="75"/>
  <c r="D40" i="75"/>
  <c r="C40" i="75"/>
  <c r="F32" i="75"/>
  <c r="D32" i="75"/>
  <c r="C32" i="75"/>
  <c r="G22" i="75"/>
  <c r="G19" i="75" s="1"/>
  <c r="F22" i="75"/>
  <c r="D22" i="75"/>
  <c r="D19" i="75" s="1"/>
  <c r="C22" i="75"/>
  <c r="F19" i="75"/>
  <c r="C19" i="75"/>
  <c r="G16" i="75"/>
  <c r="F16" i="75"/>
  <c r="D16" i="75"/>
  <c r="C16" i="75"/>
  <c r="G13" i="75"/>
  <c r="F13" i="75"/>
  <c r="D13" i="75"/>
  <c r="C13" i="75"/>
  <c r="G7" i="75"/>
  <c r="F7" i="75"/>
  <c r="D7" i="75"/>
  <c r="C7" i="75"/>
  <c r="B2" i="75"/>
  <c r="G34" i="85"/>
  <c r="F34" i="85"/>
  <c r="D34" i="85"/>
  <c r="C34" i="85"/>
  <c r="B2" i="85"/>
  <c r="G14" i="83" l="1"/>
  <c r="F14" i="83"/>
  <c r="D14" i="83"/>
  <c r="C14" i="83"/>
  <c r="C48" i="84" l="1"/>
  <c r="C44" i="84" l="1"/>
  <c r="B1" i="84" l="1"/>
  <c r="C10" i="102" l="1"/>
  <c r="C19" i="102" s="1"/>
  <c r="D22" i="98" l="1"/>
  <c r="E22" i="98"/>
  <c r="F22" i="98"/>
  <c r="G22" i="98"/>
  <c r="C22" i="98"/>
  <c r="D12" i="101" l="1"/>
  <c r="C12" i="101"/>
  <c r="D7" i="101"/>
  <c r="C7" i="101"/>
  <c r="H34" i="100"/>
  <c r="F34" i="100"/>
  <c r="E34" i="100"/>
  <c r="D34" i="100"/>
  <c r="C34" i="100"/>
  <c r="I33" i="100"/>
  <c r="I32" i="100"/>
  <c r="I31" i="100"/>
  <c r="I30" i="100"/>
  <c r="I29" i="100"/>
  <c r="I28" i="100"/>
  <c r="I27" i="100"/>
  <c r="I26" i="100"/>
  <c r="I25" i="100"/>
  <c r="I24" i="100"/>
  <c r="I23" i="100"/>
  <c r="I22" i="100"/>
  <c r="I21" i="100"/>
  <c r="I20" i="100"/>
  <c r="I19" i="100"/>
  <c r="I18" i="100"/>
  <c r="I17" i="100"/>
  <c r="I16" i="100"/>
  <c r="I15" i="100"/>
  <c r="I14" i="100"/>
  <c r="I13" i="100"/>
  <c r="I12" i="100"/>
  <c r="I11" i="100"/>
  <c r="I10" i="100"/>
  <c r="I9" i="100"/>
  <c r="I8" i="100"/>
  <c r="I7" i="100"/>
  <c r="I23" i="99"/>
  <c r="I22" i="99"/>
  <c r="H21" i="99"/>
  <c r="F21" i="99"/>
  <c r="E21" i="99"/>
  <c r="D21" i="99"/>
  <c r="C21" i="99"/>
  <c r="I20" i="99"/>
  <c r="I19" i="99"/>
  <c r="I18" i="99"/>
  <c r="I17" i="99"/>
  <c r="I16" i="99"/>
  <c r="I15" i="99"/>
  <c r="I14" i="99"/>
  <c r="I13" i="99"/>
  <c r="I12" i="99"/>
  <c r="I11" i="99"/>
  <c r="I10" i="99"/>
  <c r="I9" i="99"/>
  <c r="I8" i="99"/>
  <c r="I7" i="99"/>
  <c r="H21" i="98"/>
  <c r="H20" i="98"/>
  <c r="H19" i="98"/>
  <c r="H18" i="98"/>
  <c r="H17" i="98"/>
  <c r="H16" i="98"/>
  <c r="H15" i="98"/>
  <c r="H14" i="98"/>
  <c r="H13" i="98"/>
  <c r="H12" i="98"/>
  <c r="H11" i="98"/>
  <c r="H10" i="98"/>
  <c r="H9" i="98"/>
  <c r="H8" i="98"/>
  <c r="I34" i="100" l="1"/>
  <c r="I21" i="99"/>
  <c r="H22" i="98"/>
  <c r="D19" i="101"/>
  <c r="C19" i="101"/>
  <c r="G33" i="97"/>
  <c r="F33" i="97"/>
  <c r="E33" i="97"/>
  <c r="D33" i="97"/>
  <c r="C33" i="97"/>
  <c r="G24" i="97"/>
  <c r="F24" i="97"/>
  <c r="E24" i="97"/>
  <c r="D24" i="97"/>
  <c r="C24" i="97"/>
  <c r="G18" i="97"/>
  <c r="F18" i="97"/>
  <c r="E18" i="97"/>
  <c r="D18" i="97"/>
  <c r="C18" i="97"/>
  <c r="G14" i="97"/>
  <c r="F14" i="97"/>
  <c r="E14" i="97"/>
  <c r="D14" i="97"/>
  <c r="C14" i="97"/>
  <c r="G11" i="97"/>
  <c r="F11" i="97"/>
  <c r="E11" i="97"/>
  <c r="D11" i="97"/>
  <c r="C11" i="97"/>
  <c r="G8" i="97"/>
  <c r="F8" i="97"/>
  <c r="E8" i="97"/>
  <c r="D8" i="97"/>
  <c r="C8" i="97"/>
  <c r="G37" i="97" l="1"/>
  <c r="G21" i="97"/>
  <c r="B1" i="75"/>
  <c r="B2" i="83"/>
  <c r="G5" i="86"/>
  <c r="F5" i="86"/>
  <c r="E5" i="86"/>
  <c r="D5" i="86"/>
  <c r="C5" i="86"/>
  <c r="G5" i="84"/>
  <c r="F5" i="84"/>
  <c r="E5" i="84"/>
  <c r="D5" i="84"/>
  <c r="C5" i="84"/>
  <c r="G39" i="97" l="1"/>
  <c r="E6" i="86"/>
  <c r="E13" i="86" s="1"/>
  <c r="F6" i="86"/>
  <c r="F13" i="86" s="1"/>
  <c r="G6" i="86"/>
  <c r="G13" i="86" s="1"/>
  <c r="C21" i="94" l="1"/>
  <c r="C20" i="94"/>
  <c r="C19" i="94"/>
  <c r="B1" i="85" l="1"/>
  <c r="B1" i="83"/>
  <c r="C26" i="95" l="1"/>
  <c r="C18" i="95"/>
  <c r="C8" i="95"/>
  <c r="D6" i="86" l="1"/>
  <c r="D13" i="86" s="1"/>
  <c r="C6" i="86" l="1"/>
  <c r="C13" i="86" s="1"/>
  <c r="D8" i="94" l="1"/>
  <c r="D13" i="94"/>
  <c r="D20" i="94"/>
  <c r="D11" i="94"/>
  <c r="D19" i="94"/>
  <c r="D17" i="94"/>
  <c r="D9" i="94"/>
  <c r="D15" i="94"/>
  <c r="D21" i="94"/>
  <c r="D16" i="94"/>
  <c r="D7" i="94"/>
  <c r="D12" i="94"/>
  <c r="N20" i="92"/>
  <c r="N19" i="92"/>
  <c r="E19" i="92"/>
  <c r="N18" i="92"/>
  <c r="E18" i="92"/>
  <c r="N17" i="92"/>
  <c r="E17" i="92"/>
  <c r="N16" i="92"/>
  <c r="E16" i="92"/>
  <c r="N15" i="92"/>
  <c r="N14" i="92" s="1"/>
  <c r="N21" i="92" s="1"/>
  <c r="E15" i="92"/>
  <c r="M14" i="92"/>
  <c r="L14" i="92"/>
  <c r="K14" i="92"/>
  <c r="J14" i="92"/>
  <c r="I14" i="92"/>
  <c r="H14" i="92"/>
  <c r="G14" i="92"/>
  <c r="F14" i="92"/>
  <c r="E14" i="92"/>
  <c r="E21" i="92" s="1"/>
  <c r="C14" i="92"/>
  <c r="C21" i="92" s="1"/>
  <c r="N13" i="92"/>
  <c r="N12" i="92"/>
  <c r="E12" i="92"/>
  <c r="N11" i="92"/>
  <c r="E11" i="92"/>
  <c r="N10" i="92"/>
  <c r="E10" i="92"/>
  <c r="N9" i="92"/>
  <c r="E9" i="92"/>
  <c r="N8" i="92"/>
  <c r="N7" i="92" s="1"/>
  <c r="E8" i="92"/>
  <c r="M7" i="92"/>
  <c r="M21" i="92" s="1"/>
  <c r="L7" i="92"/>
  <c r="L21" i="92" s="1"/>
  <c r="K7" i="92"/>
  <c r="K21" i="92" s="1"/>
  <c r="J7" i="92"/>
  <c r="J21" i="92" s="1"/>
  <c r="I7" i="92"/>
  <c r="I21" i="92" s="1"/>
  <c r="H7" i="92"/>
  <c r="H21" i="92" s="1"/>
  <c r="G7" i="92"/>
  <c r="G21" i="92" s="1"/>
  <c r="F7" i="92"/>
  <c r="F21" i="92" s="1"/>
  <c r="E7" i="92"/>
  <c r="C7" i="92"/>
  <c r="T21" i="64" l="1"/>
  <c r="U21" i="64"/>
  <c r="S21" i="64"/>
  <c r="C21" i="64"/>
  <c r="F22" i="91"/>
  <c r="E22" i="91"/>
  <c r="C22" i="91"/>
  <c r="K22" i="90" l="1"/>
  <c r="L22" i="90"/>
  <c r="M22" i="90"/>
  <c r="N22" i="90"/>
  <c r="O22" i="90"/>
  <c r="P22" i="90"/>
  <c r="Q22" i="90"/>
  <c r="R22" i="90"/>
  <c r="D21" i="88" l="1"/>
  <c r="C12" i="89" l="1"/>
  <c r="D20" i="83" l="1"/>
  <c r="D22" i="90" l="1"/>
  <c r="E22" i="90"/>
  <c r="F22" i="90"/>
  <c r="G22" i="90"/>
  <c r="H22" i="90"/>
  <c r="I22" i="90"/>
  <c r="J22" i="90"/>
  <c r="C31" i="89"/>
  <c r="C30" i="89" s="1"/>
  <c r="C35" i="89"/>
  <c r="C43" i="89"/>
  <c r="C47" i="89"/>
  <c r="E8" i="85"/>
  <c r="H8" i="85"/>
  <c r="C9" i="85"/>
  <c r="C22" i="85" s="1"/>
  <c r="D9" i="85"/>
  <c r="D22" i="85" s="1"/>
  <c r="F9" i="85"/>
  <c r="F22" i="85" s="1"/>
  <c r="G9" i="85"/>
  <c r="G22" i="85" s="1"/>
  <c r="E10" i="85"/>
  <c r="H10" i="85"/>
  <c r="E11" i="85"/>
  <c r="H11" i="85"/>
  <c r="E12" i="85"/>
  <c r="H12" i="85"/>
  <c r="E13" i="85"/>
  <c r="H13" i="85"/>
  <c r="E14" i="85"/>
  <c r="H14" i="85"/>
  <c r="E15" i="85"/>
  <c r="H15" i="85"/>
  <c r="E16" i="85"/>
  <c r="H16" i="85"/>
  <c r="E17" i="85"/>
  <c r="H17" i="85"/>
  <c r="E18" i="85"/>
  <c r="H18" i="85"/>
  <c r="E19" i="85"/>
  <c r="H19" i="85"/>
  <c r="E20" i="85"/>
  <c r="H20" i="85"/>
  <c r="E21" i="85"/>
  <c r="H21" i="85"/>
  <c r="E24" i="85"/>
  <c r="H24" i="85"/>
  <c r="E25" i="85"/>
  <c r="H25" i="85"/>
  <c r="E26" i="85"/>
  <c r="H26" i="85"/>
  <c r="E27" i="85"/>
  <c r="H27" i="85"/>
  <c r="E28" i="85"/>
  <c r="H28" i="85"/>
  <c r="E29" i="85"/>
  <c r="H29" i="85"/>
  <c r="C30" i="85"/>
  <c r="D30" i="85"/>
  <c r="F30" i="85"/>
  <c r="G30" i="85"/>
  <c r="E34" i="85"/>
  <c r="D45" i="85"/>
  <c r="G45" i="85"/>
  <c r="E35" i="85"/>
  <c r="H35" i="85"/>
  <c r="E36" i="85"/>
  <c r="H36" i="85"/>
  <c r="E37" i="85"/>
  <c r="H37" i="85"/>
  <c r="E38" i="85"/>
  <c r="H38" i="85"/>
  <c r="E39" i="85"/>
  <c r="H39" i="85"/>
  <c r="E40" i="85"/>
  <c r="H40" i="85"/>
  <c r="E41" i="85"/>
  <c r="H41" i="85"/>
  <c r="E42" i="85"/>
  <c r="H42" i="85"/>
  <c r="E43" i="85"/>
  <c r="H43" i="85"/>
  <c r="E44" i="85"/>
  <c r="H44" i="85"/>
  <c r="E47" i="85"/>
  <c r="H47" i="85"/>
  <c r="E48" i="85"/>
  <c r="H48" i="85"/>
  <c r="E49" i="85"/>
  <c r="H49" i="85"/>
  <c r="E50" i="85"/>
  <c r="H50" i="85"/>
  <c r="E51" i="85"/>
  <c r="H51" i="85"/>
  <c r="E52" i="85"/>
  <c r="H52" i="85"/>
  <c r="C53" i="85"/>
  <c r="D53" i="85"/>
  <c r="F53" i="85"/>
  <c r="G53" i="85"/>
  <c r="E58" i="85"/>
  <c r="H58" i="85"/>
  <c r="E59" i="85"/>
  <c r="H59" i="85"/>
  <c r="E60" i="85"/>
  <c r="H60" i="85"/>
  <c r="C61" i="85"/>
  <c r="D61" i="85"/>
  <c r="F61" i="85"/>
  <c r="G61" i="85"/>
  <c r="E64" i="85"/>
  <c r="H64" i="85"/>
  <c r="E66" i="85"/>
  <c r="H66" i="85"/>
  <c r="E53" i="85" l="1"/>
  <c r="E30" i="85"/>
  <c r="C41" i="89"/>
  <c r="H34" i="85"/>
  <c r="H9" i="85"/>
  <c r="F31" i="85"/>
  <c r="G54" i="85"/>
  <c r="E61" i="85"/>
  <c r="H53" i="85"/>
  <c r="F45" i="85"/>
  <c r="F54" i="85" s="1"/>
  <c r="H61" i="85"/>
  <c r="G31" i="85"/>
  <c r="E22" i="85"/>
  <c r="C31" i="85"/>
  <c r="H30" i="85"/>
  <c r="D31" i="85"/>
  <c r="C52" i="89"/>
  <c r="C45" i="85"/>
  <c r="D54" i="85"/>
  <c r="H22" i="85"/>
  <c r="E9" i="85"/>
  <c r="H40" i="83"/>
  <c r="E40" i="83"/>
  <c r="H39" i="83"/>
  <c r="E39" i="83"/>
  <c r="H38" i="83"/>
  <c r="E38" i="83"/>
  <c r="C11" i="89" s="1"/>
  <c r="C40" i="69" s="1"/>
  <c r="H37" i="83"/>
  <c r="E37" i="83"/>
  <c r="H36" i="83"/>
  <c r="E36" i="83"/>
  <c r="H35" i="83"/>
  <c r="E35" i="83"/>
  <c r="H34" i="83"/>
  <c r="E34" i="83"/>
  <c r="H33" i="83"/>
  <c r="E33" i="83"/>
  <c r="C7" i="89" s="1"/>
  <c r="G31" i="83"/>
  <c r="F31" i="83"/>
  <c r="F41" i="83" s="1"/>
  <c r="D31" i="83"/>
  <c r="D41" i="83" s="1"/>
  <c r="C31" i="83"/>
  <c r="C41" i="83" s="1"/>
  <c r="H30" i="83"/>
  <c r="E30" i="83"/>
  <c r="C32" i="69" s="1"/>
  <c r="H29" i="83"/>
  <c r="E29" i="83"/>
  <c r="C31" i="69" s="1"/>
  <c r="H28" i="83"/>
  <c r="E28" i="83"/>
  <c r="C30" i="69" s="1"/>
  <c r="H27" i="83"/>
  <c r="E27" i="83"/>
  <c r="C29" i="69" s="1"/>
  <c r="H26" i="83"/>
  <c r="E26" i="83"/>
  <c r="C28" i="69" s="1"/>
  <c r="H25" i="83"/>
  <c r="E25" i="83"/>
  <c r="C27" i="69" s="1"/>
  <c r="H24" i="83"/>
  <c r="E24" i="83"/>
  <c r="C26" i="69" s="1"/>
  <c r="H23" i="83"/>
  <c r="E23" i="83"/>
  <c r="C25" i="69" s="1"/>
  <c r="H22" i="83"/>
  <c r="E22" i="83"/>
  <c r="C24" i="69" s="1"/>
  <c r="H19" i="83"/>
  <c r="E19" i="83"/>
  <c r="H18" i="83"/>
  <c r="E18" i="83"/>
  <c r="H17" i="83"/>
  <c r="E17" i="83"/>
  <c r="H16" i="83"/>
  <c r="E16" i="83"/>
  <c r="H15" i="83"/>
  <c r="E15" i="83"/>
  <c r="G20" i="83"/>
  <c r="F20" i="83"/>
  <c r="C20" i="83"/>
  <c r="E20" i="83" s="1"/>
  <c r="H13" i="83"/>
  <c r="E13" i="83"/>
  <c r="H12" i="83"/>
  <c r="E12" i="83"/>
  <c r="H11" i="83"/>
  <c r="E11" i="83"/>
  <c r="H10" i="83"/>
  <c r="E10" i="83"/>
  <c r="H9" i="83"/>
  <c r="E9" i="83"/>
  <c r="H8" i="83"/>
  <c r="E8" i="83"/>
  <c r="H7" i="83"/>
  <c r="E7" i="83"/>
  <c r="H45" i="85" l="1"/>
  <c r="C35" i="69"/>
  <c r="C6" i="89"/>
  <c r="C28" i="89" s="1"/>
  <c r="C35" i="95" s="1"/>
  <c r="C22" i="69"/>
  <c r="C20" i="88"/>
  <c r="E20" i="88" s="1"/>
  <c r="C16" i="88"/>
  <c r="E16" i="88" s="1"/>
  <c r="C14" i="69"/>
  <c r="C18" i="88"/>
  <c r="E18" i="88" s="1"/>
  <c r="C16" i="69"/>
  <c r="C20" i="69"/>
  <c r="C19" i="88"/>
  <c r="E19" i="88" s="1"/>
  <c r="C17" i="88"/>
  <c r="E17" i="88" s="1"/>
  <c r="C15" i="69"/>
  <c r="C11" i="88"/>
  <c r="E11" i="88" s="1"/>
  <c r="C9" i="69"/>
  <c r="C13" i="88"/>
  <c r="E13" i="88" s="1"/>
  <c r="C11" i="69"/>
  <c r="C8" i="88"/>
  <c r="C6" i="69"/>
  <c r="C12" i="88"/>
  <c r="E12" i="88" s="1"/>
  <c r="C10" i="69"/>
  <c r="C7" i="69"/>
  <c r="C9" i="88"/>
  <c r="E9" i="88" s="1"/>
  <c r="C8" i="69"/>
  <c r="C10" i="88"/>
  <c r="E10" i="88" s="1"/>
  <c r="C12" i="69"/>
  <c r="C14" i="88"/>
  <c r="E14" i="88" s="1"/>
  <c r="H54" i="85"/>
  <c r="H31" i="85"/>
  <c r="D56" i="85"/>
  <c r="D63" i="85" s="1"/>
  <c r="D65" i="85" s="1"/>
  <c r="D67" i="85" s="1"/>
  <c r="G56" i="85"/>
  <c r="G63" i="85" s="1"/>
  <c r="G65" i="85" s="1"/>
  <c r="G67" i="85" s="1"/>
  <c r="H14" i="83"/>
  <c r="H31" i="83"/>
  <c r="H20" i="83"/>
  <c r="G41" i="83"/>
  <c r="H41" i="83" s="1"/>
  <c r="E45" i="85"/>
  <c r="C54" i="85"/>
  <c r="E14" i="83"/>
  <c r="C15" i="88" s="1"/>
  <c r="E15" i="88" s="1"/>
  <c r="F56" i="85"/>
  <c r="E31" i="85"/>
  <c r="E41" i="83"/>
  <c r="E31" i="83"/>
  <c r="H56" i="85" l="1"/>
  <c r="E8" i="88"/>
  <c r="E21" i="88" s="1"/>
  <c r="C5" i="73" s="1"/>
  <c r="C21" i="88"/>
  <c r="F63" i="85"/>
  <c r="H63" i="85" s="1"/>
  <c r="E54" i="85"/>
  <c r="C56" i="85"/>
  <c r="C13" i="69"/>
  <c r="C23" i="69" s="1"/>
  <c r="F65" i="85" l="1"/>
  <c r="H65" i="85" s="1"/>
  <c r="E56" i="85"/>
  <c r="C63" i="85"/>
  <c r="F67" i="85" l="1"/>
  <c r="H67" i="85" s="1"/>
  <c r="C65" i="85"/>
  <c r="E63" i="85"/>
  <c r="C67" i="85" l="1"/>
  <c r="E67" i="85" s="1"/>
  <c r="E65" i="85"/>
  <c r="H53" i="75" l="1"/>
  <c r="E53" i="75"/>
  <c r="H52" i="75"/>
  <c r="E52" i="75"/>
  <c r="H51" i="75"/>
  <c r="E51" i="75"/>
  <c r="H50" i="75"/>
  <c r="E50" i="75"/>
  <c r="H49" i="75"/>
  <c r="E49" i="75"/>
  <c r="H48" i="75"/>
  <c r="E48" i="75"/>
  <c r="H47" i="75"/>
  <c r="E47" i="75"/>
  <c r="H46" i="75"/>
  <c r="E46" i="75"/>
  <c r="H45" i="75"/>
  <c r="E45" i="75"/>
  <c r="H44" i="75"/>
  <c r="E44" i="75"/>
  <c r="H43" i="75"/>
  <c r="E43" i="75"/>
  <c r="H42" i="75"/>
  <c r="E42" i="75"/>
  <c r="H41" i="75"/>
  <c r="E41" i="75"/>
  <c r="H40" i="75"/>
  <c r="E40" i="75"/>
  <c r="H39" i="75"/>
  <c r="E39" i="75"/>
  <c r="H38" i="75"/>
  <c r="E38" i="75"/>
  <c r="H37" i="75"/>
  <c r="E37" i="75"/>
  <c r="H36" i="75"/>
  <c r="E36" i="75"/>
  <c r="H35" i="75"/>
  <c r="E35" i="75"/>
  <c r="H34" i="75"/>
  <c r="E34" i="75"/>
  <c r="H33" i="75"/>
  <c r="E33" i="75"/>
  <c r="H32" i="75"/>
  <c r="E32" i="75"/>
  <c r="H31" i="75"/>
  <c r="E31" i="75"/>
  <c r="H30" i="75"/>
  <c r="E30" i="75"/>
  <c r="H29" i="75"/>
  <c r="E29" i="75"/>
  <c r="H28" i="75"/>
  <c r="E28" i="75"/>
  <c r="H27" i="75"/>
  <c r="E27" i="75"/>
  <c r="H26" i="75"/>
  <c r="E26" i="75"/>
  <c r="H25" i="75"/>
  <c r="E25" i="75"/>
  <c r="H24" i="75"/>
  <c r="E24" i="75"/>
  <c r="H23" i="75"/>
  <c r="E23" i="75"/>
  <c r="H22" i="75"/>
  <c r="E22" i="75"/>
  <c r="H21" i="75"/>
  <c r="E21" i="75"/>
  <c r="H20" i="75"/>
  <c r="E20" i="75"/>
  <c r="H19" i="75"/>
  <c r="E19" i="75"/>
  <c r="H18" i="75"/>
  <c r="E18" i="75"/>
  <c r="H17" i="75"/>
  <c r="E17" i="75"/>
  <c r="H16" i="75"/>
  <c r="E16" i="75"/>
  <c r="H15" i="75"/>
  <c r="E15" i="75"/>
  <c r="H14" i="75"/>
  <c r="E14" i="75"/>
  <c r="H13" i="75"/>
  <c r="E13" i="75"/>
  <c r="H12" i="75"/>
  <c r="E12" i="75"/>
  <c r="H11" i="75"/>
  <c r="E11" i="75"/>
  <c r="H10" i="75"/>
  <c r="E10" i="75"/>
  <c r="H9" i="75"/>
  <c r="E9" i="75"/>
  <c r="H8" i="75"/>
  <c r="E8" i="75"/>
  <c r="H7" i="75"/>
  <c r="E7" i="75"/>
  <c r="D14" i="91" s="1"/>
  <c r="D22" i="91" s="1"/>
  <c r="C6" i="73" l="1"/>
  <c r="C28" i="95" s="1"/>
  <c r="C30" i="95" s="1"/>
  <c r="C36" i="95" s="1"/>
  <c r="C38" i="95" s="1"/>
  <c r="D21" i="64"/>
  <c r="E21" i="64"/>
  <c r="F21" i="64"/>
  <c r="G21" i="64"/>
  <c r="H21" i="64"/>
  <c r="I21" i="64"/>
  <c r="J21" i="64"/>
  <c r="K21" i="64"/>
  <c r="L21" i="64"/>
  <c r="M21" i="64"/>
  <c r="N21" i="64"/>
  <c r="O21" i="64"/>
  <c r="P21" i="64"/>
  <c r="Q21" i="64"/>
  <c r="R21" i="64"/>
  <c r="C8" i="73" l="1"/>
  <c r="C13" i="73" s="1"/>
  <c r="V8" i="64"/>
  <c r="V9" i="64"/>
  <c r="V10" i="64"/>
  <c r="V11" i="64"/>
  <c r="V12" i="64"/>
  <c r="V13" i="64"/>
  <c r="G14" i="91" s="1"/>
  <c r="V14" i="64"/>
  <c r="G15" i="91" s="1"/>
  <c r="H15" i="91" s="1"/>
  <c r="V15" i="64"/>
  <c r="G16" i="91" s="1"/>
  <c r="H16" i="91" s="1"/>
  <c r="V16" i="64"/>
  <c r="G17" i="91" s="1"/>
  <c r="H17" i="91" s="1"/>
  <c r="V17" i="64"/>
  <c r="V18" i="64"/>
  <c r="V19" i="64"/>
  <c r="V20" i="64"/>
  <c r="G21" i="91" s="1"/>
  <c r="H21" i="91" s="1"/>
  <c r="V7" i="64"/>
  <c r="H14" i="91" l="1"/>
  <c r="G22" i="91"/>
  <c r="H22" i="91" s="1"/>
  <c r="V21" i="64"/>
  <c r="C42" i="69" l="1"/>
  <c r="C34" i="69"/>
</calcChain>
</file>

<file path=xl/sharedStrings.xml><?xml version="1.0" encoding="utf-8"?>
<sst xmlns="http://schemas.openxmlformats.org/spreadsheetml/2006/main" count="1148" uniqueCount="758">
  <si>
    <t>a</t>
  </si>
  <si>
    <t>b</t>
  </si>
  <si>
    <t>c</t>
  </si>
  <si>
    <t>d</t>
  </si>
  <si>
    <t>e</t>
  </si>
  <si>
    <t>f</t>
  </si>
  <si>
    <t>N</t>
  </si>
  <si>
    <t xml:space="preserve">   </t>
  </si>
  <si>
    <t>g</t>
  </si>
  <si>
    <t>h</t>
  </si>
  <si>
    <t>i</t>
  </si>
  <si>
    <t>j</t>
  </si>
  <si>
    <t>k</t>
  </si>
  <si>
    <t>l</t>
  </si>
  <si>
    <t>1.1.1</t>
  </si>
  <si>
    <t>5.3.1</t>
  </si>
  <si>
    <t>5.3.2</t>
  </si>
  <si>
    <t>5.3.3</t>
  </si>
  <si>
    <t>5.3.4</t>
  </si>
  <si>
    <t>5.3.5</t>
  </si>
  <si>
    <t>Key ratios</t>
  </si>
  <si>
    <t>Balance Sheet</t>
  </si>
  <si>
    <t>Income statement</t>
  </si>
  <si>
    <t>Off-balance sheet</t>
  </si>
  <si>
    <t>Risk-Weighted Assets (RWA)</t>
  </si>
  <si>
    <t>Regulatory Capital</t>
  </si>
  <si>
    <t xml:space="preserve">Reconciliation of regulatory capital to balance sheet </t>
  </si>
  <si>
    <t>Credit risk mitigation</t>
  </si>
  <si>
    <t>Counterparty credit risk</t>
  </si>
  <si>
    <t>Table N</t>
  </si>
  <si>
    <t>Bank:</t>
  </si>
  <si>
    <t>Date:</t>
  </si>
  <si>
    <t>Table 2</t>
  </si>
  <si>
    <t xml:space="preserve"> Balance Sheet</t>
  </si>
  <si>
    <t>Assets</t>
  </si>
  <si>
    <t>Cash</t>
  </si>
  <si>
    <t>Due from NBG</t>
  </si>
  <si>
    <t>Due from Banks</t>
  </si>
  <si>
    <t>Dealing Securities</t>
  </si>
  <si>
    <t>Investment Securities</t>
  </si>
  <si>
    <t xml:space="preserve">Loans </t>
  </si>
  <si>
    <t>Less: Loan Loss Reserves</t>
  </si>
  <si>
    <t xml:space="preserve">Net Loans </t>
  </si>
  <si>
    <t>Accrued Interest and Dividends Receivable</t>
  </si>
  <si>
    <t>Equity Investments</t>
  </si>
  <si>
    <t>Fixed Assets and Intangible Assets</t>
  </si>
  <si>
    <t>Other Assets</t>
  </si>
  <si>
    <t>Total assets</t>
  </si>
  <si>
    <t>Liabilities</t>
  </si>
  <si>
    <t>Due to Banks</t>
  </si>
  <si>
    <t>Current (Accounts) Deposits</t>
  </si>
  <si>
    <t>Demand Deposits</t>
  </si>
  <si>
    <t>Time Deposits</t>
  </si>
  <si>
    <t>Own Debt Securities</t>
  </si>
  <si>
    <t>Borrowings</t>
  </si>
  <si>
    <t>Accrued Interest and Dividends Payable</t>
  </si>
  <si>
    <t>Other Liabilities</t>
  </si>
  <si>
    <t>Subordinated Debentures</t>
  </si>
  <si>
    <t>Total liabilities</t>
  </si>
  <si>
    <t>Equity Capital</t>
  </si>
  <si>
    <t xml:space="preserve">Common Stock </t>
  </si>
  <si>
    <t>Preferred Stock</t>
  </si>
  <si>
    <t>Less: Repurchased Shares</t>
  </si>
  <si>
    <t>Share Premium</t>
  </si>
  <si>
    <t>General Reserves</t>
  </si>
  <si>
    <t>Retained Earnings</t>
  </si>
  <si>
    <t>Asset Revaluation Reserves</t>
  </si>
  <si>
    <t>Total liabilities and Equity Capital</t>
  </si>
  <si>
    <t>Reporting Period</t>
  </si>
  <si>
    <t xml:space="preserve">GEL </t>
  </si>
  <si>
    <t xml:space="preserve">FX  </t>
  </si>
  <si>
    <t xml:space="preserve">Total </t>
  </si>
  <si>
    <t>Respective period of the previous year</t>
  </si>
  <si>
    <t>in Lari</t>
  </si>
  <si>
    <t>Table 4</t>
  </si>
  <si>
    <t>Residential Property</t>
  </si>
  <si>
    <t>Commercial Property</t>
  </si>
  <si>
    <t>Complex Real Estate</t>
  </si>
  <si>
    <t>Land Parcel</t>
  </si>
  <si>
    <t>Other</t>
  </si>
  <si>
    <t>Table 6</t>
  </si>
  <si>
    <t>Members of Supervisory Board</t>
  </si>
  <si>
    <t>Members of Board of Directors</t>
  </si>
  <si>
    <t xml:space="preserve">List of Shareholders owning 1% and more of issued capital, indicating Shares </t>
  </si>
  <si>
    <t>List of bank beneficiaries indicating names of direct or indirect holders of 5% or more of shares</t>
  </si>
  <si>
    <t>Table 8</t>
  </si>
  <si>
    <t>Table 10</t>
  </si>
  <si>
    <t>Effect of provisioning rules used for capital adequacy purposes</t>
  </si>
  <si>
    <t>Of which above 10% equity holdings in financial institutions</t>
  </si>
  <si>
    <t>Of which significant investments subject to limited recognition</t>
  </si>
  <si>
    <t>Of which intangible assets</t>
  </si>
  <si>
    <t>Of which tier II capital qualifying instruments</t>
  </si>
  <si>
    <t>table 9 (Capital), N10</t>
  </si>
  <si>
    <t>Carrying values as reported in published stand-alone financial statements per local accounting rules</t>
  </si>
  <si>
    <t>linkage  to capital table</t>
  </si>
  <si>
    <t>Credit Risk Mitigation</t>
  </si>
  <si>
    <t>Claims or contingent claims on central governments or central banks</t>
  </si>
  <si>
    <t>Claims or contingent claims on regional governments or local authorities</t>
  </si>
  <si>
    <t>Claims or contingent claims on multilateral development banks</t>
  </si>
  <si>
    <t>Claims or contingent claims on international organizations/institutions</t>
  </si>
  <si>
    <t>Claims or contingent claims on commercial banks</t>
  </si>
  <si>
    <t>Claims or contingent claims on corporates</t>
  </si>
  <si>
    <t>Retail claims or contingent retail claims</t>
  </si>
  <si>
    <t>Claims or contingent claims secured by mortgages on residential property</t>
  </si>
  <si>
    <t>Past due items</t>
  </si>
  <si>
    <t>Items belonging to regulatory high-risk categories</t>
  </si>
  <si>
    <t>Short-term claims on commercial banks and corporates</t>
  </si>
  <si>
    <t xml:space="preserve">Claims in the form of collective investment undertakings </t>
  </si>
  <si>
    <t>Other items</t>
  </si>
  <si>
    <t>Total</t>
  </si>
  <si>
    <t>On-balance sheet netting</t>
  </si>
  <si>
    <t>Cash on deposit with, or cash assimilated instruments</t>
  </si>
  <si>
    <t>Equities or convertible bonds that are included in a main index</t>
  </si>
  <si>
    <t>Standard gold bullion or equivalent</t>
  </si>
  <si>
    <t xml:space="preserve"> Debt securities without credit rating issued by commercial banks </t>
  </si>
  <si>
    <t>Units in collective investment undertakings</t>
  </si>
  <si>
    <t>Regional governments or local authorities</t>
  </si>
  <si>
    <t>Multilateral development banks</t>
  </si>
  <si>
    <t>International organizations / institutions</t>
  </si>
  <si>
    <t>Public sector entities</t>
  </si>
  <si>
    <t>Commercial banks</t>
  </si>
  <si>
    <t>Total Credit Risk Mitigation</t>
  </si>
  <si>
    <t>FX</t>
  </si>
  <si>
    <t>Current &amp; Demand Deposits/Total Assets</t>
  </si>
  <si>
    <t xml:space="preserve">FX Liabilities/Total Liabilities </t>
  </si>
  <si>
    <t>Liquid Assets/Total Assets</t>
  </si>
  <si>
    <t>Loan Growth-YTD</t>
  </si>
  <si>
    <t>FX Assets/Total Assets</t>
  </si>
  <si>
    <t>FX Loans/Total Loans</t>
  </si>
  <si>
    <t>LLR/Total Loans</t>
  </si>
  <si>
    <t>Non Performed Loans / Total Loans</t>
  </si>
  <si>
    <t>Net Interest Margin</t>
  </si>
  <si>
    <t>Earnings from Operations / Average Annual Assets</t>
  </si>
  <si>
    <t>Total Interest Expense / Average Annual Assets</t>
  </si>
  <si>
    <t>Total Interest Income /Average Annual Assets</t>
  </si>
  <si>
    <t>Income</t>
  </si>
  <si>
    <t>Based on Basel III framework</t>
  </si>
  <si>
    <t>Tier 1</t>
  </si>
  <si>
    <t>Regulatory capital (amounts, GEL)</t>
  </si>
  <si>
    <t>Key metrics</t>
  </si>
  <si>
    <t>Table 1</t>
  </si>
  <si>
    <t>Net Income</t>
  </si>
  <si>
    <t>Extraordinary Items</t>
  </si>
  <si>
    <t>Net Income after Taxation</t>
  </si>
  <si>
    <t>Taxation</t>
  </si>
  <si>
    <t>Net Income before Taxes and Extraordinary Items</t>
  </si>
  <si>
    <t>Total Provisions for Possible Losses</t>
  </si>
  <si>
    <t>Provision for Possible Losses on Other Assets</t>
  </si>
  <si>
    <t>Provision for Possible Losses on Investments and Securities</t>
  </si>
  <si>
    <t>Loan Loss Reserve</t>
  </si>
  <si>
    <t>Net Income before Provisions</t>
  </si>
  <si>
    <t>Other Non-Interest Expenses</t>
  </si>
  <si>
    <t xml:space="preserve">Depreciation Expense </t>
  </si>
  <si>
    <t>Operating Costs of Fixed Assets</t>
  </si>
  <si>
    <t>Personnel Expenses</t>
  </si>
  <si>
    <t>Bank Development, Consultation and Marketing Expenses</t>
  </si>
  <si>
    <t>Non-Interest Expenses from other Banking Operations</t>
  </si>
  <si>
    <t xml:space="preserve"> Non-Interest Expenses</t>
  </si>
  <si>
    <t>Other Non-Interest Income</t>
  </si>
  <si>
    <t>Non-Interest Income from other Banking Operations</t>
  </si>
  <si>
    <t>Gain (Loss) on Sales of Fixed Assets</t>
  </si>
  <si>
    <t>Gain (Loss) from Foreign Exchange Translation</t>
  </si>
  <si>
    <t>Gain (Loss) from Foreign Exchange Trading</t>
  </si>
  <si>
    <t>Gain (Loss) from Investment Securities</t>
  </si>
  <si>
    <t>Gain (Loss) from Dealing Securities</t>
  </si>
  <si>
    <t>Dividend Income</t>
  </si>
  <si>
    <t>Fee and Commission Expense</t>
  </si>
  <si>
    <t>Fee and Commission Income</t>
  </si>
  <si>
    <t>Net Fee and Commission Income</t>
  </si>
  <si>
    <t xml:space="preserve"> Non-Interest Income</t>
  </si>
  <si>
    <t>Net Interest Income</t>
  </si>
  <si>
    <t>Total Interest Expense</t>
  </si>
  <si>
    <t>Other Interest Expenses</t>
  </si>
  <si>
    <t>Interest Paid on Other Borrowings</t>
  </si>
  <si>
    <t>Interest Paid on Own Debt Securities</t>
  </si>
  <si>
    <t>Interest Paid on Banks Deposits</t>
  </si>
  <si>
    <t>Interest Paid on Time Deposits</t>
  </si>
  <si>
    <t>Interest Paid on Demand Deposits</t>
  </si>
  <si>
    <t>Interest Expense</t>
  </si>
  <si>
    <t>Total Interest Income</t>
  </si>
  <si>
    <t>Other Interest Income</t>
  </si>
  <si>
    <t>Interest and Discount Income from Securities</t>
  </si>
  <si>
    <t>Fees/penalties income from loans to customers</t>
  </si>
  <si>
    <t>from Other Sectors Loans</t>
  </si>
  <si>
    <t>from Individuals Loans</t>
  </si>
  <si>
    <t>from the Transportation or Communications Sector Loans</t>
  </si>
  <si>
    <t>from the Mining and Mineral Processing Sector Loans</t>
  </si>
  <si>
    <t>from the Construction Sector Loans</t>
  </si>
  <si>
    <t>from the Agriculture and Forestry Sector Loans</t>
  </si>
  <si>
    <t>from the Energy Sector Loans</t>
  </si>
  <si>
    <t>from the Retail or Service Sector Loans</t>
  </si>
  <si>
    <t>from the Interbank Loans</t>
  </si>
  <si>
    <t>Interest Income from Loans</t>
  </si>
  <si>
    <t>Interest Income from Bank's "Nostro" and Deposit Accounts</t>
  </si>
  <si>
    <t>Interest Income</t>
  </si>
  <si>
    <t>Table 3</t>
  </si>
  <si>
    <t>Off-balance sheet items</t>
  </si>
  <si>
    <t xml:space="preserve">       Including: amounts below the thresholds for deduction (subject to 250% risk weight)</t>
  </si>
  <si>
    <t>Table 5</t>
  </si>
  <si>
    <t>Other Real Estate Owned &amp; Repossessed Assets</t>
  </si>
  <si>
    <t>Not subject to capital requirements or subject to deduction from capital</t>
  </si>
  <si>
    <t xml:space="preserve"> Carrying values of items</t>
  </si>
  <si>
    <t>Table 7</t>
  </si>
  <si>
    <t>Tier 2 Capital</t>
  </si>
  <si>
    <t>Investments in the capital of commercial banks, insurance entities and other financial institutions where the bank does not own more than 10% of the issued share capital (amount above 10% limit)</t>
  </si>
  <si>
    <t>Significant investments in the Tier 2 capital (that are not common shares) of commercial banks, insurance entities and other financial institutions</t>
  </si>
  <si>
    <t>Reciprocal cross-holdings in Tier 2 capital</t>
  </si>
  <si>
    <t>Investments in own shares that meet the criteria for Tier 2 capital</t>
  </si>
  <si>
    <t>Regulatory Adjustments of Tier 2 Capital</t>
  </si>
  <si>
    <t>General reserves, limited to a maximum of 1.25% of the bank’s credit risk-weighted exposures</t>
  </si>
  <si>
    <t>Stock surplus (share premium) that meet the criteria for Tier 2 capital</t>
  </si>
  <si>
    <t>Instruments that comply with the criteria for Tier 2 capital</t>
  </si>
  <si>
    <t>Tier 2 capital before regulatory adjustments</t>
  </si>
  <si>
    <t>Additional Tier 1 Capital</t>
  </si>
  <si>
    <t>Regulatory adjustments applied to Additional Tier 1 resulting from shortfall of Tier 2 capital to deduct investments</t>
  </si>
  <si>
    <t>Significant investments in the Additional Tier 1 capital (that are not common shares) of commercial banks, insurance entities and other financial institutions</t>
  </si>
  <si>
    <t>Reciprocal cross-holdings in Additional Tier 1 instruments</t>
  </si>
  <si>
    <t>Investments in own Additional Tier 1 instruments</t>
  </si>
  <si>
    <t>Regulatory Adjustments of Additional Tier 1 capital</t>
  </si>
  <si>
    <t>Stock surplus (share premium) that meet the criteria for Additional Tier 1 capital</t>
  </si>
  <si>
    <t>Including: instruments classified as liabilities under the relevant accounting standards</t>
  </si>
  <si>
    <t>Instruments that comply with the criteria for Additional tier 1 capital</t>
  </si>
  <si>
    <t>Additional tier 1 capital before regulatory adjustments</t>
  </si>
  <si>
    <t xml:space="preserve">Common Equity Tier 1 </t>
  </si>
  <si>
    <t>Regulatory adjustments applied to Common Equity Tier 1 resulting from shortfall of Tier 1 and Tier 2 capital to deduct investments</t>
  </si>
  <si>
    <t>The amount of significant Investments and Deferred Tax Assets which exceed 15% of common equity tier 1</t>
  </si>
  <si>
    <t>Deferred tax assets arising from temporary differences (amount above 10% threshold, net of related tax liability)</t>
  </si>
  <si>
    <t>Significant investments in the common shares of commercial banks, insurance entities and other financial institutions (amount above 10% limit)</t>
  </si>
  <si>
    <t>Holdings of equity and other participations constituting more than 10% of the share capital of other commercial entities</t>
  </si>
  <si>
    <t>Significant investments in the common equity tier 1 capital (that are not common shares) of commercial banks, insurance entities and other financial institutions that are outside the scope of regulatory consolidation</t>
  </si>
  <si>
    <t>Deferred tax assets not subject to the threshold deduction (net of related tax liability)</t>
  </si>
  <si>
    <t>Cash flow hedge reserve</t>
  </si>
  <si>
    <t>Reciprocal cross holdings in the capital of commercial banks, insurance entities and other financial institutions</t>
  </si>
  <si>
    <t>Investments in own shares</t>
  </si>
  <si>
    <t>Shortfall of the stock of provisions to the provisions based on the Asset Classification</t>
  </si>
  <si>
    <t xml:space="preserve">Intangible assets </t>
  </si>
  <si>
    <t>Accumulated unrealized revaluation gains on assets through profit and loss to the extent that they exceed accumulated unrealized revaluation losses through profit and loss</t>
  </si>
  <si>
    <t xml:space="preserve">Revaluation reserves on assets </t>
  </si>
  <si>
    <t>Regulatory Adjustments of Common Equity Tier 1 capital</t>
  </si>
  <si>
    <t xml:space="preserve">Retained earnings (loss) </t>
  </si>
  <si>
    <t>Other disclosed reserves</t>
  </si>
  <si>
    <t xml:space="preserve">Accumulated other comprehensive income </t>
  </si>
  <si>
    <t>Stock surplus (share premium) of common share that meets the criteria of Common Equity Tier 1</t>
  </si>
  <si>
    <t>Common shares that comply with the criteria for Common Equity Tier 1</t>
  </si>
  <si>
    <t>Common Equity Tier 1 capital before regulatory adjustments</t>
  </si>
  <si>
    <t>Regulatory capital</t>
  </si>
  <si>
    <t>Table 9</t>
  </si>
  <si>
    <t>Claims in the form of collective investment undertakings (‘CIU’)</t>
  </si>
  <si>
    <t>Risk Weighted Exposures before Credit Risk Mitigation</t>
  </si>
  <si>
    <t>Table 11</t>
  </si>
  <si>
    <t>Off-balance sheet amount</t>
  </si>
  <si>
    <t>On-balance sheet amount</t>
  </si>
  <si>
    <t>Asset Classes</t>
  </si>
  <si>
    <t>Table 13</t>
  </si>
  <si>
    <t>Maturity over 5 years</t>
  </si>
  <si>
    <t>Maturity from 4 years up to 5 years</t>
  </si>
  <si>
    <t>Maturity from 3 years up to 4 years</t>
  </si>
  <si>
    <t>Maturity from 2 years up to 3 years</t>
  </si>
  <si>
    <t>Maturity from 1 year up to 2 years</t>
  </si>
  <si>
    <t>Maturity less than 1 year</t>
  </si>
  <si>
    <t>Interest rate contracts</t>
  </si>
  <si>
    <t>FX contracts</t>
  </si>
  <si>
    <t>Exposure value</t>
  </si>
  <si>
    <t>Percentage</t>
  </si>
  <si>
    <t>Nominal amount</t>
  </si>
  <si>
    <t>Table 15</t>
  </si>
  <si>
    <t>Total Equity Capital</t>
  </si>
  <si>
    <t>Information about supervisory board, directorate, beneficiary owners and shareholders</t>
  </si>
  <si>
    <t>Of which below 10% equity holdings subject to limited recognition</t>
  </si>
  <si>
    <t>Claims or contingent claims on public sector entities</t>
  </si>
  <si>
    <t>Claims or contingent claims on  public sector entities</t>
  </si>
  <si>
    <t xml:space="preserve">Return on Average Assets (ROAA) </t>
  </si>
  <si>
    <t xml:space="preserve">Return on Average Equity (ROAE) </t>
  </si>
  <si>
    <t>Total Non-Interest Income</t>
  </si>
  <si>
    <t>Total Non-Interest Expenses</t>
  </si>
  <si>
    <t>Net Non-Interest Income</t>
  </si>
  <si>
    <t>Counterparty Credit Risk Weighted Exposures</t>
  </si>
  <si>
    <t>Funded Credit Protection</t>
  </si>
  <si>
    <t>Unfunded Credit Protection</t>
  </si>
  <si>
    <t>Debt securities with a short-term credit assessment, which has been determined by NBG to be associated with credit quality step 3 or above under the rules for the risk weighting of short term exposures</t>
  </si>
  <si>
    <t>Debt securities issued by central governments or central banks, regional governments or local authorities, public sector entities, multilateral development banks and international organizations/institutions</t>
  </si>
  <si>
    <t>Debt securities issued by regional governments or local authorities, public sector entities, multilateral development banks and international organizations/institutions</t>
  </si>
  <si>
    <t>Central governments or central banks</t>
  </si>
  <si>
    <t>Other corporate entities that have a credit assessment, which has been determined by NBG to be associated with credit quality step 2 or above under the rules for the risk weighting of exposures to corporates</t>
  </si>
  <si>
    <t>Debt securities issued by other entities, which securities have a credit assessment, which has been determined by NBG to be associated with credit quality step 3 or above under the rules for the risk weighting of exposures to corporates.</t>
  </si>
  <si>
    <t>Total exposures subject to credit risk weighting</t>
  </si>
  <si>
    <t xml:space="preserve"> Reconcilation of balance sheet to regulatory capital</t>
  </si>
  <si>
    <t>GEL</t>
  </si>
  <si>
    <t>Other Contingent Liabilities</t>
  </si>
  <si>
    <t>Financial assets of the bank</t>
  </si>
  <si>
    <t>Non-financial assets of the bank</t>
  </si>
  <si>
    <t>Real Estate:</t>
  </si>
  <si>
    <t>Precious metals and stones</t>
  </si>
  <si>
    <t xml:space="preserve">Cash </t>
  </si>
  <si>
    <t>Movable Property</t>
  </si>
  <si>
    <t>Shares Pledged</t>
  </si>
  <si>
    <t>Securities</t>
  </si>
  <si>
    <t>Risk Weighted Assets</t>
  </si>
  <si>
    <t>Risk Weighted Assets for Market Risk</t>
  </si>
  <si>
    <t>Risk Weighted Assets for Operational Risk</t>
  </si>
  <si>
    <t>Total Risk Weighted Assets</t>
  </si>
  <si>
    <t>Risk Weighted Assets for Credit Risk</t>
  </si>
  <si>
    <t>Including:instruments classified as equity under the relevant accounting standards</t>
  </si>
  <si>
    <t>Non-cancelable operating lease</t>
  </si>
  <si>
    <t>Guarantees</t>
  </si>
  <si>
    <t>Guarantees Issued</t>
  </si>
  <si>
    <t>Letters of credit Issued</t>
  </si>
  <si>
    <t>Undrawn loan commitments</t>
  </si>
  <si>
    <t>Assets pledged as security for liabilities of the bank</t>
  </si>
  <si>
    <t>Guarantees received as security for liabilities of the bank</t>
  </si>
  <si>
    <t xml:space="preserve">Surety, joint liability </t>
  </si>
  <si>
    <t xml:space="preserve">          Principal of interest rate contracts (except options)</t>
  </si>
  <si>
    <t xml:space="preserve">          Options sold</t>
  </si>
  <si>
    <t xml:space="preserve">          Options purchased</t>
  </si>
  <si>
    <t xml:space="preserve">          Receivables through FX contracts (except options)</t>
  </si>
  <si>
    <t xml:space="preserve">          Payables through FX contracts (except options)</t>
  </si>
  <si>
    <t xml:space="preserve">          Nominal value of potential receivables through other derivatives</t>
  </si>
  <si>
    <t xml:space="preserve">          Nominal value of potential payables through other derivatives</t>
  </si>
  <si>
    <t>Assets pledged as security for receivables of the bank</t>
  </si>
  <si>
    <t>Guaratees received as security for receivables of the bank</t>
  </si>
  <si>
    <t>Receivables not recognized on-balance</t>
  </si>
  <si>
    <t xml:space="preserve">        Principal of receivables derecognized during last 3 month</t>
  </si>
  <si>
    <t xml:space="preserve">        Interest and penalty receivable not recognized on-balance or derecognized during last 3 month</t>
  </si>
  <si>
    <t>Capital expenditure commitment</t>
  </si>
  <si>
    <t>Derivatives</t>
  </si>
  <si>
    <t xml:space="preserve">        Principal of receivables derecognized during 5 years month (including last 3 month)</t>
  </si>
  <si>
    <t xml:space="preserve">        Interest and penalty receivable not recognized on-balance or derecognized during last 5 years (including last 3 month)</t>
  </si>
  <si>
    <t>Through indefinit term agreement</t>
  </si>
  <si>
    <t>Within one year</t>
  </si>
  <si>
    <t>From 1 to 2 years</t>
  </si>
  <si>
    <t>From 2 to 3 years</t>
  </si>
  <si>
    <t>From 3 to 4 years</t>
  </si>
  <si>
    <t>From 4 to 5 years</t>
  </si>
  <si>
    <t>More than 5 years</t>
  </si>
  <si>
    <t>Differences between carrying values per standardized balance sheet used for regulatory reporting purposes and the exposure amounts used for capital adequacy calculation purposes</t>
  </si>
  <si>
    <t>Nominal values of off-balance sheet items subject to credit risk weighting</t>
  </si>
  <si>
    <t>Nominal values of off-balance sheet items subject to counterparty credit risk weighting</t>
  </si>
  <si>
    <t>Total nominal values of on-balance and off-balance sheet items before any adjustments used for credit risk weighting purposes</t>
  </si>
  <si>
    <t>Effect of credit conversion factor of off-balance sheet items related to credit risk framework</t>
  </si>
  <si>
    <t xml:space="preserve">Effect of credit conversion factor of off-balance sheet items related to counterparty credit risk framework (table CCR) </t>
  </si>
  <si>
    <t xml:space="preserve">On-balance sheet items per standardized regulatory report </t>
  </si>
  <si>
    <t>Chairman of the Supervisory Board</t>
  </si>
  <si>
    <t xml:space="preserve">Bank's web page </t>
  </si>
  <si>
    <t>Table of contents</t>
  </si>
  <si>
    <t xml:space="preserve"> Pillar 3 quarterly report</t>
  </si>
  <si>
    <t xml:space="preserve">Name of a bank </t>
  </si>
  <si>
    <t>CEO of a bank</t>
  </si>
  <si>
    <t>Linkages between financial statement assets and  balance sheet items subject to credit risk weighting</t>
  </si>
  <si>
    <t>Differences between carrying values of balance sheet items and exposure amounts subject to credit risk weighting</t>
  </si>
  <si>
    <t>Credit risk weighted exposures</t>
  </si>
  <si>
    <t>Standardized approach - effect of credit risk mitigation</t>
  </si>
  <si>
    <t>Asset Quality</t>
  </si>
  <si>
    <t>Liquidity</t>
  </si>
  <si>
    <t>Information about supervisory board, senior management and shareholders</t>
  </si>
  <si>
    <t>Account name of standardazed supervisory balance sheet item</t>
  </si>
  <si>
    <t>Subject to credit risk weighting</t>
  </si>
  <si>
    <t>Total carrying value of balance sheet items subject to credit risk weighting before adjustments</t>
  </si>
  <si>
    <t>Total exposures subject to credit risk weighting before adjustments</t>
  </si>
  <si>
    <t>m</t>
  </si>
  <si>
    <t>n</t>
  </si>
  <si>
    <t>o</t>
  </si>
  <si>
    <t>p</t>
  </si>
  <si>
    <t>q</t>
  </si>
  <si>
    <t xml:space="preserve">                                                                                                                                           Risk weights
Exposure classes</t>
  </si>
  <si>
    <t xml:space="preserve">Total Credit Risk Mitigation - On-balance sheet </t>
  </si>
  <si>
    <t xml:space="preserve">Total Credit Risk Mitigation - Off-balance sheet </t>
  </si>
  <si>
    <t>Table 12</t>
  </si>
  <si>
    <t>Off-balance sheet exposures</t>
  </si>
  <si>
    <t>On-balance sheet exposures</t>
  </si>
  <si>
    <t>Off-balance sheet exposures post CCF</t>
  </si>
  <si>
    <t xml:space="preserve">Off-balance sheet exposures - Nominal value </t>
  </si>
  <si>
    <t>RWA Density
f=e/(a+c)</t>
  </si>
  <si>
    <t>RWA before Credit Risk Mitigation</t>
  </si>
  <si>
    <t>RWA post Credit Risk Mitigation</t>
  </si>
  <si>
    <t>Contingent Liabilities and Commitments</t>
  </si>
  <si>
    <t>Credit Risk Weighted Exposures 
(On-balance items and off-balance items after credit conversion factor)</t>
  </si>
  <si>
    <t>Standardized approach - Effect of credit risk mitigation</t>
  </si>
  <si>
    <t>Liquidity Coverage Ratio</t>
  </si>
  <si>
    <t>Total HQLA</t>
  </si>
  <si>
    <t>LCR ratio (%)</t>
  </si>
  <si>
    <t>High-quality liquid assets</t>
  </si>
  <si>
    <t>Cash outflows</t>
  </si>
  <si>
    <t>Cash inflows</t>
  </si>
  <si>
    <t>Unsecured wholesale funding</t>
  </si>
  <si>
    <t>Secured wholesale funding</t>
  </si>
  <si>
    <t>TOTAL CASH OUTFLOWS</t>
  </si>
  <si>
    <t>TOTAL CASH INFLOWS</t>
  </si>
  <si>
    <t>Other cash inflows</t>
  </si>
  <si>
    <t>Secured lending (eg reverse repos)</t>
  </si>
  <si>
    <t>Retail deposits</t>
  </si>
  <si>
    <t>Net cash outflow</t>
  </si>
  <si>
    <t>Liquidity coverage ratio (%)</t>
  </si>
  <si>
    <t>Outflows related to off-balance sheet obligations and net short position of derivative exposures</t>
  </si>
  <si>
    <t>Total value according to Basel methodology (with limits)</t>
  </si>
  <si>
    <t>*** LCR calculated according to NBG's methodology which is more focused on local risks than Basel framework. See the table 14. LCR; Commercial banks are required to comply with the limits by coefficients calculated according to NBG's methodology. The numbers calculated within Basel framework are given for illustratory purposes.</t>
  </si>
  <si>
    <t>Liquidity Coverage Ratio***</t>
  </si>
  <si>
    <t>1.1</t>
  </si>
  <si>
    <t>1.2</t>
  </si>
  <si>
    <t>1.3</t>
  </si>
  <si>
    <t>2</t>
  </si>
  <si>
    <t>2.1</t>
  </si>
  <si>
    <t>2.2</t>
  </si>
  <si>
    <t>2.3</t>
  </si>
  <si>
    <t>3</t>
  </si>
  <si>
    <t>6</t>
  </si>
  <si>
    <t>Table 9.1</t>
  </si>
  <si>
    <t>Capital Adequacy Requirements</t>
  </si>
  <si>
    <t>Ratios</t>
  </si>
  <si>
    <t>Amounts (GEL)</t>
  </si>
  <si>
    <t>Minimum Requirements</t>
  </si>
  <si>
    <t>Pillar 1 Requirements</t>
  </si>
  <si>
    <t>Minimum CET1 Requirement</t>
  </si>
  <si>
    <t>Minimum Tier 1 Requirement</t>
  </si>
  <si>
    <t>Minimum Regulatory Capital Requirement</t>
  </si>
  <si>
    <t>Combined Buffer</t>
  </si>
  <si>
    <t>Countercyclical Buffer</t>
  </si>
  <si>
    <t>Systemic Risk Buffer</t>
  </si>
  <si>
    <t>CET1</t>
  </si>
  <si>
    <t>Total regulatory Capital</t>
  </si>
  <si>
    <t>9.1</t>
  </si>
  <si>
    <t xml:space="preserve">Senior management of the bank ensures fair presentation and accuracy of the information provided within Pillar 3 disclosure report. The report is prepared in accordance with internal review and control processes coordinated with the board. The report meets the requirements of the decree N92/04 of the Governor of the National Bank of Georgia on “Disclosure requirements for commercial banks within Pillar 3” and other relevant decrees and regulations of NBG. </t>
  </si>
  <si>
    <t>CET1 Pillar 2 Requirement</t>
  </si>
  <si>
    <t>Tier 1 Pillar2 Requirement</t>
  </si>
  <si>
    <t>Regulatory capital Pillar 2 Requirement</t>
  </si>
  <si>
    <t>Other contractual funding obligations</t>
  </si>
  <si>
    <t>Other contingent funding obligations</t>
  </si>
  <si>
    <t>Inflows from fully performing exposures</t>
  </si>
  <si>
    <t>* Commercial banks are required to comply with the limits by coefficients calculated according to NBG's methodology. The numbers calculated within Basel framework are given for illustratory purposes.</t>
  </si>
  <si>
    <t>Total value according to NBG's methodology* (with limits)</t>
  </si>
  <si>
    <t>Total unweighted value (daily average)</t>
  </si>
  <si>
    <t>Total weighted values according to NBG's methodology* (daily average)</t>
  </si>
  <si>
    <t>Total weighted values according to Basel methodology (daily average)</t>
  </si>
  <si>
    <t>Table 15.1</t>
  </si>
  <si>
    <t>Leverage Ratio</t>
  </si>
  <si>
    <t>On-balance sheet exposures (excluding derivatives and SFTs)</t>
  </si>
  <si>
    <t>(Asset amounts deducted in determining Tier 1 capital)</t>
  </si>
  <si>
    <t>Total on-balance sheet exposures (excluding derivatives, SFTs and fiduciary assets) (sum of lines 1 and 2)</t>
  </si>
  <si>
    <t>Derivative exposures</t>
  </si>
  <si>
    <r>
      <t xml:space="preserve">Replacement cost associated with </t>
    </r>
    <r>
      <rPr>
        <i/>
        <sz val="9"/>
        <rFont val="Arial"/>
        <family val="2"/>
      </rPr>
      <t>all</t>
    </r>
    <r>
      <rPr>
        <sz val="9"/>
        <rFont val="Arial"/>
        <family val="2"/>
      </rPr>
      <t xml:space="preserve"> derivatives transactions (ie net of eligible cash variation margin)</t>
    </r>
  </si>
  <si>
    <r>
      <t xml:space="preserve">Add-on amounts for PFE associated with </t>
    </r>
    <r>
      <rPr>
        <i/>
        <sz val="9"/>
        <rFont val="Arial"/>
        <family val="2"/>
      </rPr>
      <t xml:space="preserve">all </t>
    </r>
    <r>
      <rPr>
        <sz val="9"/>
        <rFont val="Arial"/>
        <family val="2"/>
      </rPr>
      <t>derivatives transactions (mark-to-market method)</t>
    </r>
  </si>
  <si>
    <t>EU-5a</t>
  </si>
  <si>
    <t>Exposure determined under Original Exposure Method</t>
  </si>
  <si>
    <t>Gross-up for derivatives collateral provided where deducted from the balance sheet assets pursuant to the applicable accounting framework</t>
  </si>
  <si>
    <t>(Deductions of receivables assets for cash variation margin provided in derivatives transactions)</t>
  </si>
  <si>
    <t>(Exempted CCP leg of client-cleared trade exposures)</t>
  </si>
  <si>
    <t>Adjusted effective notional amount of written credit derivatives</t>
  </si>
  <si>
    <t>(Adjusted effective notional offsets and add-on deductions for written credit derivatives)</t>
  </si>
  <si>
    <t>Total derivative exposures (sum of lines 4 to 10)</t>
  </si>
  <si>
    <t>Securities financing transaction exposures</t>
  </si>
  <si>
    <t>Gross SFT assets (with no recognition of netting), after adjusting for sales accounting transactions</t>
  </si>
  <si>
    <t>(Netted amounts of cash payables and cash receivables of gross SFT assets)</t>
  </si>
  <si>
    <t>Counterparty credit risk exposure for SFT assets</t>
  </si>
  <si>
    <t>EU-14a</t>
  </si>
  <si>
    <t>Derogation for SFTs: Counterparty credit risk exposure in accordance with Article 429b (4) and 222 of Regulation (EU) No 575/2013</t>
  </si>
  <si>
    <t>Agent transaction exposures</t>
  </si>
  <si>
    <t>EU-15a</t>
  </si>
  <si>
    <t>(Exempted CCP leg of client-cleared SFT exposure)</t>
  </si>
  <si>
    <t>Total securities financing transaction exposures (sum of lines 12 to 15a)</t>
  </si>
  <si>
    <t>Other off-balance sheet exposures</t>
  </si>
  <si>
    <t>Off-balance sheet exposures at gross notional amount</t>
  </si>
  <si>
    <t>(Adjustments for conversion to credit equivalent amounts)</t>
  </si>
  <si>
    <t>Other off-balance sheet exposures (sum of lines 17 to 18)</t>
  </si>
  <si>
    <t>Exempted exposures in accordance with CRR Article 429 (7) and (14) (on and off balance sheet)</t>
  </si>
  <si>
    <t>EU-19a</t>
  </si>
  <si>
    <t xml:space="preserve">(Exemption of intragroup exposures (solo basis) in accordance with Article 429(7) of Regulation (EU) No 575/2013 (on and off balance sheet)) </t>
  </si>
  <si>
    <t>EU-19b</t>
  </si>
  <si>
    <t>(Exposures exempted in accordance with Article 429 (14) of Regulation (EU) No 575/2013 (on and off balance sheet))</t>
  </si>
  <si>
    <r>
      <t xml:space="preserve">Capital and </t>
    </r>
    <r>
      <rPr>
        <b/>
        <sz val="10"/>
        <rFont val="Arial"/>
        <family val="2"/>
      </rPr>
      <t xml:space="preserve">total </t>
    </r>
    <r>
      <rPr>
        <b/>
        <sz val="10"/>
        <rFont val="Arial"/>
        <family val="2"/>
      </rPr>
      <t>exposures</t>
    </r>
  </si>
  <si>
    <t>Tier 1 capital</t>
  </si>
  <si>
    <t>Total leverage ratio exposures (sum of lines 3, 11, 16, 19, EU-19a and EU-19b)</t>
  </si>
  <si>
    <t>Leverage ratio</t>
  </si>
  <si>
    <t>Choice on transitional arrangements and amount of derecognised fiduciary items</t>
  </si>
  <si>
    <t>EU-23</t>
  </si>
  <si>
    <t>Choice on transitional arrangements for the definition of the capital measure</t>
  </si>
  <si>
    <t>EU-24</t>
  </si>
  <si>
    <t>Amount of derecognised fiduciary items in accordance with Article 429(11) of Regulation (EU) NO 575/2013</t>
  </si>
  <si>
    <t>Total Requirements</t>
  </si>
  <si>
    <t>Pillar 2 Requirements</t>
  </si>
  <si>
    <t>Based on Basel III framework *</t>
  </si>
  <si>
    <t>* Regarding the annulment of conservation buffer requirement please see the press release of National Bank of Goergia "Supervisory Plan Of The National Bank Of Georgia With Regard To COVID-19" (link: https://www.nbg.gov.ge/index.php?m=340&amp;newsid=3901&amp;lng=eng )</t>
  </si>
  <si>
    <t>Capital Conservation Buffer *</t>
  </si>
  <si>
    <t>Balance sheet items *</t>
  </si>
  <si>
    <t>* COVID 19 related provisions are deducted from balance sheet items after applying relevant risks weights and mitigation</t>
  </si>
  <si>
    <t>On-balance sheet items (excluding derivatives, SFTs and fiduciary assets, but including collateral) *</t>
  </si>
  <si>
    <t>CET1 capital</t>
  </si>
  <si>
    <t>Tier1 capital</t>
  </si>
  <si>
    <t>Regulatory capital total requirement</t>
  </si>
  <si>
    <t>CET1 capital total requirement</t>
  </si>
  <si>
    <t>Tier1 capital total requirement</t>
  </si>
  <si>
    <t>Total Risk Weighted Assets (Total RWA) (Based on Basel III framework)</t>
  </si>
  <si>
    <t>Total Risk Weighted Assets (amounts, GEL)</t>
  </si>
  <si>
    <t>Capital Adequacy Ratios</t>
  </si>
  <si>
    <t>Independence status</t>
  </si>
  <si>
    <t>Position/Subordinated business units</t>
  </si>
  <si>
    <t>Net Stable Funding Ratio</t>
  </si>
  <si>
    <t>Unweighted value by residual maturity</t>
  </si>
  <si>
    <t>Weighted value</t>
  </si>
  <si>
    <t>No maturity</t>
  </si>
  <si>
    <t>&lt; 6 month</t>
  </si>
  <si>
    <t>6 month to &lt;1yr</t>
  </si>
  <si>
    <t>&gt;= 1 yr</t>
  </si>
  <si>
    <t>Available stable funding</t>
  </si>
  <si>
    <t>Capital:</t>
  </si>
  <si>
    <t xml:space="preserve">Regulatory capital </t>
  </si>
  <si>
    <t>Other non-redeemable capital instruments and liabilities with remaining maturity more than 1 year</t>
  </si>
  <si>
    <t>Redeemable retail deposits or non-redeemable retail deposits with residual maturity of less than one year</t>
  </si>
  <si>
    <t xml:space="preserve">Residents' deposits </t>
  </si>
  <si>
    <t xml:space="preserve">Non-residents' deposits </t>
  </si>
  <si>
    <t>Wholesale funding</t>
  </si>
  <si>
    <t>Redeemable funding or non-redeemable funding with residual maturity of less than one year, provided by the government or enterprises controlled by the government, international financial institutions and legal entities, excluding representatives of financial sector</t>
  </si>
  <si>
    <t>Redeemable funding or non-redeemable funding with residual maturity of less than one year, provided by the central banks and other financial institutions</t>
  </si>
  <si>
    <t>Liabilities with matching interdependent assets</t>
  </si>
  <si>
    <t>Other liabilities:</t>
  </si>
  <si>
    <t>Liabilities related to derivatives</t>
  </si>
  <si>
    <t>All other liabilities and equity not included in the above categories</t>
  </si>
  <si>
    <t>Total available stable funding</t>
  </si>
  <si>
    <t>Required stable funding</t>
  </si>
  <si>
    <t>Total high-quality liquid assets (HQLA)</t>
  </si>
  <si>
    <t>Performing loans and securities:</t>
  </si>
  <si>
    <t xml:space="preserve">Loans and deposits to financial institutions secured by Level 1 HQLA </t>
  </si>
  <si>
    <t xml:space="preserve">Loans and deposits to financial institutions secured by non-Level 1 HQLA and unsecured performing loans to financial institutions </t>
  </si>
  <si>
    <t xml:space="preserve">Loans to non-financial institutions and retail customers, of which: </t>
  </si>
  <si>
    <t>With a risk weight of less than or equal to 35%</t>
  </si>
  <si>
    <t>Residential mortgages, of which:</t>
  </si>
  <si>
    <t>Securities that do not qualify as HQLA</t>
  </si>
  <si>
    <t xml:space="preserve">Assets with matching interdependent liabilities </t>
  </si>
  <si>
    <t xml:space="preserve">Other assets: </t>
  </si>
  <si>
    <t>Assets related to derivatives</t>
  </si>
  <si>
    <t xml:space="preserve">All other assets not included in the above categories </t>
  </si>
  <si>
    <t xml:space="preserve">Off-balance sheet items </t>
  </si>
  <si>
    <t>Total required stable funding</t>
  </si>
  <si>
    <t>Net stable funding ratio</t>
  </si>
  <si>
    <t>*Items to be reported in the ‘no maturity’ time bucket do not have a stated maturity. These may include, but are not limited to, items such as capital with perpetual maturity, current/demand deposits, etc.</t>
  </si>
  <si>
    <t>Table 16</t>
  </si>
  <si>
    <t>Net stable funding ratio (%)</t>
  </si>
  <si>
    <t>Exposures distributed by residual maturity and Risk Classes</t>
  </si>
  <si>
    <t>Gross carrying value, book value, reserves, write-offs and reserve charges by risk classes</t>
  </si>
  <si>
    <t>Gross carrying value, book value, reserves, write-offs and reserve charges by Sectors of income source</t>
  </si>
  <si>
    <t>Change in reserve for loans and Corporate debt securities</t>
  </si>
  <si>
    <t>Distribution of loans, Debt securities  and Off-balance-sheet items according to  Risk classification and Past due days</t>
  </si>
  <si>
    <t>Loans Distributed according to LTV ratio, Loan reserves, Value of collateral for loans and loans secured by guarantees according to Risk classification and past due days</t>
  </si>
  <si>
    <t>Loans and reserves on loans distributed according to Sectors of income source and risk classification</t>
  </si>
  <si>
    <t>Loans, corporate debt securities and Off-balance-sheet items distributed by type of collateral</t>
  </si>
  <si>
    <t>Table 17</t>
  </si>
  <si>
    <t xml:space="preserve">                                                                                                                         Distribution by residual maturity                                                            
Risk classes</t>
  </si>
  <si>
    <t>Exposures of On-Balance Items</t>
  </si>
  <si>
    <t xml:space="preserve">On demand </t>
  </si>
  <si>
    <t>≤ 1 year</t>
  </si>
  <si>
    <t xml:space="preserve">&gt; 1 year ≤ 5 year </t>
  </si>
  <si>
    <t>&gt; 5 year</t>
  </si>
  <si>
    <t xml:space="preserve">No stated maturity </t>
  </si>
  <si>
    <t>Table 18</t>
  </si>
  <si>
    <t xml:space="preserve">                                                                                                                                      On Balance Assets                                                                                                                   
                                                                                                                                                                                                                                                                                                            Risk classes</t>
  </si>
  <si>
    <t xml:space="preserve">Gross carrying values </t>
  </si>
  <si>
    <t>Special Reserve</t>
  </si>
  <si>
    <t>General Reserve</t>
  </si>
  <si>
    <t>Additional General Reserve</t>
  </si>
  <si>
    <t>Accumulated write-off, during the reporting period</t>
  </si>
  <si>
    <t>Book value</t>
  </si>
  <si>
    <t>Of which: Loans and other Assets - Non-Performing</t>
  </si>
  <si>
    <t>Of which: Loans and other Assets - other than Non-Performing</t>
  </si>
  <si>
    <t>(a+b-c-d-e)</t>
  </si>
  <si>
    <t>Past due items*</t>
  </si>
  <si>
    <t xml:space="preserve"> Of which: loans</t>
  </si>
  <si>
    <t xml:space="preserve"> Of which: securities</t>
  </si>
  <si>
    <t>Table 19</t>
  </si>
  <si>
    <t>Financial Institutions</t>
  </si>
  <si>
    <t>Pawn-shops</t>
  </si>
  <si>
    <t>Real Estate Management</t>
  </si>
  <si>
    <t>Construction Companies</t>
  </si>
  <si>
    <t>Production and Trade of Construction Materials</t>
  </si>
  <si>
    <t>Trade of Consumer Foods and Goods</t>
  </si>
  <si>
    <t>Production of Consumer Foods and Goods</t>
  </si>
  <si>
    <t>Production and Trade of Durable Goods</t>
  </si>
  <si>
    <t>Production and Trade of Clothes, Shoes and Textiles</t>
  </si>
  <si>
    <t>Trade (Other)</t>
  </si>
  <si>
    <t>Other Production</t>
  </si>
  <si>
    <t>Hotels, Tourism</t>
  </si>
  <si>
    <t>Restaurants</t>
  </si>
  <si>
    <t>Industry</t>
  </si>
  <si>
    <t>Energy</t>
  </si>
  <si>
    <t>Auto Dealers</t>
  </si>
  <si>
    <t>Pharmacy</t>
  </si>
  <si>
    <t>Telecommunication</t>
  </si>
  <si>
    <t>Service</t>
  </si>
  <si>
    <t xml:space="preserve">Other </t>
  </si>
  <si>
    <t>Other assets</t>
  </si>
  <si>
    <t>Table 20</t>
  </si>
  <si>
    <t>Changes in reserve for loans and Corporate debt securities</t>
  </si>
  <si>
    <t>Change in reserves for loans during the reporting period</t>
  </si>
  <si>
    <t>Change in reserves for Corporate debt securities during the reporting period</t>
  </si>
  <si>
    <t>Opening balance</t>
  </si>
  <si>
    <t>An increase in the reserve for possible losses on assets</t>
  </si>
  <si>
    <t>Increase reserve of foreign currency assets as a result of currency exchange rate changes</t>
  </si>
  <si>
    <t>As a result of an increase in "additional general reserves"</t>
  </si>
  <si>
    <t>Decrease in reserve for possible losses on assets</t>
  </si>
  <si>
    <t>As a result of write-off of assets</t>
  </si>
  <si>
    <t>As a result of partial or total payment of standard assets</t>
  </si>
  <si>
    <t>Decrease reserve of foreign currency assets as a result of currency exchange rate changes</t>
  </si>
  <si>
    <t>As a result of an decrease in "additional general reserves"</t>
  </si>
  <si>
    <t>Closing balance</t>
  </si>
  <si>
    <t>Table 21</t>
  </si>
  <si>
    <t>Gross carrying value of Non-performing Loans</t>
  </si>
  <si>
    <t>Net accumulated recoveries related to decrease of Non-performing loans</t>
  </si>
  <si>
    <t>Inflows to non-performing portfolios</t>
  </si>
  <si>
    <t>Inflows to non-performing portfolios, as e result of currency exchange rate changes</t>
  </si>
  <si>
    <t>Outflows from non-performing portfolios</t>
  </si>
  <si>
    <t>Outflow to stadrat loan portfolio</t>
  </si>
  <si>
    <t>Outflow to watch loan portfolio</t>
  </si>
  <si>
    <t>Outflow due to loan repayment, partial or total</t>
  </si>
  <si>
    <t>Outflow due to taking possession of collateral</t>
  </si>
  <si>
    <t>Outflow due to sale of portfolios</t>
  </si>
  <si>
    <t>Outflows due to write-offs</t>
  </si>
  <si>
    <t>Outflow due to other situations</t>
  </si>
  <si>
    <t>Table 22</t>
  </si>
  <si>
    <t xml:space="preserve"> Gross carrying value of loans and Debt securities, nominal value of Off-balance-sheet items</t>
  </si>
  <si>
    <t>Classified in standard category</t>
  </si>
  <si>
    <t>Classified in watch category</t>
  </si>
  <si>
    <t>Classified in Non-Performing category</t>
  </si>
  <si>
    <t>Past due ≤ 30 days</t>
  </si>
  <si>
    <t>Past due &gt; 30 days</t>
  </si>
  <si>
    <t xml:space="preserve"> Past due &gt; 30 days &lt; 60 days </t>
  </si>
  <si>
    <t xml:space="preserve">Past due ≥ 60 days &lt; 90 days </t>
  </si>
  <si>
    <t xml:space="preserve">Past due ≥ 90 days </t>
  </si>
  <si>
    <t>Past due &lt; 60 days</t>
  </si>
  <si>
    <t xml:space="preserve">Past due ≥ 90 days &lt; 180 days </t>
  </si>
  <si>
    <t>Past due ≥ 180 days &lt; 1 year</t>
  </si>
  <si>
    <t>Past due ≥ 1 year &lt;2 year</t>
  </si>
  <si>
    <t>Past due ≥ 2 year &lt;5 year</t>
  </si>
  <si>
    <t>Past due ≥ 5 year &lt;7 year</t>
  </si>
  <si>
    <t>Past due ≥ 7 year</t>
  </si>
  <si>
    <t>Of which: Classified in Loss category</t>
  </si>
  <si>
    <t>Loans</t>
  </si>
  <si>
    <t>Central banks</t>
  </si>
  <si>
    <t>General governments</t>
  </si>
  <si>
    <t>Credit institutions</t>
  </si>
  <si>
    <t>Other financial corporations</t>
  </si>
  <si>
    <t>Non-financial corporations</t>
  </si>
  <si>
    <t>Households</t>
  </si>
  <si>
    <t>Debt Securities</t>
  </si>
  <si>
    <t>Off-balance-sheet itmes</t>
  </si>
  <si>
    <t>Table 23</t>
  </si>
  <si>
    <t xml:space="preserve">Loans Distributed according to LTV ratio, Loan reserves, Value of collateral for loans and loans secured by guarantees according to Risk classification and past due days
  </t>
  </si>
  <si>
    <t xml:space="preserve"> Gross carrying value of Loans</t>
  </si>
  <si>
    <t>Loans Classified in standard category</t>
  </si>
  <si>
    <t>Loans Classified in watch category</t>
  </si>
  <si>
    <t>Loans Classified in Non-Performing category</t>
  </si>
  <si>
    <t>Secured Loans</t>
  </si>
  <si>
    <t>Loans Secured by Immovable property</t>
  </si>
  <si>
    <t>1.1.1.1</t>
  </si>
  <si>
    <t>LTV ≤70%</t>
  </si>
  <si>
    <t>1.1.1.2</t>
  </si>
  <si>
    <t>LTV &gt;70% ≤85%</t>
  </si>
  <si>
    <t>1.1.1.3</t>
  </si>
  <si>
    <t>LTV &gt;85% ≤100%</t>
  </si>
  <si>
    <t>1.1.1.4</t>
  </si>
  <si>
    <t>LTV &gt;100%</t>
  </si>
  <si>
    <t>Reserves on Secured Loans</t>
  </si>
  <si>
    <t>1.3.1</t>
  </si>
  <si>
    <t>Of which value capped at the Loan value</t>
  </si>
  <si>
    <t>1.3.1.1</t>
  </si>
  <si>
    <t>Of which immovable property</t>
  </si>
  <si>
    <t>1.3.2</t>
  </si>
  <si>
    <t>Of which value above the cap</t>
  </si>
  <si>
    <t>1.3.2.1</t>
  </si>
  <si>
    <t>Loans secured by the state and state institutions</t>
  </si>
  <si>
    <t>Loans secured by bank and /or financial institutions</t>
  </si>
  <si>
    <t>Table 24</t>
  </si>
  <si>
    <t>Gross carrying value</t>
  </si>
  <si>
    <t>General and Special Reserves</t>
  </si>
  <si>
    <t>Additional General  Reserve</t>
  </si>
  <si>
    <t>Standard</t>
  </si>
  <si>
    <t>Watch</t>
  </si>
  <si>
    <t>Sub-Standard</t>
  </si>
  <si>
    <t>Doubtful</t>
  </si>
  <si>
    <t>Loss</t>
  </si>
  <si>
    <t>Table 25</t>
  </si>
  <si>
    <t>Secured by deposit</t>
  </si>
  <si>
    <t>Secured by the state and state institutions</t>
  </si>
  <si>
    <t>Secured by bank and /or financial institutions</t>
  </si>
  <si>
    <t>Secured by gold / gold jewelry</t>
  </si>
  <si>
    <t>Secured by Immovable property</t>
  </si>
  <si>
    <t>Secured by shares / stocks and other securities</t>
  </si>
  <si>
    <t>Secured by other collateral</t>
  </si>
  <si>
    <t>Secured by another third party guarantee</t>
  </si>
  <si>
    <t>Unsecured Amount</t>
  </si>
  <si>
    <t>Corporate debt securities</t>
  </si>
  <si>
    <t xml:space="preserve"> Of which: Non-Performing Loans</t>
  </si>
  <si>
    <t xml:space="preserve"> Of which: Non-Performing Corporate debt securities</t>
  </si>
  <si>
    <t xml:space="preserve"> Of which: Non-Performing Off-balance-sheet itmes</t>
  </si>
  <si>
    <t>Past due items* - Past due items will be filled  in paragraph 10 and also will be redistributed to the classes in which they were recorded before they were classified as "Past due tems". An overdue loan line is not included in the formula for eliminating double counting.</t>
  </si>
  <si>
    <t>As a result of partial or total payment of adversely classified assets</t>
  </si>
  <si>
    <t xml:space="preserve">                                                                                                     Loans
                                                                                                                                                                                                             Sector of repayment source</t>
  </si>
  <si>
    <t>Off-balance-sheet items</t>
  </si>
  <si>
    <t>Assets on which the Sector of repayment source is not accounted for</t>
  </si>
  <si>
    <t>State, state organizations</t>
  </si>
  <si>
    <t>Construction Development, Real Estate Development and other Land Loans</t>
  </si>
  <si>
    <t>Agriculture</t>
  </si>
  <si>
    <t>HealthCare</t>
  </si>
  <si>
    <t>Oil Importers,Filling stationas,gas stations and Retailers</t>
  </si>
  <si>
    <t>As a result of classification of assets as a low quality</t>
  </si>
  <si>
    <t>As a result of classification of assets as a high quality</t>
  </si>
  <si>
    <t>As a result of the origination of the new assets</t>
  </si>
  <si>
    <t>Changes in the stock of non-performing loans over the period</t>
  </si>
  <si>
    <t>Value of Pledged collateral</t>
  </si>
  <si>
    <t xml:space="preserve">                                                                                                                                      On Balance Assets                                                                                                                   
                                                                                                                                                                                                                                                                                                            Sector of repayment source / counterparty type</t>
  </si>
  <si>
    <t>JSC Isbank Georgia</t>
  </si>
  <si>
    <t>Ozan Gür</t>
  </si>
  <si>
    <t>www.isbank.ge</t>
  </si>
  <si>
    <t>Natia Janelidze</t>
  </si>
  <si>
    <t>Huseyn Serdar Yücel</t>
  </si>
  <si>
    <t>Non-independent chair</t>
  </si>
  <si>
    <t>Non-independent member</t>
  </si>
  <si>
    <t>Independent member</t>
  </si>
  <si>
    <t>Hakan Kural</t>
  </si>
  <si>
    <t>Ucha Saralidze</t>
  </si>
  <si>
    <t>Chief Executive Officer</t>
  </si>
  <si>
    <t>Deputy Chief Executive Officer</t>
  </si>
  <si>
    <t>Chief Financial Officer</t>
  </si>
  <si>
    <t>Turkıye Is Bankası A.S.</t>
  </si>
  <si>
    <t>Turkıye Is Bankası A,S, Employees" Pensıon Fund</t>
  </si>
  <si>
    <t>Turkey Republıcan People"s Party</t>
  </si>
  <si>
    <t>table 9 (Capital), N37</t>
  </si>
  <si>
    <t>table 9 (Capital), N2</t>
  </si>
  <si>
    <t>table 9 (Capital), N6</t>
  </si>
  <si>
    <t>Outflows from non-performing portfolios, as a result of currency exchange rate changes</t>
  </si>
  <si>
    <t>Table 26</t>
  </si>
  <si>
    <t>Retail Products</t>
  </si>
  <si>
    <t>Gross carrying value of Loans</t>
  </si>
  <si>
    <t>Reserves</t>
  </si>
  <si>
    <t>Number of Loans</t>
  </si>
  <si>
    <t>Weighted average nominal interest rate on quarterly disbursed loans</t>
  </si>
  <si>
    <t>Weighted average effective interest rate on quarterly disbursed loans</t>
  </si>
  <si>
    <t>Weighted average nominal interest rate (on Gross carrying value of Loans)</t>
  </si>
  <si>
    <t>Weighted average maturity of loans according to the remaining maturity (months)</t>
  </si>
  <si>
    <t>Auto loans</t>
  </si>
  <si>
    <t>Consumer Loans</t>
  </si>
  <si>
    <t>Pay Day Loans</t>
  </si>
  <si>
    <t>Momental Installments</t>
  </si>
  <si>
    <t>Overdrafts</t>
  </si>
  <si>
    <t>Credit Cards</t>
  </si>
  <si>
    <t>Mortgages</t>
  </si>
  <si>
    <t>Mortgages - Purchase of completed real estate</t>
  </si>
  <si>
    <t>Mortgages - Construction, the purchase of real estate under construction</t>
  </si>
  <si>
    <t>Mortgages - For Real Estate Renovation</t>
  </si>
  <si>
    <t>Retail Pawnshop loans</t>
  </si>
  <si>
    <t>Student loans</t>
  </si>
  <si>
    <t>Total Retail Products</t>
  </si>
  <si>
    <t>Between them: Loans issued on the basis of income from a pension or other state social disbursement</t>
  </si>
  <si>
    <t>General and Qualitative information on Retail Products</t>
  </si>
  <si>
    <t xml:space="preserve">                               Gross carrying value/nominal value - distribution according to Collateral type
Loans, corporate debt securities and Off-balance-sheet items</t>
  </si>
  <si>
    <t>Vasil Apkhazava</t>
  </si>
  <si>
    <t>Chief Risk Officer</t>
  </si>
  <si>
    <t>Effect of other adjustments</t>
  </si>
  <si>
    <t>Ozan Uyar</t>
  </si>
  <si>
    <t>Tamar Sanikidze</t>
  </si>
  <si>
    <t>Olgun Tufan Kurbanoğlu</t>
  </si>
  <si>
    <t>Sermin Nazime Saraç Sosanoğlu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</si>
</sst>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6">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_-;\-* #,##0_-;_-* &quot;-&quot;??_-;_-@_-"/>
  </numFmts>
  <fonts count="140">
    <font>
      <sz val="11"/>
      <color theme="1"/>
      <name val="Calibri"/>
      <family val="2"/>
      <scheme val="minor"/>
    </font>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sz val="10"/>
      <name val="Arial"/>
      <family val="2"/>
      <charset val="204"/>
    </font>
    <font>
      <u/>
      <sz val="10"/>
      <color indexed="12"/>
      <name val="Arial"/>
      <family val="2"/>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color theme="1"/>
      <name val="Arial"/>
      <family val="2"/>
    </font>
    <font>
      <sz val="11"/>
      <color theme="1"/>
      <name val="Arial"/>
      <family val="2"/>
    </font>
    <font>
      <b/>
      <sz val="10"/>
      <color theme="1"/>
      <name val="Arial"/>
      <family val="2"/>
    </font>
    <font>
      <sz val="10"/>
      <color rgb="FF333333"/>
      <name val="Arial"/>
      <family val="2"/>
    </font>
    <font>
      <i/>
      <sz val="10"/>
      <color theme="1"/>
      <name val="Arial"/>
      <family val="2"/>
    </font>
    <font>
      <sz val="8"/>
      <color theme="1"/>
      <name val="Arial"/>
      <family val="2"/>
    </font>
    <font>
      <b/>
      <sz val="11"/>
      <color theme="1"/>
      <name val="Arial"/>
      <family val="2"/>
    </font>
    <font>
      <b/>
      <sz val="11"/>
      <name val="Arial"/>
      <family val="2"/>
    </font>
    <font>
      <i/>
      <sz val="11"/>
      <color theme="1"/>
      <name val="Arial"/>
      <family val="2"/>
    </font>
    <font>
      <sz val="11"/>
      <name val="Arial"/>
      <family val="2"/>
    </font>
    <font>
      <b/>
      <i/>
      <sz val="10"/>
      <color theme="1"/>
      <name val="Arial"/>
      <family val="2"/>
    </font>
    <font>
      <sz val="10"/>
      <name val="Sylfaen"/>
      <family val="1"/>
    </font>
    <font>
      <b/>
      <sz val="10"/>
      <name val="Calibri"/>
      <family val="2"/>
      <scheme val="minor"/>
    </font>
    <font>
      <sz val="10"/>
      <name val="Calibri"/>
      <family val="2"/>
      <scheme val="minor"/>
    </font>
    <font>
      <sz val="8"/>
      <color theme="1"/>
      <name val="Calibri"/>
      <family val="2"/>
      <scheme val="minor"/>
    </font>
    <font>
      <sz val="10"/>
      <name val="SPKolheti"/>
      <family val="1"/>
    </font>
    <font>
      <i/>
      <sz val="10"/>
      <color theme="1"/>
      <name val="Calibri"/>
      <family val="2"/>
      <scheme val="minor"/>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i/>
      <sz val="9"/>
      <name val="Arial"/>
      <family val="2"/>
    </font>
    <font>
      <sz val="11"/>
      <name val="Calibri"/>
      <family val="2"/>
    </font>
    <font>
      <b/>
      <sz val="11"/>
      <name val="Calibri"/>
      <family val="2"/>
    </font>
    <font>
      <b/>
      <sz val="11"/>
      <color theme="1"/>
      <name val="Calibri"/>
      <family val="2"/>
      <scheme val="minor"/>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b/>
      <sz val="10"/>
      <name val="Arial"/>
      <family val="2"/>
      <charset val="162"/>
    </font>
    <font>
      <sz val="10"/>
      <name val="Arial"/>
      <family val="2"/>
      <charset val="162"/>
    </font>
    <font>
      <b/>
      <sz val="10"/>
      <color theme="1"/>
      <name val="Segoe UI"/>
      <family val="2"/>
    </font>
    <font>
      <b/>
      <i/>
      <sz val="10"/>
      <name val="Arial"/>
      <family val="2"/>
      <charset val="162"/>
    </font>
    <font>
      <b/>
      <sz val="10"/>
      <color theme="1"/>
      <name val="Calibri"/>
      <family val="2"/>
      <charset val="162"/>
      <scheme val="minor"/>
    </font>
    <font>
      <sz val="10"/>
      <color theme="1"/>
      <name val="Calibri"/>
      <family val="2"/>
      <charset val="162"/>
      <scheme val="minor"/>
    </font>
    <font>
      <sz val="10"/>
      <name val="Calibri"/>
      <family val="2"/>
      <charset val="162"/>
      <scheme val="minor"/>
    </font>
    <font>
      <b/>
      <sz val="10"/>
      <color theme="1"/>
      <name val="Arial"/>
      <family val="2"/>
      <charset val="162"/>
    </font>
    <font>
      <b/>
      <sz val="9"/>
      <name val="Arial"/>
      <family val="2"/>
      <charset val="162"/>
    </font>
    <font>
      <sz val="9"/>
      <color theme="1"/>
      <name val="Sylfaen"/>
      <family val="1"/>
      <charset val="162"/>
    </font>
    <font>
      <b/>
      <sz val="9"/>
      <name val="Sylfaen"/>
      <family val="1"/>
      <charset val="162"/>
    </font>
    <font>
      <b/>
      <sz val="9"/>
      <color theme="1"/>
      <name val="Sylfaen"/>
      <family val="1"/>
      <charset val="162"/>
    </font>
    <font>
      <b/>
      <sz val="9"/>
      <color theme="1"/>
      <name val="Calibri"/>
      <family val="1"/>
      <scheme val="minor"/>
    </font>
    <font>
      <sz val="9"/>
      <color rgb="FF000000"/>
      <name val="Sylfaen"/>
      <family val="1"/>
    </font>
    <font>
      <b/>
      <sz val="9"/>
      <color rgb="FF000000"/>
      <name val="Sylfaen"/>
      <family val="1"/>
    </font>
    <font>
      <b/>
      <sz val="9"/>
      <color theme="1"/>
      <name val="Calibri"/>
      <family val="2"/>
      <charset val="162"/>
      <scheme val="minor"/>
    </font>
    <font>
      <b/>
      <sz val="11"/>
      <color theme="1"/>
      <name val="Calibri"/>
      <family val="2"/>
      <charset val="162"/>
      <scheme val="minor"/>
    </font>
    <font>
      <b/>
      <sz val="9"/>
      <color theme="1"/>
      <name val="Calibri"/>
      <family val="2"/>
      <scheme val="minor"/>
    </font>
  </fonts>
  <fills count="82">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34998626667073579"/>
        <bgColor indexed="64"/>
      </patternFill>
    </fill>
    <fill>
      <patternFill patternType="solid">
        <fgColor theme="1" tint="0.499984740745262"/>
        <bgColor indexed="64"/>
      </patternFill>
    </fill>
  </fills>
  <borders count="141">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6" tint="-0.499984740745262"/>
      </right>
      <top style="thin">
        <color theme="6" tint="-0.499984740745262"/>
      </top>
      <bottom style="thin">
        <color theme="6" tint="-0.499984740745262"/>
      </bottom>
      <diagonal/>
    </border>
    <border>
      <left/>
      <right style="thin">
        <color theme="6" tint="-0.499984740745262"/>
      </right>
      <top style="thin">
        <color theme="6" tint="-0.499984740745262"/>
      </top>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indexed="64"/>
      </left>
      <right style="thin">
        <color theme="6" tint="-0.499984740745262"/>
      </right>
      <top style="thin">
        <color indexed="64"/>
      </top>
      <bottom style="thin">
        <color indexed="64"/>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indexed="64"/>
      </left>
      <right style="thin">
        <color theme="6" tint="-0.499984740745262"/>
      </right>
      <top style="thin">
        <color indexed="64"/>
      </top>
      <bottom style="medium">
        <color indexed="64"/>
      </bottom>
      <diagonal/>
    </border>
    <border>
      <left style="thin">
        <color theme="6" tint="-0.499984740745262"/>
      </left>
      <right style="thin">
        <color theme="6" tint="-0.499984740745262"/>
      </right>
      <top style="thin">
        <color indexed="64"/>
      </top>
      <bottom style="medium">
        <color indexed="64"/>
      </bottom>
      <diagonal/>
    </border>
    <border>
      <left style="thin">
        <color theme="6" tint="-0.499984740745262"/>
      </left>
      <right style="medium">
        <color indexed="64"/>
      </right>
      <top style="thin">
        <color indexed="64"/>
      </top>
      <bottom style="medium">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diagonal/>
    </border>
    <border>
      <left style="medium">
        <color indexed="64"/>
      </left>
      <right/>
      <top style="medium">
        <color indexed="64"/>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style="thin">
        <color auto="1"/>
      </top>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auto="1"/>
      </right>
      <top style="thin">
        <color auto="1"/>
      </top>
      <bottom/>
      <diagonal/>
    </border>
    <border>
      <left/>
      <right/>
      <top style="thin">
        <color indexed="64"/>
      </top>
      <bottom style="medium">
        <color indexed="64"/>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indexed="64"/>
      </right>
      <top style="medium">
        <color auto="1"/>
      </top>
      <bottom style="medium">
        <color indexed="64"/>
      </bottom>
      <diagonal/>
    </border>
    <border>
      <left/>
      <right style="medium">
        <color indexed="64"/>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style="thin">
        <color indexed="64"/>
      </right>
      <top style="thin">
        <color indexed="64"/>
      </top>
      <bottom style="thin">
        <color indexed="64"/>
      </bottom>
      <diagonal/>
    </border>
    <border>
      <left style="medium">
        <color indexed="64"/>
      </left>
      <right/>
      <top style="thin">
        <color auto="1"/>
      </top>
      <bottom style="thin">
        <color auto="1"/>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thin">
        <color auto="1"/>
      </left>
      <right/>
      <top style="thin">
        <color auto="1"/>
      </top>
      <bottom style="thin">
        <color auto="1"/>
      </bottom>
      <diagonal/>
    </border>
    <border>
      <left style="medium">
        <color indexed="64"/>
      </left>
      <right/>
      <top style="thin">
        <color indexed="64"/>
      </top>
      <bottom style="medium">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medium">
        <color indexed="64"/>
      </left>
      <right/>
      <top style="thin">
        <color auto="1"/>
      </top>
      <bottom/>
      <diagonal/>
    </border>
    <border>
      <left style="thin">
        <color auto="1"/>
      </left>
      <right/>
      <top style="thin">
        <color auto="1"/>
      </top>
      <bottom/>
      <diagonal/>
    </border>
    <border>
      <left style="thin">
        <color auto="1"/>
      </left>
      <right style="medium">
        <color indexed="64"/>
      </right>
      <top style="thin">
        <color auto="1"/>
      </top>
      <bottom/>
      <diagonal/>
    </border>
    <border>
      <left style="medium">
        <color indexed="64"/>
      </left>
      <right/>
      <top style="medium">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s>
  <cellStyleXfs count="20966">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5" fillId="0" borderId="0"/>
    <xf numFmtId="0" fontId="5" fillId="0" borderId="0"/>
    <xf numFmtId="166" fontId="5" fillId="0" borderId="0" applyFont="0" applyFill="0" applyBorder="0" applyAlignment="0" applyProtection="0"/>
    <xf numFmtId="0" fontId="2" fillId="0" borderId="0"/>
    <xf numFmtId="0" fontId="5" fillId="0" borderId="0"/>
    <xf numFmtId="0" fontId="1" fillId="0" borderId="0"/>
    <xf numFmtId="9" fontId="1" fillId="0" borderId="0" applyFont="0" applyFill="0" applyBorder="0" applyAlignment="0" applyProtection="0"/>
    <xf numFmtId="0" fontId="2" fillId="0" borderId="0"/>
    <xf numFmtId="0" fontId="2" fillId="0" borderId="0"/>
    <xf numFmtId="0" fontId="6" fillId="0" borderId="0" applyNumberFormat="0" applyFill="0" applyBorder="0" applyAlignment="0" applyProtection="0">
      <alignment vertical="top"/>
      <protection locked="0"/>
    </xf>
    <xf numFmtId="0" fontId="8" fillId="0" borderId="0"/>
    <xf numFmtId="168" fontId="9" fillId="37" borderId="0"/>
    <xf numFmtId="169" fontId="9" fillId="37" borderId="0"/>
    <xf numFmtId="168" fontId="9" fillId="37" borderId="0"/>
    <xf numFmtId="0" fontId="10" fillId="38" borderId="0" applyNumberFormat="0" applyBorder="0" applyAlignment="0" applyProtection="0"/>
    <xf numFmtId="0" fontId="3" fillId="13"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0" fontId="10" fillId="38"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0" fontId="10" fillId="38" borderId="0" applyNumberFormat="0" applyBorder="0" applyAlignment="0" applyProtection="0"/>
    <xf numFmtId="0" fontId="10" fillId="39" borderId="0" applyNumberFormat="0" applyBorder="0" applyAlignment="0" applyProtection="0"/>
    <xf numFmtId="0" fontId="3" fillId="17"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0" fontId="10" fillId="39"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0" fontId="10" fillId="39" borderId="0" applyNumberFormat="0" applyBorder="0" applyAlignment="0" applyProtection="0"/>
    <xf numFmtId="0" fontId="10" fillId="40" borderId="0" applyNumberFormat="0" applyBorder="0" applyAlignment="0" applyProtection="0"/>
    <xf numFmtId="0" fontId="3" fillId="21"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0" fontId="10" fillId="40"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0" fontId="10" fillId="40" borderId="0" applyNumberFormat="0" applyBorder="0" applyAlignment="0" applyProtection="0"/>
    <xf numFmtId="0" fontId="10" fillId="41" borderId="0" applyNumberFormat="0" applyBorder="0" applyAlignment="0" applyProtection="0"/>
    <xf numFmtId="0" fontId="3" fillId="25"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0" fontId="10" fillId="4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3" fillId="29"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0" fontId="10" fillId="42"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3" fillId="3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0" fontId="10" fillId="4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0" fontId="10" fillId="43" borderId="0" applyNumberFormat="0" applyBorder="0" applyAlignment="0" applyProtection="0"/>
    <xf numFmtId="0" fontId="10" fillId="44" borderId="0" applyNumberFormat="0" applyBorder="0" applyAlignment="0" applyProtection="0"/>
    <xf numFmtId="0" fontId="3" fillId="1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0" fontId="10" fillId="4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0" fontId="10" fillId="44" borderId="0" applyNumberFormat="0" applyBorder="0" applyAlignment="0" applyProtection="0"/>
    <xf numFmtId="0" fontId="10" fillId="45" borderId="0" applyNumberFormat="0" applyBorder="0" applyAlignment="0" applyProtection="0"/>
    <xf numFmtId="0" fontId="3" fillId="18"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0" fontId="10" fillId="45"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0" fontId="10" fillId="45" borderId="0" applyNumberFormat="0" applyBorder="0" applyAlignment="0" applyProtection="0"/>
    <xf numFmtId="0" fontId="10" fillId="46" borderId="0" applyNumberFormat="0" applyBorder="0" applyAlignment="0" applyProtection="0"/>
    <xf numFmtId="0" fontId="3" fillId="22"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0" fontId="10" fillId="46"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0" fontId="10" fillId="46" borderId="0" applyNumberFormat="0" applyBorder="0" applyAlignment="0" applyProtection="0"/>
    <xf numFmtId="0" fontId="10" fillId="41" borderId="0" applyNumberFormat="0" applyBorder="0" applyAlignment="0" applyProtection="0"/>
    <xf numFmtId="0" fontId="3" fillId="26"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0" fontId="10" fillId="41"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0" fontId="10" fillId="41" borderId="0" applyNumberFormat="0" applyBorder="0" applyAlignment="0" applyProtection="0"/>
    <xf numFmtId="0" fontId="10" fillId="44" borderId="0" applyNumberFormat="0" applyBorder="0" applyAlignment="0" applyProtection="0"/>
    <xf numFmtId="0" fontId="3" fillId="30"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0" fontId="10" fillId="44"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0" fontId="10" fillId="44" borderId="0" applyNumberFormat="0" applyBorder="0" applyAlignment="0" applyProtection="0"/>
    <xf numFmtId="0" fontId="10" fillId="47" borderId="0" applyNumberFormat="0" applyBorder="0" applyAlignment="0" applyProtection="0"/>
    <xf numFmtId="0" fontId="3" fillId="34"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0" fontId="10" fillId="47"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168" fontId="11" fillId="47" borderId="0" applyNumberFormat="0" applyBorder="0" applyAlignment="0" applyProtection="0"/>
    <xf numFmtId="169" fontId="11" fillId="47" borderId="0" applyNumberFormat="0" applyBorder="0" applyAlignment="0" applyProtection="0"/>
    <xf numFmtId="168" fontId="11" fillId="47" borderId="0" applyNumberFormat="0" applyBorder="0" applyAlignment="0" applyProtection="0"/>
    <xf numFmtId="0" fontId="10" fillId="47" borderId="0" applyNumberFormat="0" applyBorder="0" applyAlignment="0" applyProtection="0"/>
    <xf numFmtId="0" fontId="12" fillId="48" borderId="0" applyNumberFormat="0" applyBorder="0" applyAlignment="0" applyProtection="0"/>
    <xf numFmtId="0" fontId="13" fillId="15"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0" fontId="12" fillId="48"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0" fontId="12" fillId="48" borderId="0" applyNumberFormat="0" applyBorder="0" applyAlignment="0" applyProtection="0"/>
    <xf numFmtId="0" fontId="12" fillId="45" borderId="0" applyNumberFormat="0" applyBorder="0" applyAlignment="0" applyProtection="0"/>
    <xf numFmtId="0" fontId="13" fillId="19"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0" fontId="12" fillId="45"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0" fontId="12" fillId="45" borderId="0" applyNumberFormat="0" applyBorder="0" applyAlignment="0" applyProtection="0"/>
    <xf numFmtId="0" fontId="12" fillId="46" borderId="0" applyNumberFormat="0" applyBorder="0" applyAlignment="0" applyProtection="0"/>
    <xf numFmtId="0" fontId="13" fillId="23"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0" fontId="12" fillId="46"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168" fontId="14" fillId="46" borderId="0" applyNumberFormat="0" applyBorder="0" applyAlignment="0" applyProtection="0"/>
    <xf numFmtId="169" fontId="14" fillId="46" borderId="0" applyNumberFormat="0" applyBorder="0" applyAlignment="0" applyProtection="0"/>
    <xf numFmtId="168" fontId="14" fillId="46" borderId="0" applyNumberFormat="0" applyBorder="0" applyAlignment="0" applyProtection="0"/>
    <xf numFmtId="0" fontId="12" fillId="46"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0" fontId="12" fillId="49" borderId="0" applyNumberFormat="0" applyBorder="0" applyAlignment="0" applyProtection="0"/>
    <xf numFmtId="0" fontId="12" fillId="50" borderId="0" applyNumberFormat="0" applyBorder="0" applyAlignment="0" applyProtection="0"/>
    <xf numFmtId="0" fontId="13" fillId="31"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0" fontId="12" fillId="50"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3" fillId="35"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0" fontId="12" fillId="51"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168" fontId="14" fillId="51" borderId="0" applyNumberFormat="0" applyBorder="0" applyAlignment="0" applyProtection="0"/>
    <xf numFmtId="169" fontId="14" fillId="51" borderId="0" applyNumberFormat="0" applyBorder="0" applyAlignment="0" applyProtection="0"/>
    <xf numFmtId="168" fontId="14" fillId="51" borderId="0" applyNumberFormat="0" applyBorder="0" applyAlignment="0" applyProtection="0"/>
    <xf numFmtId="0" fontId="12" fillId="51"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2" fillId="53" borderId="0" applyNumberFormat="0" applyBorder="0" applyAlignment="0" applyProtection="0"/>
    <xf numFmtId="0" fontId="12" fillId="54" borderId="0" applyNumberFormat="0" applyBorder="0" applyAlignment="0" applyProtection="0"/>
    <xf numFmtId="0" fontId="13" fillId="12"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0" fontId="12" fillId="54"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168" fontId="14" fillId="54" borderId="0" applyNumberFormat="0" applyBorder="0" applyAlignment="0" applyProtection="0"/>
    <xf numFmtId="169" fontId="14" fillId="54" borderId="0" applyNumberFormat="0" applyBorder="0" applyAlignment="0" applyProtection="0"/>
    <xf numFmtId="168" fontId="14" fillId="54" borderId="0" applyNumberFormat="0" applyBorder="0" applyAlignment="0" applyProtection="0"/>
    <xf numFmtId="0" fontId="12" fillId="54" borderId="0" applyNumberFormat="0" applyBorder="0" applyAlignment="0" applyProtection="0"/>
    <xf numFmtId="0" fontId="12" fillId="54" borderId="0" applyNumberFormat="0" applyBorder="0" applyAlignment="0" applyProtection="0"/>
    <xf numFmtId="0" fontId="12" fillId="54" borderId="0" applyNumberFormat="0" applyBorder="0" applyAlignment="0" applyProtection="0"/>
    <xf numFmtId="0" fontId="10" fillId="55" borderId="0" applyNumberFormat="0" applyBorder="0" applyAlignment="0" applyProtection="0"/>
    <xf numFmtId="0" fontId="10" fillId="56" borderId="0" applyNumberFormat="0" applyBorder="0" applyAlignment="0" applyProtection="0"/>
    <xf numFmtId="0" fontId="12" fillId="57" borderId="0" applyNumberFormat="0" applyBorder="0" applyAlignment="0" applyProtection="0"/>
    <xf numFmtId="0" fontId="12" fillId="58" borderId="0" applyNumberFormat="0" applyBorder="0" applyAlignment="0" applyProtection="0"/>
    <xf numFmtId="0" fontId="13" fillId="16"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0" fontId="12" fillId="58"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168" fontId="14" fillId="58" borderId="0" applyNumberFormat="0" applyBorder="0" applyAlignment="0" applyProtection="0"/>
    <xf numFmtId="169" fontId="14" fillId="58" borderId="0" applyNumberFormat="0" applyBorder="0" applyAlignment="0" applyProtection="0"/>
    <xf numFmtId="168" fontId="14"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0" fillId="55" borderId="0" applyNumberFormat="0" applyBorder="0" applyAlignment="0" applyProtection="0"/>
    <xf numFmtId="0" fontId="10" fillId="59" borderId="0" applyNumberFormat="0" applyBorder="0" applyAlignment="0" applyProtection="0"/>
    <xf numFmtId="0" fontId="12" fillId="56" borderId="0" applyNumberFormat="0" applyBorder="0" applyAlignment="0" applyProtection="0"/>
    <xf numFmtId="0" fontId="12" fillId="60" borderId="0" applyNumberFormat="0" applyBorder="0" applyAlignment="0" applyProtection="0"/>
    <xf numFmtId="0" fontId="13" fillId="2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0" fontId="12" fillId="6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168" fontId="14" fillId="60" borderId="0" applyNumberFormat="0" applyBorder="0" applyAlignment="0" applyProtection="0"/>
    <xf numFmtId="169" fontId="14" fillId="60" borderId="0" applyNumberFormat="0" applyBorder="0" applyAlignment="0" applyProtection="0"/>
    <xf numFmtId="168" fontId="14"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0" fillId="52" borderId="0" applyNumberFormat="0" applyBorder="0" applyAlignment="0" applyProtection="0"/>
    <xf numFmtId="0" fontId="10" fillId="56" borderId="0" applyNumberFormat="0" applyBorder="0" applyAlignment="0" applyProtection="0"/>
    <xf numFmtId="0" fontId="12" fillId="56" borderId="0" applyNumberFormat="0" applyBorder="0" applyAlignment="0" applyProtection="0"/>
    <xf numFmtId="0" fontId="12" fillId="49" borderId="0" applyNumberFormat="0" applyBorder="0" applyAlignment="0" applyProtection="0"/>
    <xf numFmtId="0" fontId="13" fillId="24"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0" fontId="12" fillId="49"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0" fillId="61" borderId="0" applyNumberFormat="0" applyBorder="0" applyAlignment="0" applyProtection="0"/>
    <xf numFmtId="0" fontId="10" fillId="52" borderId="0" applyNumberFormat="0" applyBorder="0" applyAlignment="0" applyProtection="0"/>
    <xf numFmtId="0" fontId="12" fillId="53" borderId="0" applyNumberFormat="0" applyBorder="0" applyAlignment="0" applyProtection="0"/>
    <xf numFmtId="0" fontId="12" fillId="50" borderId="0" applyNumberFormat="0" applyBorder="0" applyAlignment="0" applyProtection="0"/>
    <xf numFmtId="0" fontId="13" fillId="28"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0" fontId="12" fillId="50"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0" fontId="12" fillId="50" borderId="0" applyNumberFormat="0" applyBorder="0" applyAlignment="0" applyProtection="0"/>
    <xf numFmtId="0" fontId="12" fillId="50" borderId="0" applyNumberFormat="0" applyBorder="0" applyAlignment="0" applyProtection="0"/>
    <xf numFmtId="0" fontId="12" fillId="50" borderId="0" applyNumberFormat="0" applyBorder="0" applyAlignment="0" applyProtection="0"/>
    <xf numFmtId="0" fontId="10" fillId="55" borderId="0" applyNumberFormat="0" applyBorder="0" applyAlignment="0" applyProtection="0"/>
    <xf numFmtId="0" fontId="10" fillId="62" borderId="0" applyNumberFormat="0" applyBorder="0" applyAlignment="0" applyProtection="0"/>
    <xf numFmtId="0" fontId="12" fillId="62" borderId="0" applyNumberFormat="0" applyBorder="0" applyAlignment="0" applyProtection="0"/>
    <xf numFmtId="0" fontId="12" fillId="63" borderId="0" applyNumberFormat="0" applyBorder="0" applyAlignment="0" applyProtection="0"/>
    <xf numFmtId="0" fontId="13" fillId="32"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0" fontId="12" fillId="63"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168" fontId="14" fillId="63" borderId="0" applyNumberFormat="0" applyBorder="0" applyAlignment="0" applyProtection="0"/>
    <xf numFmtId="169" fontId="14" fillId="63" borderId="0" applyNumberFormat="0" applyBorder="0" applyAlignment="0" applyProtection="0"/>
    <xf numFmtId="168" fontId="14"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5" fillId="39" borderId="0" applyNumberFormat="0" applyBorder="0" applyAlignment="0" applyProtection="0"/>
    <xf numFmtId="0" fontId="16" fillId="6"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0" fontId="15" fillId="39"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168" fontId="17" fillId="39" borderId="0" applyNumberFormat="0" applyBorder="0" applyAlignment="0" applyProtection="0"/>
    <xf numFmtId="169" fontId="17" fillId="39" borderId="0" applyNumberFormat="0" applyBorder="0" applyAlignment="0" applyProtection="0"/>
    <xf numFmtId="168" fontId="17" fillId="39" borderId="0" applyNumberFormat="0" applyBorder="0" applyAlignment="0" applyProtection="0"/>
    <xf numFmtId="0" fontId="15" fillId="39" borderId="0" applyNumberFormat="0" applyBorder="0" applyAlignment="0" applyProtection="0"/>
    <xf numFmtId="170" fontId="18"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1" fontId="20" fillId="0" borderId="0" applyFill="0" applyBorder="0" applyAlignment="0"/>
    <xf numFmtId="171" fontId="20"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2" fontId="20" fillId="0" borderId="0" applyFill="0" applyBorder="0" applyAlignment="0"/>
    <xf numFmtId="173" fontId="20" fillId="0" borderId="0" applyFill="0" applyBorder="0" applyAlignment="0"/>
    <xf numFmtId="174" fontId="20" fillId="0" borderId="0" applyFill="0" applyBorder="0" applyAlignment="0"/>
    <xf numFmtId="175"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168" fontId="23"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168" fontId="23"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169" fontId="23"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168" fontId="23" fillId="64" borderId="43" applyNumberFormat="0" applyAlignment="0" applyProtection="0"/>
    <xf numFmtId="169" fontId="23" fillId="64" borderId="43" applyNumberFormat="0" applyAlignment="0" applyProtection="0"/>
    <xf numFmtId="168" fontId="23" fillId="64" borderId="43" applyNumberFormat="0" applyAlignment="0" applyProtection="0"/>
    <xf numFmtId="168" fontId="23" fillId="64" borderId="43" applyNumberFormat="0" applyAlignment="0" applyProtection="0"/>
    <xf numFmtId="169" fontId="23" fillId="64" borderId="43" applyNumberFormat="0" applyAlignment="0" applyProtection="0"/>
    <xf numFmtId="168" fontId="23" fillId="64" borderId="43" applyNumberFormat="0" applyAlignment="0" applyProtection="0"/>
    <xf numFmtId="168" fontId="23" fillId="64" borderId="43" applyNumberFormat="0" applyAlignment="0" applyProtection="0"/>
    <xf numFmtId="169" fontId="23" fillId="64" borderId="43" applyNumberFormat="0" applyAlignment="0" applyProtection="0"/>
    <xf numFmtId="168" fontId="23" fillId="64" borderId="43" applyNumberFormat="0" applyAlignment="0" applyProtection="0"/>
    <xf numFmtId="168" fontId="23" fillId="64" borderId="43" applyNumberFormat="0" applyAlignment="0" applyProtection="0"/>
    <xf numFmtId="169" fontId="23" fillId="64" borderId="43" applyNumberFormat="0" applyAlignment="0" applyProtection="0"/>
    <xf numFmtId="168" fontId="23" fillId="64" borderId="43" applyNumberFormat="0" applyAlignment="0" applyProtection="0"/>
    <xf numFmtId="0" fontId="21" fillId="64" borderId="43" applyNumberFormat="0" applyAlignment="0" applyProtection="0"/>
    <xf numFmtId="0" fontId="24" fillId="65" borderId="44" applyNumberFormat="0" applyAlignment="0" applyProtection="0"/>
    <xf numFmtId="0" fontId="25" fillId="10" borderId="39" applyNumberFormat="0" applyAlignment="0" applyProtection="0"/>
    <xf numFmtId="168"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0" fontId="24"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0" fontId="25" fillId="10" borderId="39"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169" fontId="26" fillId="65" borderId="44" applyNumberFormat="0" applyAlignment="0" applyProtection="0"/>
    <xf numFmtId="168" fontId="26" fillId="65" borderId="44" applyNumberFormat="0" applyAlignment="0" applyProtection="0"/>
    <xf numFmtId="0" fontId="24" fillId="65" borderId="44"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quotePrefix="1">
      <protection locked="0"/>
    </xf>
    <xf numFmtId="43" fontId="10" fillId="0" borderId="0" applyFont="0" applyFill="0" applyBorder="0" applyAlignment="0" applyProtection="0"/>
    <xf numFmtId="43" fontId="2" fillId="0" borderId="0" quotePrefix="1">
      <protection locked="0"/>
    </xf>
    <xf numFmtId="43" fontId="10"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8" fillId="0" borderId="0"/>
    <xf numFmtId="172" fontId="20"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8" fillId="0" borderId="0"/>
    <xf numFmtId="14" fontId="29" fillId="0" borderId="0" applyFill="0" applyBorder="0" applyAlignment="0"/>
    <xf numFmtId="38" fontId="9" fillId="0" borderId="45">
      <alignment vertical="center"/>
    </xf>
    <xf numFmtId="38" fontId="9" fillId="0" borderId="45">
      <alignment vertical="center"/>
    </xf>
    <xf numFmtId="38" fontId="9" fillId="0" borderId="45">
      <alignment vertical="center"/>
    </xf>
    <xf numFmtId="38" fontId="9" fillId="0" borderId="45">
      <alignment vertical="center"/>
    </xf>
    <xf numFmtId="38" fontId="9" fillId="0" borderId="45">
      <alignment vertical="center"/>
    </xf>
    <xf numFmtId="38" fontId="9" fillId="0" borderId="45">
      <alignment vertical="center"/>
    </xf>
    <xf numFmtId="38" fontId="9" fillId="0" borderId="45">
      <alignment vertical="center"/>
    </xf>
    <xf numFmtId="38" fontId="9" fillId="0" borderId="0" applyFont="0" applyFill="0" applyBorder="0" applyAlignment="0" applyProtection="0"/>
    <xf numFmtId="180" fontId="2" fillId="0" borderId="0" applyFont="0" applyFill="0" applyBorder="0" applyAlignment="0" applyProtection="0"/>
    <xf numFmtId="0" fontId="30" fillId="66" borderId="0" applyNumberFormat="0" applyBorder="0" applyAlignment="0" applyProtection="0"/>
    <xf numFmtId="0" fontId="30" fillId="67" borderId="0" applyNumberFormat="0" applyBorder="0" applyAlignment="0" applyProtection="0"/>
    <xf numFmtId="0" fontId="30" fillId="68" borderId="0" applyNumberFormat="0" applyBorder="0" applyAlignment="0" applyProtection="0"/>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0" fontId="31" fillId="0" borderId="0" applyNumberFormat="0" applyFill="0" applyBorder="0" applyAlignment="0" applyProtection="0"/>
    <xf numFmtId="168" fontId="2" fillId="0" borderId="0"/>
    <xf numFmtId="0" fontId="2" fillId="0" borderId="0"/>
    <xf numFmtId="168" fontId="2" fillId="0" borderId="0"/>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34" fillId="40" borderId="0" applyNumberFormat="0" applyBorder="0" applyAlignment="0" applyProtection="0"/>
    <xf numFmtId="0" fontId="35" fillId="5"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0" fontId="34" fillId="40"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168" fontId="36" fillId="40" borderId="0" applyNumberFormat="0" applyBorder="0" applyAlignment="0" applyProtection="0"/>
    <xf numFmtId="169" fontId="36" fillId="40" borderId="0" applyNumberFormat="0" applyBorder="0" applyAlignment="0" applyProtection="0"/>
    <xf numFmtId="168" fontId="36" fillId="40" borderId="0" applyNumberFormat="0" applyBorder="0" applyAlignment="0" applyProtection="0"/>
    <xf numFmtId="0" fontId="34" fillId="40" borderId="0" applyNumberFormat="0" applyBorder="0" applyAlignment="0" applyProtection="0"/>
    <xf numFmtId="0" fontId="2" fillId="69" borderId="3" applyNumberFormat="0" applyFont="0" applyBorder="0" applyProtection="0">
      <alignment horizontal="center" vertical="center"/>
    </xf>
    <xf numFmtId="0" fontId="37" fillId="0" borderId="33" applyNumberFormat="0" applyAlignment="0" applyProtection="0">
      <alignment horizontal="left" vertical="center"/>
    </xf>
    <xf numFmtId="0" fontId="37" fillId="0" borderId="33" applyNumberFormat="0" applyAlignment="0" applyProtection="0">
      <alignment horizontal="left" vertical="center"/>
    </xf>
    <xf numFmtId="168" fontId="37" fillId="0" borderId="33" applyNumberFormat="0" applyAlignment="0" applyProtection="0">
      <alignment horizontal="left" vertical="center"/>
    </xf>
    <xf numFmtId="0" fontId="37" fillId="0" borderId="9">
      <alignment horizontal="left" vertical="center"/>
    </xf>
    <xf numFmtId="0" fontId="37" fillId="0" borderId="9">
      <alignment horizontal="left" vertical="center"/>
    </xf>
    <xf numFmtId="168" fontId="37" fillId="0" borderId="9">
      <alignment horizontal="left" vertical="center"/>
    </xf>
    <xf numFmtId="0" fontId="38" fillId="0" borderId="46" applyNumberFormat="0" applyFill="0" applyAlignment="0" applyProtection="0"/>
    <xf numFmtId="169" fontId="38" fillId="0" borderId="46" applyNumberFormat="0" applyFill="0" applyAlignment="0" applyProtection="0"/>
    <xf numFmtId="0" fontId="38" fillId="0" borderId="46" applyNumberFormat="0" applyFill="0" applyAlignment="0" applyProtection="0"/>
    <xf numFmtId="168" fontId="38" fillId="0" borderId="46" applyNumberFormat="0" applyFill="0" applyAlignment="0" applyProtection="0"/>
    <xf numFmtId="168" fontId="38" fillId="0" borderId="46" applyNumberFormat="0" applyFill="0" applyAlignment="0" applyProtection="0"/>
    <xf numFmtId="168" fontId="38" fillId="0" borderId="46" applyNumberFormat="0" applyFill="0" applyAlignment="0" applyProtection="0"/>
    <xf numFmtId="169" fontId="38" fillId="0" borderId="46" applyNumberFormat="0" applyFill="0" applyAlignment="0" applyProtection="0"/>
    <xf numFmtId="168" fontId="38" fillId="0" borderId="46" applyNumberFormat="0" applyFill="0" applyAlignment="0" applyProtection="0"/>
    <xf numFmtId="168" fontId="38" fillId="0" borderId="46" applyNumberFormat="0" applyFill="0" applyAlignment="0" applyProtection="0"/>
    <xf numFmtId="169" fontId="38" fillId="0" borderId="46" applyNumberFormat="0" applyFill="0" applyAlignment="0" applyProtection="0"/>
    <xf numFmtId="168" fontId="38" fillId="0" borderId="46" applyNumberFormat="0" applyFill="0" applyAlignment="0" applyProtection="0"/>
    <xf numFmtId="168" fontId="38" fillId="0" borderId="46" applyNumberFormat="0" applyFill="0" applyAlignment="0" applyProtection="0"/>
    <xf numFmtId="169" fontId="38" fillId="0" borderId="46" applyNumberFormat="0" applyFill="0" applyAlignment="0" applyProtection="0"/>
    <xf numFmtId="168" fontId="38" fillId="0" borderId="46" applyNumberFormat="0" applyFill="0" applyAlignment="0" applyProtection="0"/>
    <xf numFmtId="168" fontId="38" fillId="0" borderId="46" applyNumberFormat="0" applyFill="0" applyAlignment="0" applyProtection="0"/>
    <xf numFmtId="169" fontId="38" fillId="0" borderId="46" applyNumberFormat="0" applyFill="0" applyAlignment="0" applyProtection="0"/>
    <xf numFmtId="168" fontId="38" fillId="0" borderId="46" applyNumberFormat="0" applyFill="0" applyAlignment="0" applyProtection="0"/>
    <xf numFmtId="0" fontId="38" fillId="0" borderId="46" applyNumberFormat="0" applyFill="0" applyAlignment="0" applyProtection="0"/>
    <xf numFmtId="0" fontId="39" fillId="0" borderId="47" applyNumberFormat="0" applyFill="0" applyAlignment="0" applyProtection="0"/>
    <xf numFmtId="169" fontId="39" fillId="0" borderId="47" applyNumberFormat="0" applyFill="0" applyAlignment="0" applyProtection="0"/>
    <xf numFmtId="0" fontId="39" fillId="0" borderId="47" applyNumberFormat="0" applyFill="0" applyAlignment="0" applyProtection="0"/>
    <xf numFmtId="168" fontId="39" fillId="0" borderId="47" applyNumberFormat="0" applyFill="0" applyAlignment="0" applyProtection="0"/>
    <xf numFmtId="168" fontId="39" fillId="0" borderId="47" applyNumberFormat="0" applyFill="0" applyAlignment="0" applyProtection="0"/>
    <xf numFmtId="168" fontId="39" fillId="0" borderId="47" applyNumberFormat="0" applyFill="0" applyAlignment="0" applyProtection="0"/>
    <xf numFmtId="169" fontId="39" fillId="0" borderId="47" applyNumberFormat="0" applyFill="0" applyAlignment="0" applyProtection="0"/>
    <xf numFmtId="168" fontId="39" fillId="0" borderId="47" applyNumberFormat="0" applyFill="0" applyAlignment="0" applyProtection="0"/>
    <xf numFmtId="168" fontId="39" fillId="0" borderId="47" applyNumberFormat="0" applyFill="0" applyAlignment="0" applyProtection="0"/>
    <xf numFmtId="169" fontId="39" fillId="0" borderId="47" applyNumberFormat="0" applyFill="0" applyAlignment="0" applyProtection="0"/>
    <xf numFmtId="168" fontId="39" fillId="0" borderId="47" applyNumberFormat="0" applyFill="0" applyAlignment="0" applyProtection="0"/>
    <xf numFmtId="168" fontId="39" fillId="0" borderId="47" applyNumberFormat="0" applyFill="0" applyAlignment="0" applyProtection="0"/>
    <xf numFmtId="169" fontId="39" fillId="0" borderId="47" applyNumberFormat="0" applyFill="0" applyAlignment="0" applyProtection="0"/>
    <xf numFmtId="168" fontId="39" fillId="0" borderId="47" applyNumberFormat="0" applyFill="0" applyAlignment="0" applyProtection="0"/>
    <xf numFmtId="168" fontId="39" fillId="0" borderId="47" applyNumberFormat="0" applyFill="0" applyAlignment="0" applyProtection="0"/>
    <xf numFmtId="169" fontId="39" fillId="0" borderId="47" applyNumberFormat="0" applyFill="0" applyAlignment="0" applyProtection="0"/>
    <xf numFmtId="168" fontId="39" fillId="0" borderId="47" applyNumberFormat="0" applyFill="0" applyAlignment="0" applyProtection="0"/>
    <xf numFmtId="0" fontId="39" fillId="0" borderId="47" applyNumberFormat="0" applyFill="0" applyAlignment="0" applyProtection="0"/>
    <xf numFmtId="0" fontId="40" fillId="0" borderId="48" applyNumberFormat="0" applyFill="0" applyAlignment="0" applyProtection="0"/>
    <xf numFmtId="169" fontId="40" fillId="0" borderId="48" applyNumberFormat="0" applyFill="0" applyAlignment="0" applyProtection="0"/>
    <xf numFmtId="0" fontId="40" fillId="0" borderId="48" applyNumberFormat="0" applyFill="0" applyAlignment="0" applyProtection="0"/>
    <xf numFmtId="168" fontId="40" fillId="0" borderId="48" applyNumberFormat="0" applyFill="0" applyAlignment="0" applyProtection="0"/>
    <xf numFmtId="0" fontId="40" fillId="0" borderId="48" applyNumberFormat="0" applyFill="0" applyAlignment="0" applyProtection="0"/>
    <xf numFmtId="168" fontId="40" fillId="0" borderId="48" applyNumberFormat="0" applyFill="0" applyAlignment="0" applyProtection="0"/>
    <xf numFmtId="0" fontId="40" fillId="0" borderId="48" applyNumberFormat="0" applyFill="0" applyAlignment="0" applyProtection="0"/>
    <xf numFmtId="0" fontId="40" fillId="0" borderId="48" applyNumberFormat="0" applyFill="0" applyAlignment="0" applyProtection="0"/>
    <xf numFmtId="168" fontId="40" fillId="0" borderId="48" applyNumberFormat="0" applyFill="0" applyAlignment="0" applyProtection="0"/>
    <xf numFmtId="169" fontId="40" fillId="0" borderId="48" applyNumberFormat="0" applyFill="0" applyAlignment="0" applyProtection="0"/>
    <xf numFmtId="168" fontId="40" fillId="0" borderId="48" applyNumberFormat="0" applyFill="0" applyAlignment="0" applyProtection="0"/>
    <xf numFmtId="168" fontId="40" fillId="0" borderId="48" applyNumberFormat="0" applyFill="0" applyAlignment="0" applyProtection="0"/>
    <xf numFmtId="169" fontId="40" fillId="0" borderId="48" applyNumberFormat="0" applyFill="0" applyAlignment="0" applyProtection="0"/>
    <xf numFmtId="168" fontId="40" fillId="0" borderId="48" applyNumberFormat="0" applyFill="0" applyAlignment="0" applyProtection="0"/>
    <xf numFmtId="168" fontId="40" fillId="0" borderId="48" applyNumberFormat="0" applyFill="0" applyAlignment="0" applyProtection="0"/>
    <xf numFmtId="169" fontId="40" fillId="0" borderId="48" applyNumberFormat="0" applyFill="0" applyAlignment="0" applyProtection="0"/>
    <xf numFmtId="168" fontId="40" fillId="0" borderId="48" applyNumberFormat="0" applyFill="0" applyAlignment="0" applyProtection="0"/>
    <xf numFmtId="168" fontId="40" fillId="0" borderId="48" applyNumberFormat="0" applyFill="0" applyAlignment="0" applyProtection="0"/>
    <xf numFmtId="169" fontId="40" fillId="0" borderId="48" applyNumberFormat="0" applyFill="0" applyAlignment="0" applyProtection="0"/>
    <xf numFmtId="168" fontId="40" fillId="0" borderId="48" applyNumberFormat="0" applyFill="0" applyAlignment="0" applyProtection="0"/>
    <xf numFmtId="0" fontId="40" fillId="0" borderId="48" applyNumberFormat="0" applyFill="0" applyAlignment="0" applyProtection="0"/>
    <xf numFmtId="0" fontId="40" fillId="0" borderId="0" applyNumberFormat="0" applyFill="0" applyBorder="0" applyAlignment="0" applyProtection="0"/>
    <xf numFmtId="169" fontId="40" fillId="0" borderId="0" applyNumberFormat="0" applyFill="0" applyBorder="0" applyAlignment="0" applyProtection="0"/>
    <xf numFmtId="0"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0" fontId="40" fillId="0" borderId="0" applyNumberFormat="0" applyFill="0" applyBorder="0" applyAlignment="0" applyProtection="0"/>
    <xf numFmtId="37" fontId="41" fillId="0" borderId="0"/>
    <xf numFmtId="168" fontId="42" fillId="0" borderId="0"/>
    <xf numFmtId="0" fontId="42" fillId="0" borderId="0"/>
    <xf numFmtId="168" fontId="42" fillId="0" borderId="0"/>
    <xf numFmtId="168" fontId="37" fillId="0" borderId="0"/>
    <xf numFmtId="0" fontId="37" fillId="0" borderId="0"/>
    <xf numFmtId="168" fontId="37" fillId="0" borderId="0"/>
    <xf numFmtId="168" fontId="43" fillId="0" borderId="0"/>
    <xf numFmtId="0" fontId="43" fillId="0" borderId="0"/>
    <xf numFmtId="168" fontId="43" fillId="0" borderId="0"/>
    <xf numFmtId="168" fontId="44" fillId="0" borderId="0"/>
    <xf numFmtId="0" fontId="44" fillId="0" borderId="0"/>
    <xf numFmtId="168" fontId="44" fillId="0" borderId="0"/>
    <xf numFmtId="168" fontId="45" fillId="0" borderId="0"/>
    <xf numFmtId="0" fontId="45" fillId="0" borderId="0"/>
    <xf numFmtId="168" fontId="45" fillId="0" borderId="0"/>
    <xf numFmtId="168" fontId="46" fillId="0" borderId="0"/>
    <xf numFmtId="0" fontId="46" fillId="0" borderId="0"/>
    <xf numFmtId="168" fontId="46" fillId="0" borderId="0"/>
    <xf numFmtId="0" fontId="45"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47" fillId="0" borderId="0" applyNumberFormat="0" applyFill="0" applyBorder="0" applyAlignment="0" applyProtection="0">
      <alignment vertical="top"/>
      <protection locked="0"/>
    </xf>
    <xf numFmtId="169" fontId="47" fillId="0" borderId="0" applyNumberFormat="0" applyFill="0" applyBorder="0" applyAlignment="0" applyProtection="0">
      <alignment vertical="top"/>
      <protection locked="0"/>
    </xf>
    <xf numFmtId="168" fontId="47" fillId="0" borderId="0" applyNumberFormat="0" applyFill="0" applyBorder="0" applyAlignment="0" applyProtection="0">
      <alignment vertical="top"/>
      <protection locked="0"/>
    </xf>
    <xf numFmtId="168" fontId="48" fillId="0" borderId="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168" fontId="51"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168" fontId="51"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169" fontId="51"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168" fontId="51" fillId="43" borderId="43" applyNumberFormat="0" applyAlignment="0" applyProtection="0"/>
    <xf numFmtId="169" fontId="51" fillId="43" borderId="43" applyNumberFormat="0" applyAlignment="0" applyProtection="0"/>
    <xf numFmtId="168" fontId="51" fillId="43" borderId="43" applyNumberFormat="0" applyAlignment="0" applyProtection="0"/>
    <xf numFmtId="168" fontId="51" fillId="43" borderId="43" applyNumberFormat="0" applyAlignment="0" applyProtection="0"/>
    <xf numFmtId="169" fontId="51" fillId="43" borderId="43" applyNumberFormat="0" applyAlignment="0" applyProtection="0"/>
    <xf numFmtId="168" fontId="51" fillId="43" borderId="43" applyNumberFormat="0" applyAlignment="0" applyProtection="0"/>
    <xf numFmtId="168" fontId="51" fillId="43" borderId="43" applyNumberFormat="0" applyAlignment="0" applyProtection="0"/>
    <xf numFmtId="169" fontId="51" fillId="43" borderId="43" applyNumberFormat="0" applyAlignment="0" applyProtection="0"/>
    <xf numFmtId="168" fontId="51" fillId="43" borderId="43" applyNumberFormat="0" applyAlignment="0" applyProtection="0"/>
    <xf numFmtId="168" fontId="51" fillId="43" borderId="43" applyNumberFormat="0" applyAlignment="0" applyProtection="0"/>
    <xf numFmtId="169" fontId="51" fillId="43" borderId="43" applyNumberFormat="0" applyAlignment="0" applyProtection="0"/>
    <xf numFmtId="168" fontId="51" fillId="43" borderId="43" applyNumberFormat="0" applyAlignment="0" applyProtection="0"/>
    <xf numFmtId="0" fontId="49" fillId="43" borderId="43" applyNumberFormat="0" applyAlignment="0" applyProtection="0"/>
    <xf numFmtId="3" fontId="2" fillId="72" borderId="3" applyFont="0">
      <alignment horizontal="right" vertical="center"/>
      <protection locked="0"/>
    </xf>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0" fontId="52" fillId="0" borderId="49" applyNumberFormat="0" applyFill="0" applyAlignment="0" applyProtection="0"/>
    <xf numFmtId="0" fontId="53" fillId="0" borderId="38" applyNumberFormat="0" applyFill="0" applyAlignment="0" applyProtection="0"/>
    <xf numFmtId="168" fontId="54" fillId="0" borderId="49" applyNumberFormat="0" applyFill="0" applyAlignment="0" applyProtection="0"/>
    <xf numFmtId="168" fontId="54" fillId="0" borderId="49" applyNumberFormat="0" applyFill="0" applyAlignment="0" applyProtection="0"/>
    <xf numFmtId="169" fontId="54" fillId="0" borderId="49" applyNumberFormat="0" applyFill="0" applyAlignment="0" applyProtection="0"/>
    <xf numFmtId="0" fontId="52" fillId="0" borderId="49"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168" fontId="54" fillId="0" borderId="49" applyNumberFormat="0" applyFill="0" applyAlignment="0" applyProtection="0"/>
    <xf numFmtId="169" fontId="54" fillId="0" borderId="49" applyNumberFormat="0" applyFill="0" applyAlignment="0" applyProtection="0"/>
    <xf numFmtId="168" fontId="54" fillId="0" borderId="49" applyNumberFormat="0" applyFill="0" applyAlignment="0" applyProtection="0"/>
    <xf numFmtId="168" fontId="54" fillId="0" borderId="49" applyNumberFormat="0" applyFill="0" applyAlignment="0" applyProtection="0"/>
    <xf numFmtId="169" fontId="54" fillId="0" borderId="49" applyNumberFormat="0" applyFill="0" applyAlignment="0" applyProtection="0"/>
    <xf numFmtId="168" fontId="54" fillId="0" borderId="49" applyNumberFormat="0" applyFill="0" applyAlignment="0" applyProtection="0"/>
    <xf numFmtId="168" fontId="54" fillId="0" borderId="49" applyNumberFormat="0" applyFill="0" applyAlignment="0" applyProtection="0"/>
    <xf numFmtId="169" fontId="54" fillId="0" borderId="49" applyNumberFormat="0" applyFill="0" applyAlignment="0" applyProtection="0"/>
    <xf numFmtId="168" fontId="54" fillId="0" borderId="49" applyNumberFormat="0" applyFill="0" applyAlignment="0" applyProtection="0"/>
    <xf numFmtId="168" fontId="54" fillId="0" borderId="49" applyNumberFormat="0" applyFill="0" applyAlignment="0" applyProtection="0"/>
    <xf numFmtId="169" fontId="54" fillId="0" borderId="49" applyNumberFormat="0" applyFill="0" applyAlignment="0" applyProtection="0"/>
    <xf numFmtId="168" fontId="54" fillId="0" borderId="49" applyNumberFormat="0" applyFill="0" applyAlignment="0" applyProtection="0"/>
    <xf numFmtId="0" fontId="52" fillId="0" borderId="49"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55" fillId="73" borderId="0" applyNumberFormat="0" applyBorder="0" applyAlignment="0" applyProtection="0"/>
    <xf numFmtId="0" fontId="56" fillId="7"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0" fontId="55" fillId="73"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168" fontId="57" fillId="73" borderId="0" applyNumberFormat="0" applyBorder="0" applyAlignment="0" applyProtection="0"/>
    <xf numFmtId="169" fontId="57" fillId="73" borderId="0" applyNumberFormat="0" applyBorder="0" applyAlignment="0" applyProtection="0"/>
    <xf numFmtId="168" fontId="57" fillId="73" borderId="0" applyNumberFormat="0" applyBorder="0" applyAlignment="0" applyProtection="0"/>
    <xf numFmtId="0" fontId="55" fillId="73" borderId="0" applyNumberFormat="0" applyBorder="0" applyAlignment="0" applyProtection="0"/>
    <xf numFmtId="1" fontId="58" fillId="0" borderId="0" applyProtection="0"/>
    <xf numFmtId="168" fontId="9" fillId="0" borderId="50"/>
    <xf numFmtId="169" fontId="9" fillId="0" borderId="50"/>
    <xf numFmtId="168" fontId="9" fillId="0" borderId="5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59" fillId="0" borderId="0"/>
    <xf numFmtId="181" fontId="2" fillId="0" borderId="0"/>
    <xf numFmtId="179" fontId="1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0" fillId="0" borderId="0"/>
    <xf numFmtId="0" fontId="60" fillId="0" borderId="0"/>
    <xf numFmtId="0" fontId="59" fillId="0" borderId="0"/>
    <xf numFmtId="179" fontId="11" fillId="0" borderId="0"/>
    <xf numFmtId="179" fontId="2" fillId="0" borderId="0"/>
    <xf numFmtId="179" fontId="2" fillId="0" borderId="0"/>
    <xf numFmtId="0" fontId="2" fillId="0" borderId="0"/>
    <xf numFmtId="0" fontId="2"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11"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4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10"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11" fillId="0" borderId="0"/>
    <xf numFmtId="0" fontId="11" fillId="0" borderId="0"/>
    <xf numFmtId="168" fontId="11" fillId="0" borderId="0"/>
    <xf numFmtId="0" fontId="1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1" fillId="0" borderId="0"/>
    <xf numFmtId="168" fontId="11" fillId="0" borderId="0"/>
    <xf numFmtId="0" fontId="11" fillId="0" borderId="0"/>
    <xf numFmtId="0" fontId="11" fillId="0" borderId="0"/>
    <xf numFmtId="0" fontId="2"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10" fillId="0" borderId="0"/>
    <xf numFmtId="179" fontId="11" fillId="0" borderId="0"/>
    <xf numFmtId="179" fontId="11"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1" fillId="0" borderId="0"/>
    <xf numFmtId="179" fontId="11" fillId="0" borderId="0"/>
    <xf numFmtId="179" fontId="11" fillId="0" borderId="0"/>
    <xf numFmtId="179"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1" fillId="0" borderId="0"/>
    <xf numFmtId="179" fontId="2"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1" fillId="0" borderId="0"/>
    <xf numFmtId="0" fontId="2" fillId="0" borderId="0"/>
    <xf numFmtId="0" fontId="10" fillId="0" borderId="0"/>
    <xf numFmtId="168" fontId="8" fillId="0" borderId="0"/>
    <xf numFmtId="0" fontId="2" fillId="0" borderId="0"/>
    <xf numFmtId="0" fontId="1" fillId="0" borderId="0"/>
    <xf numFmtId="0" fontId="1"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179" fontId="2" fillId="0" borderId="0"/>
    <xf numFmtId="0" fontId="11" fillId="0" borderId="0"/>
    <xf numFmtId="0" fontId="11" fillId="0" borderId="0"/>
    <xf numFmtId="168" fontId="8" fillId="0" borderId="0"/>
    <xf numFmtId="0" fontId="48" fillId="0" borderId="0"/>
    <xf numFmtId="0" fontId="2" fillId="0" borderId="0"/>
    <xf numFmtId="168" fontId="8" fillId="0" borderId="0"/>
    <xf numFmtId="0" fontId="1"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168" fontId="8" fillId="0" borderId="0"/>
    <xf numFmtId="168" fontId="8" fillId="0" borderId="0"/>
    <xf numFmtId="0" fontId="1" fillId="0" borderId="0"/>
    <xf numFmtId="179" fontId="11" fillId="0" borderId="0"/>
    <xf numFmtId="179" fontId="11" fillId="0" borderId="0"/>
    <xf numFmtId="179" fontId="2" fillId="0" borderId="0"/>
    <xf numFmtId="0" fontId="2" fillId="0" borderId="0"/>
    <xf numFmtId="179" fontId="2" fillId="0" borderId="0"/>
    <xf numFmtId="0" fontId="2" fillId="0" borderId="0"/>
    <xf numFmtId="179" fontId="2" fillId="0" borderId="0"/>
    <xf numFmtId="0" fontId="2"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11" fillId="0" borderId="0"/>
    <xf numFmtId="168" fontId="8" fillId="0" borderId="0"/>
    <xf numFmtId="168" fontId="8" fillId="0" borderId="0"/>
    <xf numFmtId="0" fontId="1" fillId="0" borderId="0"/>
    <xf numFmtId="179" fontId="11" fillId="0" borderId="0"/>
    <xf numFmtId="179" fontId="11"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179" fontId="11"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9" fillId="0" borderId="0"/>
    <xf numFmtId="179" fontId="1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79" fontId="2"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59"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70"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179" fontId="9" fillId="0" borderId="0"/>
    <xf numFmtId="0" fontId="5"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9" fillId="0" borderId="0"/>
    <xf numFmtId="0" fontId="9" fillId="0" borderId="0"/>
    <xf numFmtId="179" fontId="5" fillId="0" borderId="0"/>
    <xf numFmtId="0" fontId="9" fillId="0" borderId="0"/>
    <xf numFmtId="179" fontId="9" fillId="0" borderId="0"/>
    <xf numFmtId="0" fontId="9" fillId="0" borderId="0"/>
    <xf numFmtId="0" fontId="2" fillId="0" borderId="0"/>
    <xf numFmtId="0" fontId="9"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9" fillId="0" borderId="0"/>
    <xf numFmtId="179" fontId="5"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5" fillId="0" borderId="0"/>
    <xf numFmtId="179" fontId="5" fillId="0" borderId="0"/>
    <xf numFmtId="179" fontId="5" fillId="0" borderId="0"/>
    <xf numFmtId="179" fontId="5" fillId="0" borderId="0"/>
    <xf numFmtId="179" fontId="5" fillId="0" borderId="0"/>
    <xf numFmtId="179" fontId="5"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9" fillId="0" borderId="0"/>
    <xf numFmtId="0" fontId="9" fillId="0" borderId="0"/>
    <xf numFmtId="168" fontId="9" fillId="0" borderId="0"/>
    <xf numFmtId="0" fontId="59"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59" fillId="0" borderId="0"/>
    <xf numFmtId="0" fontId="5" fillId="0" borderId="0"/>
    <xf numFmtId="0" fontId="59" fillId="0" borderId="0"/>
    <xf numFmtId="168" fontId="5" fillId="0" borderId="0"/>
    <xf numFmtId="0" fontId="59" fillId="0" borderId="0"/>
    <xf numFmtId="168" fontId="5"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179" fontId="5"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179" fontId="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179" fontId="5" fillId="0" borderId="0"/>
    <xf numFmtId="179" fontId="5" fillId="0" borderId="0"/>
    <xf numFmtId="179" fontId="5" fillId="0" borderId="0"/>
    <xf numFmtId="179" fontId="5" fillId="0" borderId="0"/>
    <xf numFmtId="179" fontId="5" fillId="0" borderId="0"/>
    <xf numFmtId="0" fontId="1" fillId="0" borderId="0"/>
    <xf numFmtId="179" fontId="9"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179" fontId="9" fillId="0" borderId="0"/>
    <xf numFmtId="179" fontId="9"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7" fillId="0" borderId="0"/>
    <xf numFmtId="0" fontId="2" fillId="0" borderId="0"/>
    <xf numFmtId="0" fontId="59" fillId="0" borderId="0"/>
    <xf numFmtId="168" fontId="27"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0" fontId="2"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9" fontId="2"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69"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68"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168" fontId="2"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68"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63" fillId="0" borderId="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168" fontId="2" fillId="0" borderId="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2" fillId="74" borderId="51" applyNumberFormat="0" applyFont="0" applyAlignment="0" applyProtection="0"/>
    <xf numFmtId="0" fontId="10" fillId="74" borderId="51" applyNumberFormat="0" applyFont="0" applyAlignment="0" applyProtection="0"/>
    <xf numFmtId="168" fontId="2" fillId="0" borderId="0"/>
    <xf numFmtId="0" fontId="10" fillId="74" borderId="51" applyNumberFormat="0" applyFont="0" applyAlignment="0" applyProtection="0"/>
    <xf numFmtId="0" fontId="10"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0" fontId="10" fillId="74" borderId="51" applyNumberFormat="0" applyFont="0" applyAlignment="0" applyProtection="0"/>
    <xf numFmtId="0" fontId="2"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169" fontId="2" fillId="0" borderId="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2" fillId="74" borderId="51" applyNumberFormat="0" applyFont="0" applyAlignment="0" applyProtection="0"/>
    <xf numFmtId="0" fontId="2" fillId="0" borderId="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169"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168" fontId="2" fillId="0" borderId="0"/>
    <xf numFmtId="168" fontId="2" fillId="0" borderId="0"/>
    <xf numFmtId="0" fontId="2"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64" fillId="0" borderId="0">
      <alignment horizontal="left"/>
    </xf>
    <xf numFmtId="0" fontId="2" fillId="0" borderId="0"/>
    <xf numFmtId="0" fontId="2" fillId="0" borderId="0"/>
    <xf numFmtId="168" fontId="2" fillId="0" borderId="0"/>
    <xf numFmtId="3" fontId="2" fillId="75" borderId="3" applyFont="0">
      <alignment horizontal="right" vertical="center"/>
      <protection locked="0"/>
    </xf>
    <xf numFmtId="168" fontId="65" fillId="0" borderId="0"/>
    <xf numFmtId="0" fontId="65" fillId="0" borderId="0"/>
    <xf numFmtId="168" fontId="65" fillId="0" borderId="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168" fontId="68"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168" fontId="68"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169" fontId="68"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168" fontId="68" fillId="64" borderId="52" applyNumberFormat="0" applyAlignment="0" applyProtection="0"/>
    <xf numFmtId="169" fontId="68" fillId="64" borderId="52" applyNumberFormat="0" applyAlignment="0" applyProtection="0"/>
    <xf numFmtId="168" fontId="68" fillId="64" borderId="52" applyNumberFormat="0" applyAlignment="0" applyProtection="0"/>
    <xf numFmtId="168" fontId="68" fillId="64" borderId="52" applyNumberFormat="0" applyAlignment="0" applyProtection="0"/>
    <xf numFmtId="169" fontId="68" fillId="64" borderId="52" applyNumberFormat="0" applyAlignment="0" applyProtection="0"/>
    <xf numFmtId="168" fontId="68" fillId="64" borderId="52" applyNumberFormat="0" applyAlignment="0" applyProtection="0"/>
    <xf numFmtId="168" fontId="68" fillId="64" borderId="52" applyNumberFormat="0" applyAlignment="0" applyProtection="0"/>
    <xf numFmtId="169" fontId="68" fillId="64" borderId="52" applyNumberFormat="0" applyAlignment="0" applyProtection="0"/>
    <xf numFmtId="168" fontId="68" fillId="64" borderId="52" applyNumberFormat="0" applyAlignment="0" applyProtection="0"/>
    <xf numFmtId="168" fontId="68" fillId="64" borderId="52" applyNumberFormat="0" applyAlignment="0" applyProtection="0"/>
    <xf numFmtId="169" fontId="68" fillId="64" borderId="52" applyNumberFormat="0" applyAlignment="0" applyProtection="0"/>
    <xf numFmtId="168" fontId="68" fillId="64" borderId="52" applyNumberFormat="0" applyAlignment="0" applyProtection="0"/>
    <xf numFmtId="0" fontId="66" fillId="64" borderId="52" applyNumberFormat="0" applyAlignment="0" applyProtection="0"/>
    <xf numFmtId="0" fontId="8" fillId="0" borderId="0"/>
    <xf numFmtId="175" fontId="20" fillId="0" borderId="0" applyFont="0" applyFill="0" applyBorder="0" applyAlignment="0" applyProtection="0"/>
    <xf numFmtId="186" fontId="2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69"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168" fontId="2" fillId="0" borderId="0"/>
    <xf numFmtId="0" fontId="2" fillId="0" borderId="0"/>
    <xf numFmtId="168" fontId="2" fillId="0" borderId="0"/>
    <xf numFmtId="187" fontId="48" fillId="0" borderId="3" applyNumberFormat="0">
      <alignment horizontal="center" vertical="top" wrapText="1"/>
    </xf>
    <xf numFmtId="0" fontId="70" fillId="0" borderId="0" applyNumberFormat="0" applyFill="0" applyBorder="0" applyAlignment="0" applyProtection="0"/>
    <xf numFmtId="3" fontId="2" fillId="70" borderId="3" applyFont="0">
      <alignment horizontal="right" vertical="center"/>
    </xf>
    <xf numFmtId="188" fontId="2" fillId="70" borderId="3" applyFont="0">
      <alignment horizontal="right" vertical="center"/>
    </xf>
    <xf numFmtId="0" fontId="71" fillId="0" borderId="0"/>
    <xf numFmtId="0" fontId="8" fillId="0" borderId="0"/>
    <xf numFmtId="0" fontId="72" fillId="0" borderId="0"/>
    <xf numFmtId="0" fontId="72" fillId="0" borderId="0"/>
    <xf numFmtId="168" fontId="8" fillId="0" borderId="0"/>
    <xf numFmtId="168" fontId="8" fillId="0" borderId="0"/>
    <xf numFmtId="0" fontId="73" fillId="0" borderId="0"/>
    <xf numFmtId="0" fontId="74" fillId="0" borderId="0"/>
    <xf numFmtId="0" fontId="73" fillId="0" borderId="0"/>
    <xf numFmtId="0" fontId="73" fillId="0" borderId="0"/>
    <xf numFmtId="0" fontId="73" fillId="0" borderId="0"/>
    <xf numFmtId="0" fontId="73" fillId="0" borderId="0"/>
    <xf numFmtId="0" fontId="73" fillId="0" borderId="0"/>
    <xf numFmtId="49" fontId="29" fillId="0" borderId="0" applyFill="0" applyBorder="0" applyAlignment="0"/>
    <xf numFmtId="189" fontId="20" fillId="0" borderId="0" applyFill="0" applyBorder="0" applyAlignment="0"/>
    <xf numFmtId="190" fontId="20" fillId="0" borderId="0" applyFill="0" applyBorder="0" applyAlignment="0"/>
    <xf numFmtId="0" fontId="75" fillId="0" borderId="0">
      <alignment horizontal="center" vertical="top"/>
    </xf>
    <xf numFmtId="0" fontId="76" fillId="0" borderId="0" applyNumberFormat="0" applyFill="0" applyBorder="0" applyAlignment="0" applyProtection="0"/>
    <xf numFmtId="169" fontId="76" fillId="0" borderId="0" applyNumberFormat="0" applyFill="0" applyBorder="0" applyAlignment="0" applyProtection="0"/>
    <xf numFmtId="0"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0" fontId="76" fillId="0" borderId="0" applyNumberFormat="0" applyFill="0" applyBorder="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168" fontId="77"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168" fontId="77"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169" fontId="77"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168" fontId="77" fillId="0" borderId="53" applyNumberFormat="0" applyFill="0" applyAlignment="0" applyProtection="0"/>
    <xf numFmtId="169" fontId="77" fillId="0" borderId="53" applyNumberFormat="0" applyFill="0" applyAlignment="0" applyProtection="0"/>
    <xf numFmtId="168" fontId="77" fillId="0" borderId="53" applyNumberFormat="0" applyFill="0" applyAlignment="0" applyProtection="0"/>
    <xf numFmtId="168" fontId="77" fillId="0" borderId="53" applyNumberFormat="0" applyFill="0" applyAlignment="0" applyProtection="0"/>
    <xf numFmtId="169" fontId="77" fillId="0" borderId="53" applyNumberFormat="0" applyFill="0" applyAlignment="0" applyProtection="0"/>
    <xf numFmtId="168" fontId="77" fillId="0" borderId="53" applyNumberFormat="0" applyFill="0" applyAlignment="0" applyProtection="0"/>
    <xf numFmtId="168" fontId="77" fillId="0" borderId="53" applyNumberFormat="0" applyFill="0" applyAlignment="0" applyProtection="0"/>
    <xf numFmtId="169" fontId="77" fillId="0" borderId="53" applyNumberFormat="0" applyFill="0" applyAlignment="0" applyProtection="0"/>
    <xf numFmtId="168" fontId="77" fillId="0" borderId="53" applyNumberFormat="0" applyFill="0" applyAlignment="0" applyProtection="0"/>
    <xf numFmtId="168" fontId="77" fillId="0" borderId="53" applyNumberFormat="0" applyFill="0" applyAlignment="0" applyProtection="0"/>
    <xf numFmtId="169" fontId="77" fillId="0" borderId="53" applyNumberFormat="0" applyFill="0" applyAlignment="0" applyProtection="0"/>
    <xf numFmtId="168" fontId="77" fillId="0" borderId="53" applyNumberFormat="0" applyFill="0" applyAlignment="0" applyProtection="0"/>
    <xf numFmtId="0" fontId="30" fillId="0" borderId="53" applyNumberFormat="0" applyFill="0" applyAlignment="0" applyProtection="0"/>
    <xf numFmtId="0" fontId="8" fillId="0" borderId="54"/>
    <xf numFmtId="185" fontId="64"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9" fillId="0" borderId="0" applyFont="0" applyFill="0" applyBorder="0" applyAlignment="0" applyProtection="0"/>
    <xf numFmtId="192" fontId="2" fillId="0" borderId="0" applyFon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0" fontId="78" fillId="0" borderId="0" applyNumberFormat="0" applyFill="0" applyBorder="0" applyAlignment="0" applyProtection="0"/>
    <xf numFmtId="1" fontId="80" fillId="0" borderId="0" applyFill="0" applyProtection="0">
      <alignment horizontal="right"/>
    </xf>
    <xf numFmtId="42" fontId="81" fillId="0" borderId="0" applyFont="0" applyFill="0" applyBorder="0" applyAlignment="0" applyProtection="0"/>
    <xf numFmtId="44" fontId="81" fillId="0" borderId="0" applyFont="0" applyFill="0" applyBorder="0" applyAlignment="0" applyProtection="0"/>
    <xf numFmtId="0" fontId="82" fillId="0" borderId="0"/>
    <xf numFmtId="0" fontId="83" fillId="0" borderId="0"/>
    <xf numFmtId="38" fontId="9" fillId="0" borderId="0" applyFont="0" applyFill="0" applyBorder="0" applyAlignment="0" applyProtection="0"/>
    <xf numFmtId="40" fontId="9" fillId="0" borderId="0" applyFont="0" applyFill="0" applyBorder="0" applyAlignment="0" applyProtection="0"/>
    <xf numFmtId="41" fontId="81" fillId="0" borderId="0" applyFont="0" applyFill="0" applyBorder="0" applyAlignment="0" applyProtection="0"/>
    <xf numFmtId="43" fontId="81" fillId="0" borderId="0" applyFont="0" applyFill="0" applyBorder="0" applyAlignment="0" applyProtection="0"/>
    <xf numFmtId="0" fontId="2" fillId="0" borderId="0"/>
    <xf numFmtId="0" fontId="2" fillId="0" borderId="0"/>
    <xf numFmtId="9" fontId="1" fillId="0" borderId="0" applyFont="0" applyFill="0" applyBorder="0" applyAlignment="0" applyProtection="0"/>
    <xf numFmtId="0" fontId="1" fillId="0" borderId="0"/>
    <xf numFmtId="0" fontId="2" fillId="0" borderId="0">
      <alignment vertical="center"/>
    </xf>
    <xf numFmtId="166" fontId="1" fillId="0" borderId="0" applyFont="0" applyFill="0" applyBorder="0" applyAlignment="0" applyProtection="0"/>
  </cellStyleXfs>
  <cellXfs count="818">
    <xf numFmtId="0" fontId="0" fillId="0" borderId="0" xfId="0"/>
    <xf numFmtId="0" fontId="2" fillId="3" borderId="3" xfId="11" applyFont="1" applyFill="1" applyBorder="1" applyAlignment="1">
      <alignment horizontal="left" vertical="center" wrapText="1"/>
    </xf>
    <xf numFmtId="0" fontId="2" fillId="0" borderId="0" xfId="11" applyFont="1" applyFill="1" applyBorder="1" applyProtection="1"/>
    <xf numFmtId="0" fontId="2" fillId="0" borderId="0" xfId="0" applyFont="1"/>
    <xf numFmtId="0" fontId="84" fillId="0" borderId="0" xfId="0" applyFont="1"/>
    <xf numFmtId="0" fontId="85" fillId="0" borderId="0" xfId="0" applyFont="1"/>
    <xf numFmtId="0" fontId="2" fillId="0" borderId="0" xfId="0" applyFont="1" applyBorder="1"/>
    <xf numFmtId="0" fontId="84" fillId="0" borderId="0" xfId="0" applyFont="1" applyBorder="1"/>
    <xf numFmtId="0" fontId="85" fillId="0" borderId="0" xfId="0" applyFont="1" applyBorder="1"/>
    <xf numFmtId="0" fontId="2" fillId="0" borderId="1" xfId="0" applyFont="1" applyBorder="1"/>
    <xf numFmtId="0" fontId="86" fillId="0" borderId="1" xfId="0" applyFont="1" applyBorder="1" applyAlignment="1">
      <alignment horizontal="center" vertical="center"/>
    </xf>
    <xf numFmtId="0" fontId="2" fillId="0" borderId="21" xfId="0" applyFont="1" applyBorder="1" applyAlignment="1">
      <alignment horizontal="right" vertical="center" wrapText="1"/>
    </xf>
    <xf numFmtId="0" fontId="2" fillId="0" borderId="19" xfId="0" applyFont="1" applyBorder="1" applyAlignment="1">
      <alignment vertical="center" wrapText="1"/>
    </xf>
    <xf numFmtId="0" fontId="2" fillId="0" borderId="21" xfId="0" applyFont="1" applyFill="1" applyBorder="1" applyAlignment="1">
      <alignment horizontal="center" vertical="center" wrapText="1"/>
    </xf>
    <xf numFmtId="0" fontId="2" fillId="0" borderId="3" xfId="0" applyFont="1" applyBorder="1" applyAlignment="1">
      <alignment vertical="center" wrapText="1"/>
    </xf>
    <xf numFmtId="193" fontId="2" fillId="0" borderId="3" xfId="0" applyNumberFormat="1" applyFont="1" applyFill="1" applyBorder="1" applyAlignment="1" applyProtection="1">
      <alignment vertical="center" wrapText="1"/>
      <protection locked="0"/>
    </xf>
    <xf numFmtId="193" fontId="84" fillId="0" borderId="3" xfId="0" applyNumberFormat="1" applyFont="1" applyFill="1" applyBorder="1" applyAlignment="1" applyProtection="1">
      <alignment vertical="center" wrapText="1"/>
      <protection locked="0"/>
    </xf>
    <xf numFmtId="193" fontId="84" fillId="0" borderId="22" xfId="0" applyNumberFormat="1" applyFont="1" applyFill="1" applyBorder="1" applyAlignment="1" applyProtection="1">
      <alignment vertical="center" wrapText="1"/>
      <protection locked="0"/>
    </xf>
    <xf numFmtId="0" fontId="85" fillId="0" borderId="0" xfId="0" applyFont="1" applyFill="1"/>
    <xf numFmtId="193" fontId="2" fillId="2" borderId="3" xfId="0" applyNumberFormat="1" applyFont="1" applyFill="1" applyBorder="1" applyAlignment="1" applyProtection="1">
      <alignment vertical="center"/>
      <protection locked="0"/>
    </xf>
    <xf numFmtId="193" fontId="87" fillId="2" borderId="3" xfId="0" applyNumberFormat="1" applyFont="1" applyFill="1" applyBorder="1" applyAlignment="1" applyProtection="1">
      <alignment vertical="center"/>
      <protection locked="0"/>
    </xf>
    <xf numFmtId="193" fontId="87" fillId="2" borderId="22" xfId="0" applyNumberFormat="1" applyFont="1" applyFill="1" applyBorder="1" applyAlignment="1" applyProtection="1">
      <alignment vertical="center"/>
      <protection locked="0"/>
    </xf>
    <xf numFmtId="0" fontId="2" fillId="0" borderId="0" xfId="0" applyFont="1" applyAlignment="1">
      <alignment horizontal="right"/>
    </xf>
    <xf numFmtId="0" fontId="2" fillId="0" borderId="0" xfId="0" applyFont="1" applyFill="1" applyBorder="1" applyProtection="1"/>
    <xf numFmtId="0" fontId="45" fillId="0" borderId="0" xfId="0" applyFont="1" applyFill="1" applyBorder="1" applyAlignment="1" applyProtection="1">
      <alignment horizontal="center" vertical="center"/>
    </xf>
    <xf numFmtId="10" fontId="2" fillId="0" borderId="0" xfId="6" applyNumberFormat="1" applyFont="1" applyFill="1" applyBorder="1" applyProtection="1">
      <protection locked="0"/>
    </xf>
    <xf numFmtId="0" fontId="2" fillId="0" borderId="0" xfId="0" applyFont="1" applyFill="1" applyBorder="1" applyProtection="1">
      <protection locked="0"/>
    </xf>
    <xf numFmtId="0" fontId="45" fillId="0" borderId="18" xfId="0" applyFont="1" applyFill="1" applyBorder="1" applyAlignment="1" applyProtection="1">
      <alignment horizontal="center" vertical="center"/>
    </xf>
    <xf numFmtId="0" fontId="2" fillId="0" borderId="19" xfId="0" applyFont="1" applyFill="1" applyBorder="1" applyProtection="1"/>
    <xf numFmtId="0" fontId="2" fillId="0" borderId="21" xfId="0" applyFont="1" applyFill="1" applyBorder="1" applyAlignment="1" applyProtection="1">
      <alignment horizontal="left" indent="1"/>
    </xf>
    <xf numFmtId="0" fontId="2" fillId="0" borderId="24" xfId="0" applyFont="1" applyFill="1" applyBorder="1" applyAlignment="1" applyProtection="1">
      <alignment horizontal="left" indent="1"/>
    </xf>
    <xf numFmtId="0" fontId="45" fillId="0" borderId="74" xfId="0" applyFont="1" applyFill="1" applyBorder="1" applyAlignment="1" applyProtection="1"/>
    <xf numFmtId="0" fontId="88" fillId="0" borderId="0" xfId="0" applyFont="1" applyAlignment="1">
      <alignment vertical="center"/>
    </xf>
    <xf numFmtId="0" fontId="89" fillId="0" borderId="0" xfId="0" applyFont="1"/>
    <xf numFmtId="0" fontId="2" fillId="0" borderId="0" xfId="0" applyFont="1" applyFill="1" applyBorder="1"/>
    <xf numFmtId="0" fontId="46" fillId="0" borderId="0" xfId="0" applyFont="1" applyFill="1" applyBorder="1" applyAlignment="1" applyProtection="1">
      <alignment horizontal="right"/>
      <protection locked="0"/>
    </xf>
    <xf numFmtId="0" fontId="2" fillId="0" borderId="18" xfId="0" applyFont="1" applyFill="1" applyBorder="1" applyAlignment="1">
      <alignment horizontal="left" vertical="center" indent="1"/>
    </xf>
    <xf numFmtId="0" fontId="2" fillId="0" borderId="19" xfId="0" applyFont="1" applyFill="1" applyBorder="1" applyAlignment="1">
      <alignment horizontal="left" vertical="center"/>
    </xf>
    <xf numFmtId="0" fontId="2" fillId="0" borderId="21" xfId="0" applyFont="1" applyFill="1" applyBorder="1" applyAlignment="1">
      <alignment horizontal="left" vertical="center" indent="1"/>
    </xf>
    <xf numFmtId="0" fontId="2" fillId="0" borderId="21" xfId="0" applyFont="1" applyFill="1" applyBorder="1" applyAlignment="1">
      <alignment horizontal="left" indent="1"/>
    </xf>
    <xf numFmtId="0" fontId="2" fillId="0" borderId="24" xfId="0" applyFont="1" applyFill="1" applyBorder="1" applyAlignment="1">
      <alignment horizontal="left" vertical="center" indent="1"/>
    </xf>
    <xf numFmtId="0" fontId="45" fillId="0" borderId="25" xfId="0" applyFont="1" applyFill="1" applyBorder="1" applyAlignment="1"/>
    <xf numFmtId="0" fontId="89" fillId="0" borderId="0" xfId="0" applyFont="1" applyBorder="1"/>
    <xf numFmtId="0" fontId="84" fillId="0" borderId="21" xfId="0" applyFont="1" applyBorder="1" applyAlignment="1">
      <alignment horizontal="center" vertical="center" wrapText="1"/>
    </xf>
    <xf numFmtId="0" fontId="84" fillId="0" borderId="24" xfId="0" applyFont="1" applyBorder="1" applyAlignment="1">
      <alignment horizontal="center" vertical="center" wrapText="1"/>
    </xf>
    <xf numFmtId="0" fontId="86" fillId="0" borderId="25" xfId="0" applyFont="1" applyBorder="1" applyAlignment="1">
      <alignment vertical="center" wrapText="1"/>
    </xf>
    <xf numFmtId="0" fontId="84" fillId="0" borderId="0" xfId="0" applyFont="1" applyBorder="1" applyAlignment="1">
      <alignment horizontal="center" vertical="center" wrapText="1"/>
    </xf>
    <xf numFmtId="0" fontId="84" fillId="0" borderId="0" xfId="0" applyFont="1" applyBorder="1" applyAlignment="1">
      <alignment vertical="center" wrapText="1"/>
    </xf>
    <xf numFmtId="0" fontId="84" fillId="0" borderId="0" xfId="0" applyFont="1" applyAlignment="1">
      <alignment wrapText="1"/>
    </xf>
    <xf numFmtId="0" fontId="84" fillId="0" borderId="0" xfId="0" applyFont="1" applyFill="1" applyBorder="1" applyAlignment="1">
      <alignment wrapText="1"/>
    </xf>
    <xf numFmtId="0" fontId="2" fillId="0" borderId="0" xfId="0" applyFont="1" applyBorder="1" applyAlignment="1">
      <alignment horizontal="left" wrapText="1"/>
    </xf>
    <xf numFmtId="0" fontId="45" fillId="0" borderId="0" xfId="0" applyFont="1" applyFill="1" applyBorder="1" applyAlignment="1">
      <alignment horizontal="center" vertical="center" wrapText="1"/>
    </xf>
    <xf numFmtId="0" fontId="2" fillId="0" borderId="0" xfId="0" applyFont="1" applyBorder="1" applyAlignment="1">
      <alignment horizontal="right" wrapText="1"/>
    </xf>
    <xf numFmtId="0" fontId="2" fillId="0" borderId="18" xfId="0" applyFont="1" applyBorder="1"/>
    <xf numFmtId="0" fontId="2" fillId="0" borderId="21" xfId="0" applyFont="1" applyBorder="1" applyAlignment="1">
      <alignment vertical="center"/>
    </xf>
    <xf numFmtId="0" fontId="2" fillId="0" borderId="8" xfId="0" applyFont="1" applyBorder="1" applyAlignment="1">
      <alignment wrapText="1"/>
    </xf>
    <xf numFmtId="0" fontId="84" fillId="0" borderId="23" xfId="0" applyFont="1" applyBorder="1" applyAlignment="1"/>
    <xf numFmtId="0" fontId="85" fillId="0" borderId="0" xfId="0" applyFont="1" applyAlignment="1">
      <alignment wrapText="1"/>
    </xf>
    <xf numFmtId="0" fontId="2" fillId="0" borderId="23" xfId="0" applyFont="1" applyBorder="1" applyAlignment="1"/>
    <xf numFmtId="0" fontId="2" fillId="0" borderId="23" xfId="0" applyFont="1" applyBorder="1" applyAlignment="1">
      <alignment wrapText="1"/>
    </xf>
    <xf numFmtId="0" fontId="2" fillId="0" borderId="24" xfId="0" applyFont="1" applyBorder="1"/>
    <xf numFmtId="0" fontId="2" fillId="0" borderId="27" xfId="0" applyFont="1" applyBorder="1" applyAlignment="1">
      <alignment wrapText="1"/>
    </xf>
    <xf numFmtId="0" fontId="2" fillId="0" borderId="0" xfId="11" applyFont="1" applyFill="1" applyBorder="1" applyAlignment="1" applyProtection="1"/>
    <xf numFmtId="0" fontId="46" fillId="0" borderId="0" xfId="11" applyFont="1" applyFill="1" applyBorder="1" applyAlignment="1" applyProtection="1">
      <alignment horizontal="right"/>
    </xf>
    <xf numFmtId="0" fontId="45" fillId="0" borderId="19" xfId="11" applyFont="1" applyFill="1" applyBorder="1" applyAlignment="1" applyProtection="1">
      <alignment horizontal="center" vertical="center"/>
    </xf>
    <xf numFmtId="0" fontId="45" fillId="0" borderId="20" xfId="11" applyFont="1" applyFill="1" applyBorder="1" applyAlignment="1" applyProtection="1">
      <alignment horizontal="center" vertical="center"/>
    </xf>
    <xf numFmtId="0" fontId="2" fillId="0" borderId="0" xfId="11" applyFont="1" applyFill="1" applyBorder="1" applyAlignment="1" applyProtection="1">
      <alignment vertical="center"/>
    </xf>
    <xf numFmtId="0" fontId="84" fillId="0" borderId="21" xfId="0" applyFont="1" applyBorder="1" applyAlignment="1">
      <alignment horizontal="center"/>
    </xf>
    <xf numFmtId="167" fontId="85" fillId="0" borderId="0" xfId="0" applyNumberFormat="1" applyFont="1"/>
    <xf numFmtId="0" fontId="84" fillId="0" borderId="0" xfId="0" applyFont="1" applyAlignment="1">
      <alignment vertical="center"/>
    </xf>
    <xf numFmtId="0" fontId="84" fillId="0" borderId="21" xfId="0" applyFont="1" applyBorder="1" applyAlignment="1">
      <alignment horizontal="center" vertical="center"/>
    </xf>
    <xf numFmtId="0" fontId="85" fillId="0" borderId="0" xfId="0" applyFont="1" applyAlignment="1"/>
    <xf numFmtId="0" fontId="84" fillId="0" borderId="13" xfId="0" applyFont="1" applyBorder="1" applyAlignment="1">
      <alignment wrapText="1"/>
    </xf>
    <xf numFmtId="0" fontId="84" fillId="0" borderId="0" xfId="0" applyFont="1" applyAlignment="1">
      <alignment horizontal="center" vertical="center"/>
    </xf>
    <xf numFmtId="0" fontId="84" fillId="0" borderId="0" xfId="0" applyFont="1" applyFill="1"/>
    <xf numFmtId="0" fontId="2" fillId="0" borderId="18" xfId="9" applyFont="1" applyFill="1" applyBorder="1" applyAlignment="1" applyProtection="1">
      <alignment horizontal="center" vertical="center"/>
      <protection locked="0"/>
    </xf>
    <xf numFmtId="0" fontId="45" fillId="3" borderId="5" xfId="9" applyFont="1" applyFill="1" applyBorder="1" applyAlignment="1" applyProtection="1">
      <alignment horizontal="center" vertical="center" wrapText="1"/>
      <protection locked="0"/>
    </xf>
    <xf numFmtId="164" fontId="2" fillId="3" borderId="20" xfId="2" applyNumberFormat="1" applyFont="1" applyFill="1" applyBorder="1" applyAlignment="1" applyProtection="1">
      <alignment horizontal="center" vertical="center"/>
      <protection locked="0"/>
    </xf>
    <xf numFmtId="0" fontId="2" fillId="0" borderId="21" xfId="9" applyFont="1" applyFill="1" applyBorder="1" applyAlignment="1" applyProtection="1">
      <alignment horizontal="center" vertical="center"/>
      <protection locked="0"/>
    </xf>
    <xf numFmtId="0" fontId="2" fillId="3" borderId="7" xfId="13" applyFont="1" applyFill="1" applyBorder="1" applyAlignment="1" applyProtection="1">
      <alignment vertical="center" wrapText="1"/>
      <protection locked="0"/>
    </xf>
    <xf numFmtId="0" fontId="2" fillId="3" borderId="7" xfId="13" applyFont="1" applyFill="1" applyBorder="1" applyAlignment="1" applyProtection="1">
      <alignment horizontal="left" vertical="center" wrapText="1"/>
      <protection locked="0"/>
    </xf>
    <xf numFmtId="0" fontId="2" fillId="0" borderId="0" xfId="13" applyFont="1" applyBorder="1" applyAlignment="1" applyProtection="1">
      <alignment wrapText="1"/>
      <protection locked="0"/>
    </xf>
    <xf numFmtId="0" fontId="2" fillId="0" borderId="21" xfId="9" applyFont="1" applyFill="1" applyBorder="1" applyAlignment="1" applyProtection="1">
      <alignment horizontal="center" vertical="center" wrapText="1"/>
      <protection locked="0"/>
    </xf>
    <xf numFmtId="0" fontId="2" fillId="0" borderId="24" xfId="9" applyFont="1" applyFill="1" applyBorder="1" applyAlignment="1" applyProtection="1">
      <alignment horizontal="center" vertical="center" wrapText="1"/>
      <protection locked="0"/>
    </xf>
    <xf numFmtId="0" fontId="45" fillId="36" borderId="25" xfId="13" applyFont="1" applyFill="1" applyBorder="1" applyAlignment="1" applyProtection="1">
      <alignment vertical="center" wrapText="1"/>
      <protection locked="0"/>
    </xf>
    <xf numFmtId="0" fontId="45" fillId="0" borderId="0" xfId="11" applyFont="1" applyFill="1" applyBorder="1" applyAlignment="1" applyProtection="1"/>
    <xf numFmtId="0" fontId="84" fillId="0" borderId="4" xfId="0" applyFont="1" applyFill="1" applyBorder="1" applyAlignment="1">
      <alignment horizontal="center" vertical="center" wrapText="1"/>
    </xf>
    <xf numFmtId="0" fontId="84" fillId="0" borderId="66" xfId="0" applyFont="1" applyFill="1" applyBorder="1" applyAlignment="1">
      <alignment horizontal="center" vertical="center" wrapText="1"/>
    </xf>
    <xf numFmtId="0" fontId="84" fillId="0" borderId="6" xfId="0" applyFont="1" applyFill="1" applyBorder="1" applyAlignment="1">
      <alignment horizontal="center" vertical="center" wrapText="1"/>
    </xf>
    <xf numFmtId="0" fontId="84" fillId="0" borderId="35" xfId="0" applyFont="1" applyBorder="1" applyAlignment="1">
      <alignment wrapText="1"/>
    </xf>
    <xf numFmtId="193" fontId="84" fillId="0" borderId="34" xfId="0" applyNumberFormat="1" applyFont="1" applyBorder="1" applyAlignment="1">
      <alignment vertical="center"/>
    </xf>
    <xf numFmtId="167" fontId="84" fillId="0" borderId="67" xfId="0" applyNumberFormat="1" applyFont="1" applyBorder="1" applyAlignment="1">
      <alignment horizontal="center"/>
    </xf>
    <xf numFmtId="167" fontId="85" fillId="0" borderId="0" xfId="0" applyNumberFormat="1" applyFont="1" applyBorder="1" applyAlignment="1">
      <alignment horizontal="center"/>
    </xf>
    <xf numFmtId="0" fontId="84" fillId="0" borderId="11" xfId="0" applyFont="1" applyBorder="1" applyAlignment="1">
      <alignment wrapText="1"/>
    </xf>
    <xf numFmtId="193" fontId="84" fillId="0" borderId="13" xfId="0" applyNumberFormat="1" applyFont="1" applyBorder="1" applyAlignment="1">
      <alignment vertical="center"/>
    </xf>
    <xf numFmtId="167" fontId="84" fillId="0" borderId="65" xfId="0" applyNumberFormat="1" applyFont="1" applyBorder="1" applyAlignment="1">
      <alignment horizontal="center"/>
    </xf>
    <xf numFmtId="193" fontId="88" fillId="0" borderId="13" xfId="0" applyNumberFormat="1" applyFont="1" applyBorder="1" applyAlignment="1">
      <alignment vertical="center"/>
    </xf>
    <xf numFmtId="167" fontId="88" fillId="0" borderId="65" xfId="0" applyNumberFormat="1" applyFont="1" applyBorder="1" applyAlignment="1">
      <alignment horizontal="center"/>
    </xf>
    <xf numFmtId="167" fontId="92" fillId="0" borderId="0" xfId="0" applyNumberFormat="1" applyFont="1" applyBorder="1" applyAlignment="1">
      <alignment horizontal="center"/>
    </xf>
    <xf numFmtId="193" fontId="84" fillId="36" borderId="13" xfId="0" applyNumberFormat="1" applyFont="1" applyFill="1" applyBorder="1" applyAlignment="1">
      <alignment vertical="center"/>
    </xf>
    <xf numFmtId="0" fontId="88" fillId="0" borderId="11" xfId="0" applyFont="1" applyBorder="1" applyAlignment="1">
      <alignment horizontal="right" wrapText="1"/>
    </xf>
    <xf numFmtId="167" fontId="46" fillId="76" borderId="65" xfId="0" applyNumberFormat="1" applyFont="1" applyFill="1" applyBorder="1" applyAlignment="1">
      <alignment horizontal="center"/>
    </xf>
    <xf numFmtId="0" fontId="84" fillId="0" borderId="12" xfId="0" applyFont="1" applyBorder="1" applyAlignment="1">
      <alignment wrapText="1"/>
    </xf>
    <xf numFmtId="193" fontId="84" fillId="0" borderId="14" xfId="0" applyNumberFormat="1" applyFont="1" applyBorder="1" applyAlignment="1">
      <alignment vertical="center"/>
    </xf>
    <xf numFmtId="167" fontId="84" fillId="0" borderId="68" xfId="0" applyNumberFormat="1" applyFont="1" applyBorder="1" applyAlignment="1">
      <alignment horizontal="center"/>
    </xf>
    <xf numFmtId="0" fontId="86" fillId="36" borderId="15" xfId="0" applyFont="1" applyFill="1" applyBorder="1" applyAlignment="1">
      <alignment wrapText="1"/>
    </xf>
    <xf numFmtId="193" fontId="86" fillId="36" borderId="16" xfId="0" applyNumberFormat="1" applyFont="1" applyFill="1" applyBorder="1" applyAlignment="1">
      <alignment vertical="center"/>
    </xf>
    <xf numFmtId="167" fontId="86" fillId="36" borderId="60" xfId="0" applyNumberFormat="1" applyFont="1" applyFill="1" applyBorder="1" applyAlignment="1">
      <alignment horizontal="center"/>
    </xf>
    <xf numFmtId="167" fontId="90" fillId="0" borderId="0" xfId="0" applyNumberFormat="1" applyFont="1" applyFill="1" applyBorder="1" applyAlignment="1">
      <alignment horizontal="center"/>
    </xf>
    <xf numFmtId="193" fontId="84" fillId="0" borderId="17" xfId="0" applyNumberFormat="1" applyFont="1" applyBorder="1" applyAlignment="1">
      <alignment vertical="center"/>
    </xf>
    <xf numFmtId="167" fontId="84" fillId="0" borderId="64" xfId="0" applyNumberFormat="1" applyFont="1" applyBorder="1" applyAlignment="1">
      <alignment horizontal="center"/>
    </xf>
    <xf numFmtId="0" fontId="88" fillId="0" borderId="12" xfId="0" applyFont="1" applyBorder="1" applyAlignment="1">
      <alignment horizontal="right" wrapText="1"/>
    </xf>
    <xf numFmtId="193" fontId="88" fillId="0" borderId="14" xfId="0" applyNumberFormat="1" applyFont="1" applyBorder="1" applyAlignment="1">
      <alignment vertical="center"/>
    </xf>
    <xf numFmtId="0" fontId="84" fillId="0" borderId="24" xfId="0" applyFont="1" applyBorder="1" applyAlignment="1">
      <alignment horizontal="center"/>
    </xf>
    <xf numFmtId="0" fontId="86" fillId="36" borderId="61" xfId="0" applyFont="1" applyFill="1" applyBorder="1" applyAlignment="1">
      <alignment wrapText="1"/>
    </xf>
    <xf numFmtId="193" fontId="86" fillId="36" borderId="62" xfId="0" applyNumberFormat="1" applyFont="1" applyFill="1" applyBorder="1" applyAlignment="1">
      <alignment vertical="center"/>
    </xf>
    <xf numFmtId="167" fontId="86" fillId="36" borderId="63" xfId="0" applyNumberFormat="1" applyFont="1" applyFill="1" applyBorder="1" applyAlignment="1">
      <alignment horizontal="center"/>
    </xf>
    <xf numFmtId="0" fontId="84" fillId="0" borderId="21" xfId="0" applyFont="1" applyBorder="1" applyAlignment="1">
      <alignment vertical="center"/>
    </xf>
    <xf numFmtId="193" fontId="84" fillId="0" borderId="3" xfId="0" applyNumberFormat="1" applyFont="1" applyBorder="1" applyAlignment="1"/>
    <xf numFmtId="0" fontId="89" fillId="0" borderId="0" xfId="0" applyFont="1" applyAlignment="1"/>
    <xf numFmtId="0" fontId="2" fillId="3" borderId="24" xfId="9" applyFont="1" applyFill="1" applyBorder="1" applyAlignment="1" applyProtection="1">
      <alignment horizontal="left" vertical="center"/>
      <protection locked="0"/>
    </xf>
    <xf numFmtId="0" fontId="45" fillId="3" borderId="25" xfId="16" applyFont="1" applyFill="1" applyBorder="1" applyAlignment="1" applyProtection="1">
      <protection locked="0"/>
    </xf>
    <xf numFmtId="0" fontId="86" fillId="0" borderId="0" xfId="0" applyFont="1" applyAlignment="1">
      <alignment horizontal="center"/>
    </xf>
    <xf numFmtId="0" fontId="84" fillId="0" borderId="18" xfId="0" applyFont="1" applyBorder="1"/>
    <xf numFmtId="0" fontId="84" fillId="0" borderId="20" xfId="0" applyFont="1" applyBorder="1"/>
    <xf numFmtId="0" fontId="84" fillId="0" borderId="22" xfId="0" applyFont="1" applyBorder="1" applyAlignment="1">
      <alignment horizontal="center" vertical="center"/>
    </xf>
    <xf numFmtId="164" fontId="2" fillId="3" borderId="21" xfId="1" applyNumberFormat="1" applyFont="1" applyFill="1" applyBorder="1" applyAlignment="1" applyProtection="1">
      <alignment horizontal="center" vertical="center" wrapText="1"/>
      <protection locked="0"/>
    </xf>
    <xf numFmtId="164" fontId="2" fillId="3" borderId="3" xfId="1" applyNumberFormat="1" applyFont="1" applyFill="1" applyBorder="1" applyAlignment="1" applyProtection="1">
      <alignment horizontal="center" vertical="center" wrapText="1"/>
      <protection locked="0"/>
    </xf>
    <xf numFmtId="164" fontId="2" fillId="3" borderId="22" xfId="1" applyNumberFormat="1" applyFont="1" applyFill="1" applyBorder="1" applyAlignment="1" applyProtection="1">
      <alignment horizontal="center" vertical="center" wrapText="1"/>
      <protection locked="0"/>
    </xf>
    <xf numFmtId="0" fontId="2" fillId="3" borderId="21" xfId="5" applyFont="1" applyFill="1" applyBorder="1" applyAlignment="1" applyProtection="1">
      <alignment horizontal="right" vertical="center"/>
      <protection locked="0"/>
    </xf>
    <xf numFmtId="193" fontId="84" fillId="0" borderId="21" xfId="0" applyNumberFormat="1" applyFont="1" applyBorder="1" applyAlignment="1"/>
    <xf numFmtId="0" fontId="45" fillId="3" borderId="26" xfId="16" applyFont="1" applyFill="1" applyBorder="1" applyAlignment="1" applyProtection="1">
      <protection locked="0"/>
    </xf>
    <xf numFmtId="0" fontId="84" fillId="0" borderId="0" xfId="0" applyFont="1" applyBorder="1" applyAlignment="1">
      <alignment vertical="center"/>
    </xf>
    <xf numFmtId="0" fontId="84" fillId="0" borderId="19" xfId="0" applyFont="1" applyBorder="1"/>
    <xf numFmtId="0" fontId="89" fillId="0" borderId="0" xfId="0" applyFont="1" applyAlignment="1">
      <alignment wrapText="1"/>
    </xf>
    <xf numFmtId="0" fontId="84" fillId="0" borderId="21" xfId="0" applyFont="1" applyBorder="1"/>
    <xf numFmtId="0" fontId="84" fillId="0" borderId="3" xfId="0" applyFont="1" applyBorder="1"/>
    <xf numFmtId="0" fontId="84" fillId="0" borderId="69" xfId="0" applyFont="1" applyBorder="1" applyAlignment="1">
      <alignment wrapText="1"/>
    </xf>
    <xf numFmtId="0" fontId="84" fillId="0" borderId="24" xfId="0" applyFont="1" applyBorder="1"/>
    <xf numFmtId="0" fontId="86" fillId="0" borderId="25" xfId="0" applyFont="1" applyBorder="1"/>
    <xf numFmtId="193" fontId="45" fillId="36" borderId="25" xfId="16" applyNumberFormat="1" applyFont="1" applyFill="1" applyBorder="1" applyAlignment="1" applyProtection="1">
      <protection locked="0"/>
    </xf>
    <xf numFmtId="0" fontId="84" fillId="0" borderId="58" xfId="0" applyFont="1" applyBorder="1" applyAlignment="1">
      <alignment horizontal="center"/>
    </xf>
    <xf numFmtId="0" fontId="84" fillId="0" borderId="59" xfId="0" applyFont="1" applyBorder="1" applyAlignment="1">
      <alignment horizontal="center"/>
    </xf>
    <xf numFmtId="0" fontId="84" fillId="0" borderId="19" xfId="0" applyFont="1" applyBorder="1" applyAlignment="1">
      <alignment horizontal="center"/>
    </xf>
    <xf numFmtId="0" fontId="84" fillId="0" borderId="20" xfId="0" applyFont="1" applyBorder="1" applyAlignment="1">
      <alignment horizontal="center"/>
    </xf>
    <xf numFmtId="0" fontId="89" fillId="0" borderId="0" xfId="0" applyFont="1" applyAlignment="1">
      <alignment horizontal="center"/>
    </xf>
    <xf numFmtId="0" fontId="2" fillId="3" borderId="21" xfId="5" applyFont="1" applyFill="1" applyBorder="1" applyAlignment="1" applyProtection="1">
      <alignment horizontal="left" vertical="center"/>
      <protection locked="0"/>
    </xf>
    <xf numFmtId="0" fontId="2" fillId="3" borderId="3" xfId="5" applyFont="1" applyFill="1" applyBorder="1" applyProtection="1">
      <protection locked="0"/>
    </xf>
    <xf numFmtId="0" fontId="2" fillId="0" borderId="3" xfId="13" applyFont="1" applyFill="1" applyBorder="1" applyAlignment="1" applyProtection="1">
      <alignment horizontal="center" vertical="center" wrapText="1"/>
      <protection locked="0"/>
    </xf>
    <xf numFmtId="0" fontId="2" fillId="3" borderId="3" xfId="13" applyFont="1" applyFill="1" applyBorder="1" applyAlignment="1" applyProtection="1">
      <alignment horizontal="center" vertical="center" wrapText="1"/>
      <protection locked="0"/>
    </xf>
    <xf numFmtId="3" fontId="2" fillId="3" borderId="3" xfId="1" applyNumberFormat="1" applyFont="1" applyFill="1" applyBorder="1" applyAlignment="1" applyProtection="1">
      <alignment horizontal="center" vertical="center" wrapText="1"/>
      <protection locked="0"/>
    </xf>
    <xf numFmtId="9" fontId="2" fillId="3" borderId="3" xfId="15" applyNumberFormat="1" applyFont="1" applyFill="1" applyBorder="1" applyAlignment="1" applyProtection="1">
      <alignment horizontal="center" vertical="center"/>
      <protection locked="0"/>
    </xf>
    <xf numFmtId="0" fontId="93" fillId="3" borderId="3" xfId="11" applyFont="1" applyFill="1" applyBorder="1" applyAlignment="1">
      <alignment horizontal="left" vertical="center"/>
    </xf>
    <xf numFmtId="0" fontId="91" fillId="3" borderId="3" xfId="11" applyFont="1" applyFill="1" applyBorder="1" applyAlignment="1">
      <alignment wrapText="1"/>
    </xf>
    <xf numFmtId="193" fontId="2" fillId="36" borderId="3" xfId="5" applyNumberFormat="1" applyFont="1" applyFill="1" applyBorder="1" applyProtection="1">
      <protection locked="0"/>
    </xf>
    <xf numFmtId="193" fontId="2" fillId="36" borderId="3" xfId="1" applyNumberFormat="1" applyFont="1" applyFill="1" applyBorder="1" applyProtection="1">
      <protection locked="0"/>
    </xf>
    <xf numFmtId="193" fontId="2" fillId="3" borderId="3" xfId="5" applyNumberFormat="1" applyFont="1" applyFill="1" applyBorder="1" applyProtection="1">
      <protection locked="0"/>
    </xf>
    <xf numFmtId="3" fontId="2" fillId="36" borderId="22" xfId="5" applyNumberFormat="1" applyFont="1" applyFill="1" applyBorder="1" applyProtection="1">
      <protection locked="0"/>
    </xf>
    <xf numFmtId="0" fontId="93" fillId="3" borderId="3" xfId="11" applyFont="1" applyFill="1" applyBorder="1" applyAlignment="1">
      <alignment horizontal="left" vertical="center" wrapText="1"/>
    </xf>
    <xf numFmtId="165" fontId="2" fillId="3" borderId="3" xfId="8" applyNumberFormat="1" applyFont="1" applyFill="1" applyBorder="1" applyAlignment="1" applyProtection="1">
      <alignment horizontal="right" wrapText="1"/>
      <protection locked="0"/>
    </xf>
    <xf numFmtId="0" fontId="93" fillId="0" borderId="3" xfId="11" applyFont="1" applyFill="1" applyBorder="1" applyAlignment="1">
      <alignment horizontal="left" vertical="center" wrapText="1"/>
    </xf>
    <xf numFmtId="165" fontId="2" fillId="4" borderId="3" xfId="8" applyNumberFormat="1" applyFont="1" applyFill="1" applyBorder="1" applyAlignment="1" applyProtection="1">
      <alignment horizontal="right" wrapText="1"/>
      <protection locked="0"/>
    </xf>
    <xf numFmtId="0" fontId="91" fillId="0" borderId="3" xfId="11" applyFont="1" applyFill="1" applyBorder="1" applyAlignment="1">
      <alignment wrapText="1"/>
    </xf>
    <xf numFmtId="193" fontId="2" fillId="0" borderId="3" xfId="1" applyNumberFormat="1" applyFont="1" applyFill="1" applyBorder="1" applyProtection="1">
      <protection locked="0"/>
    </xf>
    <xf numFmtId="0" fontId="93" fillId="3" borderId="3" xfId="9" applyFont="1" applyFill="1" applyBorder="1" applyAlignment="1" applyProtection="1">
      <alignment horizontal="left" vertical="center"/>
      <protection locked="0"/>
    </xf>
    <xf numFmtId="0" fontId="91" fillId="3" borderId="3" xfId="20961" applyFont="1" applyFill="1" applyBorder="1" applyAlignment="1" applyProtection="1"/>
    <xf numFmtId="3" fontId="45" fillId="36" borderId="25" xfId="16" applyNumberFormat="1" applyFont="1" applyFill="1" applyBorder="1" applyAlignment="1" applyProtection="1">
      <protection locked="0"/>
    </xf>
    <xf numFmtId="193" fontId="45" fillId="36" borderId="25" xfId="1" applyNumberFormat="1" applyFont="1" applyFill="1" applyBorder="1" applyAlignment="1" applyProtection="1">
      <protection locked="0"/>
    </xf>
    <xf numFmtId="193" fontId="2" fillId="3" borderId="25" xfId="5" applyNumberFormat="1" applyFont="1" applyFill="1" applyBorder="1" applyProtection="1">
      <protection locked="0"/>
    </xf>
    <xf numFmtId="164" fontId="45" fillId="36" borderId="26" xfId="1" applyNumberFormat="1" applyFont="1" applyFill="1" applyBorder="1" applyAlignment="1" applyProtection="1">
      <protection locked="0"/>
    </xf>
    <xf numFmtId="193" fontId="84" fillId="0" borderId="0" xfId="0" applyNumberFormat="1" applyFont="1"/>
    <xf numFmtId="0" fontId="84" fillId="0" borderId="21" xfId="0" applyFont="1" applyFill="1" applyBorder="1" applyAlignment="1">
      <alignment horizontal="center" vertical="center"/>
    </xf>
    <xf numFmtId="0" fontId="84" fillId="0" borderId="24" xfId="0" applyFont="1" applyFill="1" applyBorder="1" applyAlignment="1">
      <alignment horizontal="center" vertical="center"/>
    </xf>
    <xf numFmtId="0" fontId="45" fillId="0" borderId="28" xfId="0" applyNumberFormat="1" applyFont="1" applyFill="1" applyBorder="1" applyAlignment="1">
      <alignment vertical="center" wrapText="1"/>
    </xf>
    <xf numFmtId="0" fontId="91" fillId="0" borderId="3" xfId="20960" applyFont="1" applyFill="1" applyBorder="1" applyAlignment="1" applyProtection="1">
      <alignment horizontal="center" vertical="center"/>
    </xf>
    <xf numFmtId="0" fontId="2" fillId="3" borderId="3" xfId="20960" applyFont="1" applyFill="1" applyBorder="1" applyAlignment="1" applyProtection="1">
      <alignment horizontal="right" indent="1"/>
    </xf>
    <xf numFmtId="0" fontId="2" fillId="3" borderId="2" xfId="20960" applyFont="1" applyFill="1" applyBorder="1" applyAlignment="1" applyProtection="1">
      <alignment horizontal="right" indent="1"/>
    </xf>
    <xf numFmtId="0" fontId="94" fillId="0" borderId="0" xfId="0" applyFont="1" applyBorder="1" applyAlignment="1">
      <alignment wrapText="1"/>
    </xf>
    <xf numFmtId="0" fontId="2" fillId="3" borderId="3" xfId="20960" applyFont="1" applyFill="1" applyBorder="1" applyAlignment="1" applyProtection="1"/>
    <xf numFmtId="0" fontId="45" fillId="0" borderId="3" xfId="0" applyFont="1" applyFill="1" applyBorder="1" applyAlignment="1">
      <alignment horizontal="center" vertical="center" wrapText="1"/>
    </xf>
    <xf numFmtId="0" fontId="65" fillId="0" borderId="3" xfId="0" applyFont="1" applyFill="1" applyBorder="1" applyAlignment="1">
      <alignment horizontal="left" vertical="center" wrapText="1"/>
    </xf>
    <xf numFmtId="0" fontId="2" fillId="0" borderId="25" xfId="0" applyFont="1" applyBorder="1" applyAlignment="1">
      <alignment vertical="center" wrapText="1"/>
    </xf>
    <xf numFmtId="0" fontId="45" fillId="0" borderId="0" xfId="0" applyFont="1" applyAlignment="1">
      <alignment horizontal="center"/>
    </xf>
    <xf numFmtId="0" fontId="84" fillId="0" borderId="0" xfId="0" applyFont="1" applyAlignment="1">
      <alignment horizontal="left" indent="1"/>
    </xf>
    <xf numFmtId="0" fontId="2" fillId="0" borderId="18" xfId="11" applyFont="1" applyFill="1" applyBorder="1" applyAlignment="1" applyProtection="1">
      <alignment vertical="center"/>
    </xf>
    <xf numFmtId="0" fontId="2" fillId="0" borderId="19" xfId="11" applyFont="1" applyFill="1" applyBorder="1" applyAlignment="1" applyProtection="1">
      <alignment vertical="center"/>
    </xf>
    <xf numFmtId="193" fontId="86" fillId="36" borderId="25" xfId="0" applyNumberFormat="1" applyFont="1" applyFill="1" applyBorder="1" applyAlignment="1">
      <alignment horizontal="center" vertical="center"/>
    </xf>
    <xf numFmtId="0" fontId="86" fillId="36" borderId="25" xfId="0" applyFont="1" applyFill="1" applyBorder="1" applyAlignment="1">
      <alignment wrapText="1"/>
    </xf>
    <xf numFmtId="0" fontId="84" fillId="0" borderId="18" xfId="0" applyFont="1" applyBorder="1" applyAlignment="1">
      <alignment horizontal="center" vertical="center"/>
    </xf>
    <xf numFmtId="0" fontId="84" fillId="0" borderId="0" xfId="0" applyFont="1" applyAlignment="1"/>
    <xf numFmtId="0" fontId="45" fillId="0" borderId="0" xfId="11" applyFont="1" applyFill="1" applyBorder="1" applyAlignment="1" applyProtection="1">
      <alignment horizontal="center"/>
    </xf>
    <xf numFmtId="0" fontId="84" fillId="0" borderId="11" xfId="0" applyFont="1" applyBorder="1" applyAlignment="1">
      <alignment horizontal="left" wrapText="1" indent="1"/>
    </xf>
    <xf numFmtId="0" fontId="88" fillId="0" borderId="11" xfId="0" applyFont="1" applyBorder="1" applyAlignment="1">
      <alignment horizontal="left" wrapText="1" indent="1"/>
    </xf>
    <xf numFmtId="0" fontId="88" fillId="0" borderId="11" xfId="0" applyFont="1" applyFill="1" applyBorder="1" applyAlignment="1">
      <alignment horizontal="right" wrapText="1"/>
    </xf>
    <xf numFmtId="0" fontId="2" fillId="3" borderId="3" xfId="11" applyFont="1" applyFill="1" applyBorder="1" applyAlignment="1">
      <alignment horizontal="center" vertical="center" wrapText="1"/>
    </xf>
    <xf numFmtId="0" fontId="45" fillId="0" borderId="0" xfId="8" applyFont="1" applyFill="1" applyBorder="1" applyAlignment="1" applyProtection="1">
      <alignment horizontal="center" vertical="center"/>
      <protection locked="0"/>
    </xf>
    <xf numFmtId="164" fontId="2" fillId="0" borderId="3" xfId="1" applyNumberFormat="1" applyFont="1" applyFill="1" applyBorder="1" applyAlignment="1" applyProtection="1">
      <alignment horizontal="center" vertical="center" wrapText="1"/>
      <protection locked="0"/>
    </xf>
    <xf numFmtId="0" fontId="84" fillId="0" borderId="18" xfId="0" applyFont="1" applyBorder="1" applyAlignment="1">
      <alignment horizontal="center" vertical="center" wrapText="1"/>
    </xf>
    <xf numFmtId="0" fontId="84" fillId="0" borderId="19" xfId="0" applyFont="1" applyFill="1" applyBorder="1" applyAlignment="1">
      <alignment horizontal="left" vertical="center" wrapText="1" indent="2"/>
    </xf>
    <xf numFmtId="0" fontId="95" fillId="0" borderId="0" xfId="11" applyFont="1" applyFill="1" applyBorder="1" applyAlignment="1" applyProtection="1"/>
    <xf numFmtId="0" fontId="96" fillId="0" borderId="0" xfId="11" applyFont="1" applyFill="1" applyBorder="1" applyAlignment="1" applyProtection="1">
      <alignment horizontal="center" vertical="center" wrapText="1"/>
    </xf>
    <xf numFmtId="0" fontId="3" fillId="0" borderId="0" xfId="0" applyFont="1" applyFill="1" applyBorder="1" applyAlignment="1"/>
    <xf numFmtId="0" fontId="3" fillId="0" borderId="0" xfId="0" applyFont="1" applyFill="1" applyBorder="1" applyAlignment="1">
      <alignment vertical="center" wrapText="1"/>
    </xf>
    <xf numFmtId="0" fontId="3" fillId="0" borderId="0" xfId="0" applyFont="1" applyFill="1" applyBorder="1" applyAlignment="1">
      <alignment vertical="center"/>
    </xf>
    <xf numFmtId="0" fontId="84" fillId="0" borderId="0" xfId="0" applyFont="1" applyFill="1" applyBorder="1"/>
    <xf numFmtId="0" fontId="0" fillId="0" borderId="0" xfId="0" applyFill="1" applyBorder="1" applyAlignment="1">
      <alignment horizontal="center" vertical="center"/>
    </xf>
    <xf numFmtId="0" fontId="4" fillId="0" borderId="0" xfId="0" applyFont="1" applyFill="1" applyBorder="1" applyAlignment="1">
      <alignment wrapTex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wrapText="1"/>
    </xf>
    <xf numFmtId="0" fontId="84" fillId="0" borderId="0" xfId="0" applyFont="1" applyFill="1" applyBorder="1" applyAlignment="1">
      <alignment vertical="center"/>
    </xf>
    <xf numFmtId="0" fontId="6" fillId="0" borderId="0" xfId="17" applyAlignment="1" applyProtection="1"/>
    <xf numFmtId="0" fontId="6" fillId="0" borderId="3" xfId="17" applyFill="1" applyBorder="1" applyAlignment="1" applyProtection="1"/>
    <xf numFmtId="0" fontId="6" fillId="0" borderId="3" xfId="17" applyFill="1" applyBorder="1" applyAlignment="1" applyProtection="1">
      <alignment horizontal="left" vertical="center" wrapText="1"/>
    </xf>
    <xf numFmtId="0" fontId="84" fillId="0" borderId="11" xfId="0" applyFont="1" applyFill="1" applyBorder="1" applyAlignment="1">
      <alignment wrapText="1"/>
    </xf>
    <xf numFmtId="0" fontId="84" fillId="0" borderId="3" xfId="0" applyFont="1" applyBorder="1" applyAlignment="1">
      <alignment horizontal="center" vertical="center" wrapText="1"/>
    </xf>
    <xf numFmtId="0" fontId="86" fillId="0" borderId="5" xfId="0" applyFont="1" applyFill="1" applyBorder="1" applyAlignment="1">
      <alignment horizontal="center" vertical="center" wrapText="1"/>
    </xf>
    <xf numFmtId="0" fontId="2" fillId="0" borderId="22" xfId="1" applyNumberFormat="1" applyFont="1" applyFill="1" applyBorder="1" applyAlignment="1" applyProtection="1">
      <alignment horizontal="center" vertical="center" wrapText="1"/>
      <protection locked="0"/>
    </xf>
    <xf numFmtId="0" fontId="3" fillId="0" borderId="58" xfId="0" applyFont="1" applyBorder="1"/>
    <xf numFmtId="0" fontId="3" fillId="0" borderId="59" xfId="0" applyFont="1" applyBorder="1"/>
    <xf numFmtId="0" fontId="3" fillId="0" borderId="19" xfId="0" applyFont="1" applyBorder="1" applyAlignment="1">
      <alignment horizontal="center" vertical="center"/>
    </xf>
    <xf numFmtId="0" fontId="3" fillId="0" borderId="29" xfId="0" applyFont="1" applyBorder="1" applyAlignment="1">
      <alignment horizontal="center" vertical="center"/>
    </xf>
    <xf numFmtId="0" fontId="3" fillId="0" borderId="20" xfId="0" applyFont="1" applyBorder="1" applyAlignment="1">
      <alignment horizontal="center" vertical="center"/>
    </xf>
    <xf numFmtId="0" fontId="98" fillId="0" borderId="0" xfId="0" applyFont="1"/>
    <xf numFmtId="0" fontId="3" fillId="0" borderId="69" xfId="0" applyFont="1" applyBorder="1"/>
    <xf numFmtId="0" fontId="3" fillId="0" borderId="0" xfId="0" applyFont="1"/>
    <xf numFmtId="0" fontId="3" fillId="0" borderId="19" xfId="0" applyFont="1" applyBorder="1" applyAlignment="1">
      <alignment wrapText="1"/>
    </xf>
    <xf numFmtId="0" fontId="3" fillId="0" borderId="29" xfId="0" applyFont="1" applyBorder="1" applyAlignment="1">
      <alignment wrapText="1"/>
    </xf>
    <xf numFmtId="0" fontId="3" fillId="0" borderId="20" xfId="0" applyFont="1" applyBorder="1" applyAlignment="1">
      <alignment wrapText="1"/>
    </xf>
    <xf numFmtId="0" fontId="3" fillId="0" borderId="3" xfId="0" applyFont="1" applyFill="1" applyBorder="1" applyAlignment="1">
      <alignment horizontal="center" vertical="center" wrapText="1"/>
    </xf>
    <xf numFmtId="193" fontId="3" fillId="0" borderId="3" xfId="0" applyNumberFormat="1" applyFont="1" applyBorder="1"/>
    <xf numFmtId="193" fontId="3" fillId="0" borderId="3" xfId="0" applyNumberFormat="1" applyFont="1" applyFill="1" applyBorder="1"/>
    <xf numFmtId="193" fontId="3" fillId="0" borderId="8" xfId="0" applyNumberFormat="1" applyFont="1" applyBorder="1"/>
    <xf numFmtId="0" fontId="86" fillId="0" borderId="0" xfId="0" applyFont="1" applyFill="1" applyBorder="1" applyAlignment="1">
      <alignment horizontal="center" wrapText="1"/>
    </xf>
    <xf numFmtId="0" fontId="84" fillId="0" borderId="0" xfId="0" applyFont="1" applyFill="1" applyBorder="1" applyAlignment="1">
      <alignment vertical="center" wrapText="1"/>
    </xf>
    <xf numFmtId="0" fontId="84" fillId="0" borderId="75" xfId="0" applyFont="1" applyFill="1" applyBorder="1" applyAlignment="1">
      <alignment vertical="center" wrapText="1"/>
    </xf>
    <xf numFmtId="0" fontId="84" fillId="0" borderId="21" xfId="0" applyFont="1" applyFill="1" applyBorder="1"/>
    <xf numFmtId="0" fontId="84" fillId="0" borderId="21" xfId="0" applyFont="1" applyFill="1" applyBorder="1" applyAlignment="1">
      <alignment horizontal="center"/>
    </xf>
    <xf numFmtId="167" fontId="85" fillId="0" borderId="0" xfId="0" applyNumberFormat="1" applyFont="1" applyFill="1"/>
    <xf numFmtId="193" fontId="86" fillId="36" borderId="25" xfId="0" applyNumberFormat="1" applyFont="1" applyFill="1" applyBorder="1" applyAlignment="1">
      <alignment horizontal="left" vertical="center" wrapText="1"/>
    </xf>
    <xf numFmtId="0" fontId="86" fillId="0" borderId="1" xfId="0" applyFont="1" applyBorder="1" applyAlignment="1">
      <alignment horizontal="left"/>
    </xf>
    <xf numFmtId="0" fontId="86" fillId="36" borderId="83" xfId="0" applyFont="1" applyFill="1" applyBorder="1" applyAlignment="1">
      <alignment wrapText="1"/>
    </xf>
    <xf numFmtId="193" fontId="2" fillId="0" borderId="3" xfId="0" applyNumberFormat="1" applyFont="1" applyFill="1" applyBorder="1" applyAlignment="1" applyProtection="1">
      <alignment horizontal="right" vertical="center" wrapText="1"/>
      <protection locked="0"/>
    </xf>
    <xf numFmtId="193" fontId="45" fillId="0" borderId="3" xfId="0" applyNumberFormat="1" applyFont="1" applyFill="1" applyBorder="1" applyAlignment="1" applyProtection="1">
      <alignment horizontal="right" vertical="center" wrapText="1"/>
      <protection locked="0"/>
    </xf>
    <xf numFmtId="0" fontId="97" fillId="0" borderId="0" xfId="0" applyFont="1" applyAlignment="1">
      <alignment wrapText="1"/>
    </xf>
    <xf numFmtId="0" fontId="2" fillId="0" borderId="0" xfId="0" applyFont="1" applyAlignment="1">
      <alignment wrapText="1"/>
    </xf>
    <xf numFmtId="0" fontId="3" fillId="0" borderId="0" xfId="0" applyFont="1" applyFill="1"/>
    <xf numFmtId="0" fontId="100" fillId="3" borderId="85" xfId="0" applyFont="1" applyFill="1" applyBorder="1" applyAlignment="1">
      <alignment horizontal="left"/>
    </xf>
    <xf numFmtId="0" fontId="3" fillId="0" borderId="73" xfId="0" applyFont="1" applyFill="1" applyBorder="1" applyAlignment="1">
      <alignment horizontal="center" vertical="center"/>
    </xf>
    <xf numFmtId="169" fontId="9" fillId="37" borderId="0" xfId="20" applyBorder="1"/>
    <xf numFmtId="0" fontId="3" fillId="0" borderId="90" xfId="0" applyFont="1" applyFill="1" applyBorder="1" applyAlignment="1">
      <alignment vertical="center"/>
    </xf>
    <xf numFmtId="0" fontId="3" fillId="0" borderId="21" xfId="0" applyFont="1" applyFill="1" applyBorder="1" applyAlignment="1">
      <alignment horizontal="center" vertical="center"/>
    </xf>
    <xf numFmtId="0" fontId="3" fillId="0" borderId="24" xfId="0" applyFont="1" applyFill="1" applyBorder="1" applyAlignment="1">
      <alignment horizontal="center" vertical="center"/>
    </xf>
    <xf numFmtId="0" fontId="3" fillId="3" borderId="69" xfId="0" applyFont="1" applyFill="1" applyBorder="1" applyAlignment="1">
      <alignment horizontal="center" vertical="center"/>
    </xf>
    <xf numFmtId="0" fontId="3" fillId="3" borderId="0" xfId="0" applyFont="1" applyFill="1" applyBorder="1" applyAlignment="1">
      <alignment vertical="center"/>
    </xf>
    <xf numFmtId="0" fontId="3" fillId="0" borderId="18" xfId="0" applyFont="1" applyFill="1" applyBorder="1" applyAlignment="1">
      <alignment horizontal="center" vertical="center"/>
    </xf>
    <xf numFmtId="0" fontId="3" fillId="0" borderId="19" xfId="0" applyFont="1" applyFill="1" applyBorder="1" applyAlignment="1">
      <alignment vertical="center"/>
    </xf>
    <xf numFmtId="169" fontId="9" fillId="37" borderId="59" xfId="20" applyBorder="1"/>
    <xf numFmtId="169" fontId="9" fillId="37" borderId="27" xfId="20" applyBorder="1"/>
    <xf numFmtId="169" fontId="9" fillId="37" borderId="92" xfId="20" applyBorder="1"/>
    <xf numFmtId="169" fontId="9" fillId="37" borderId="28" xfId="20" applyBorder="1"/>
    <xf numFmtId="0" fontId="3" fillId="0" borderId="94" xfId="0" applyFont="1" applyFill="1" applyBorder="1" applyAlignment="1">
      <alignment horizontal="center" vertical="center"/>
    </xf>
    <xf numFmtId="0" fontId="3" fillId="0" borderId="95" xfId="0" applyFont="1" applyFill="1" applyBorder="1" applyAlignment="1">
      <alignment vertical="center"/>
    </xf>
    <xf numFmtId="169" fontId="9" fillId="37" borderId="33" xfId="20" applyBorder="1"/>
    <xf numFmtId="0" fontId="4" fillId="0" borderId="0" xfId="0" applyFont="1" applyFill="1" applyAlignment="1">
      <alignment horizontal="center"/>
    </xf>
    <xf numFmtId="0" fontId="86" fillId="0" borderId="86" xfId="0" applyFont="1" applyFill="1" applyBorder="1" applyAlignment="1">
      <alignment horizontal="center" vertical="center" wrapText="1"/>
    </xf>
    <xf numFmtId="0" fontId="86" fillId="0" borderId="87" xfId="0" applyFont="1" applyFill="1" applyBorder="1" applyAlignment="1">
      <alignment horizontal="center" vertical="center" wrapText="1"/>
    </xf>
    <xf numFmtId="0" fontId="84" fillId="0" borderId="86" xfId="0" applyFont="1" applyFill="1" applyBorder="1"/>
    <xf numFmtId="193" fontId="84" fillId="0" borderId="86" xfId="0" applyNumberFormat="1" applyFont="1" applyFill="1" applyBorder="1" applyAlignment="1">
      <alignment horizontal="center" vertical="center"/>
    </xf>
    <xf numFmtId="193" fontId="84" fillId="0" borderId="87" xfId="0" applyNumberFormat="1" applyFont="1" applyFill="1" applyBorder="1" applyAlignment="1">
      <alignment horizontal="center" vertical="center"/>
    </xf>
    <xf numFmtId="0" fontId="84" fillId="0" borderId="86" xfId="0" applyFont="1" applyFill="1" applyBorder="1" applyAlignment="1">
      <alignment horizontal="left" indent="1"/>
    </xf>
    <xf numFmtId="193" fontId="88" fillId="0" borderId="86" xfId="0" applyNumberFormat="1" applyFont="1" applyFill="1" applyBorder="1" applyAlignment="1">
      <alignment horizontal="center" vertical="center"/>
    </xf>
    <xf numFmtId="0" fontId="88" fillId="0" borderId="86" xfId="0" applyFont="1" applyFill="1" applyBorder="1" applyAlignment="1">
      <alignment horizontal="left" indent="1"/>
    </xf>
    <xf numFmtId="193" fontId="86" fillId="36" borderId="26" xfId="0" applyNumberFormat="1" applyFont="1" applyFill="1" applyBorder="1" applyAlignment="1">
      <alignment horizontal="center" vertical="center"/>
    </xf>
    <xf numFmtId="0" fontId="4" fillId="36" borderId="19" xfId="0" applyFont="1" applyFill="1" applyBorder="1" applyAlignment="1">
      <alignment horizontal="center" vertical="center" wrapText="1"/>
    </xf>
    <xf numFmtId="0" fontId="4" fillId="36" borderId="20" xfId="0" applyFont="1" applyFill="1" applyBorder="1" applyAlignment="1">
      <alignment horizontal="center" vertical="center" wrapText="1"/>
    </xf>
    <xf numFmtId="0" fontId="4" fillId="36" borderId="21" xfId="0" applyFont="1" applyFill="1" applyBorder="1" applyAlignment="1">
      <alignment horizontal="left" vertical="center" wrapText="1"/>
    </xf>
    <xf numFmtId="0" fontId="4" fillId="36" borderId="87" xfId="0" applyFont="1" applyFill="1" applyBorder="1" applyAlignment="1">
      <alignment horizontal="left" vertical="center" wrapText="1"/>
    </xf>
    <xf numFmtId="0" fontId="3" fillId="0" borderId="21" xfId="0" applyFont="1" applyFill="1" applyBorder="1" applyAlignment="1">
      <alignment horizontal="right" vertical="center" wrapText="1"/>
    </xf>
    <xf numFmtId="0" fontId="101" fillId="0" borderId="21" xfId="0" applyFont="1" applyFill="1" applyBorder="1" applyAlignment="1">
      <alignment horizontal="right" vertical="center" wrapText="1"/>
    </xf>
    <xf numFmtId="0" fontId="4" fillId="0" borderId="21" xfId="0" applyFont="1" applyFill="1" applyBorder="1" applyAlignment="1">
      <alignment horizontal="left" vertical="center" wrapText="1"/>
    </xf>
    <xf numFmtId="0" fontId="4" fillId="0" borderId="0" xfId="20963" applyFont="1" applyFill="1" applyAlignment="1" applyProtection="1">
      <alignment horizontal="left" vertical="center"/>
      <protection locked="0"/>
    </xf>
    <xf numFmtId="0" fontId="3" fillId="0" borderId="0" xfId="0" applyFont="1" applyFill="1" applyAlignment="1">
      <alignment horizontal="center" vertical="center"/>
    </xf>
    <xf numFmtId="0" fontId="3" fillId="0" borderId="0" xfId="0" applyFont="1" applyFill="1" applyAlignment="1">
      <alignment horizontal="left" vertical="center"/>
    </xf>
    <xf numFmtId="0" fontId="101" fillId="0" borderId="0" xfId="0" applyFont="1" applyFill="1" applyAlignment="1">
      <alignment horizontal="left" vertical="center"/>
    </xf>
    <xf numFmtId="49" fontId="102" fillId="0" borderId="24" xfId="5" applyNumberFormat="1" applyFont="1" applyFill="1" applyBorder="1" applyAlignment="1" applyProtection="1">
      <alignment horizontal="left" vertical="center"/>
      <protection locked="0"/>
    </xf>
    <xf numFmtId="0" fontId="103" fillId="0" borderId="25" xfId="9" applyFont="1" applyFill="1" applyBorder="1" applyAlignment="1" applyProtection="1">
      <alignment horizontal="left" vertical="center" wrapText="1"/>
      <protection locked="0"/>
    </xf>
    <xf numFmtId="0" fontId="6" fillId="0" borderId="86" xfId="17" applyFill="1" applyBorder="1" applyAlignment="1" applyProtection="1"/>
    <xf numFmtId="49" fontId="84" fillId="0" borderId="86" xfId="0" applyNumberFormat="1" applyFont="1" applyBorder="1" applyAlignment="1">
      <alignment horizontal="right"/>
    </xf>
    <xf numFmtId="0" fontId="2" fillId="3" borderId="3" xfId="20960" applyFont="1" applyFill="1" applyBorder="1" applyAlignment="1" applyProtection="1">
      <alignment horizontal="left" wrapText="1"/>
    </xf>
    <xf numFmtId="0" fontId="84" fillId="0" borderId="3" xfId="20960" applyFont="1" applyFill="1" applyBorder="1" applyAlignment="1" applyProtection="1">
      <alignment horizontal="left" wrapText="1"/>
    </xf>
    <xf numFmtId="0" fontId="2" fillId="0" borderId="3" xfId="20960" applyFont="1" applyFill="1" applyBorder="1" applyAlignment="1" applyProtection="1">
      <alignment horizontal="left" wrapText="1"/>
    </xf>
    <xf numFmtId="0" fontId="2" fillId="0" borderId="2" xfId="20960" applyFont="1" applyFill="1" applyBorder="1" applyAlignment="1" applyProtection="1">
      <alignment horizontal="left" wrapText="1"/>
    </xf>
    <xf numFmtId="0" fontId="0" fillId="0" borderId="0" xfId="0" applyAlignment="1">
      <alignment wrapText="1"/>
    </xf>
    <xf numFmtId="0" fontId="45" fillId="77" borderId="102" xfId="20964" applyFont="1" applyFill="1" applyBorder="1" applyAlignment="1">
      <alignment vertical="center"/>
    </xf>
    <xf numFmtId="0" fontId="45" fillId="77" borderId="103" xfId="20964" applyFont="1" applyFill="1" applyBorder="1" applyAlignment="1">
      <alignment vertical="center"/>
    </xf>
    <xf numFmtId="0" fontId="45" fillId="77" borderId="100" xfId="20964" applyFont="1" applyFill="1" applyBorder="1" applyAlignment="1">
      <alignment vertical="center"/>
    </xf>
    <xf numFmtId="0" fontId="105" fillId="70" borderId="99" xfId="20964" applyFont="1" applyFill="1" applyBorder="1" applyAlignment="1">
      <alignment horizontal="center" vertical="center"/>
    </xf>
    <xf numFmtId="0" fontId="105" fillId="70" borderId="100" xfId="20964" applyFont="1" applyFill="1" applyBorder="1" applyAlignment="1">
      <alignment horizontal="left" vertical="center" wrapText="1"/>
    </xf>
    <xf numFmtId="164" fontId="105" fillId="0" borderId="101" xfId="7" applyNumberFormat="1" applyFont="1" applyFill="1" applyBorder="1" applyAlignment="1" applyProtection="1">
      <alignment horizontal="right" vertical="center"/>
      <protection locked="0"/>
    </xf>
    <xf numFmtId="0" fontId="104" fillId="78" borderId="101" xfId="20964" applyFont="1" applyFill="1" applyBorder="1" applyAlignment="1">
      <alignment horizontal="center" vertical="center"/>
    </xf>
    <xf numFmtId="0" fontId="104" fillId="78" borderId="103" xfId="20964" applyFont="1" applyFill="1" applyBorder="1" applyAlignment="1">
      <alignment vertical="top" wrapText="1"/>
    </xf>
    <xf numFmtId="164" fontId="45" fillId="77" borderId="100" xfId="7" applyNumberFormat="1" applyFont="1" applyFill="1" applyBorder="1" applyAlignment="1">
      <alignment horizontal="right" vertical="center"/>
    </xf>
    <xf numFmtId="0" fontId="106" fillId="70" borderId="99" xfId="20964" applyFont="1" applyFill="1" applyBorder="1" applyAlignment="1">
      <alignment horizontal="center" vertical="center"/>
    </xf>
    <xf numFmtId="0" fontId="105" fillId="70" borderId="103" xfId="20964" applyFont="1" applyFill="1" applyBorder="1" applyAlignment="1">
      <alignment vertical="center" wrapText="1"/>
    </xf>
    <xf numFmtId="0" fontId="105" fillId="70" borderId="100" xfId="20964" applyFont="1" applyFill="1" applyBorder="1" applyAlignment="1">
      <alignment horizontal="left" vertical="center"/>
    </xf>
    <xf numFmtId="0" fontId="106" fillId="3" borderId="99" xfId="20964" applyFont="1" applyFill="1" applyBorder="1" applyAlignment="1">
      <alignment horizontal="center" vertical="center"/>
    </xf>
    <xf numFmtId="0" fontId="105" fillId="3" borderId="100" xfId="20964" applyFont="1" applyFill="1" applyBorder="1" applyAlignment="1">
      <alignment horizontal="left" vertical="center"/>
    </xf>
    <xf numFmtId="0" fontId="106" fillId="0" borderId="99" xfId="20964" applyFont="1" applyFill="1" applyBorder="1" applyAlignment="1">
      <alignment horizontal="center" vertical="center"/>
    </xf>
    <xf numFmtId="0" fontId="105" fillId="0" borderId="100" xfId="20964" applyFont="1" applyFill="1" applyBorder="1" applyAlignment="1">
      <alignment horizontal="left" vertical="center"/>
    </xf>
    <xf numFmtId="0" fontId="107" fillId="78" borderId="101" xfId="20964" applyFont="1" applyFill="1" applyBorder="1" applyAlignment="1">
      <alignment horizontal="center" vertical="center"/>
    </xf>
    <xf numFmtId="0" fontId="104" fillId="78" borderId="103" xfId="20964" applyFont="1" applyFill="1" applyBorder="1" applyAlignment="1">
      <alignment vertical="center"/>
    </xf>
    <xf numFmtId="164" fontId="105" fillId="78" borderId="101" xfId="7" applyNumberFormat="1" applyFont="1" applyFill="1" applyBorder="1" applyAlignment="1" applyProtection="1">
      <alignment horizontal="right" vertical="center"/>
      <protection locked="0"/>
    </xf>
    <xf numFmtId="0" fontId="104" fillId="77" borderId="102" xfId="20964" applyFont="1" applyFill="1" applyBorder="1" applyAlignment="1">
      <alignment vertical="center"/>
    </xf>
    <xf numFmtId="0" fontId="104" fillId="77" borderId="103" xfId="20964" applyFont="1" applyFill="1" applyBorder="1" applyAlignment="1">
      <alignment vertical="center"/>
    </xf>
    <xf numFmtId="164" fontId="104" fillId="77" borderId="100" xfId="7" applyNumberFormat="1" applyFont="1" applyFill="1" applyBorder="1" applyAlignment="1">
      <alignment horizontal="right" vertical="center"/>
    </xf>
    <xf numFmtId="0" fontId="109" fillId="3" borderId="99" xfId="20964" applyFont="1" applyFill="1" applyBorder="1" applyAlignment="1">
      <alignment horizontal="center" vertical="center"/>
    </xf>
    <xf numFmtId="0" fontId="110" fillId="78" borderId="101" xfId="20964" applyFont="1" applyFill="1" applyBorder="1" applyAlignment="1">
      <alignment horizontal="center" vertical="center"/>
    </xf>
    <xf numFmtId="0" fontId="45" fillId="78" borderId="103" xfId="20964" applyFont="1" applyFill="1" applyBorder="1" applyAlignment="1">
      <alignment vertical="center"/>
    </xf>
    <xf numFmtId="0" fontId="109" fillId="70" borderId="99" xfId="20964" applyFont="1" applyFill="1" applyBorder="1" applyAlignment="1">
      <alignment horizontal="center" vertical="center"/>
    </xf>
    <xf numFmtId="164" fontId="105" fillId="3" borderId="101" xfId="7" applyNumberFormat="1" applyFont="1" applyFill="1" applyBorder="1" applyAlignment="1" applyProtection="1">
      <alignment horizontal="right" vertical="center"/>
      <protection locked="0"/>
    </xf>
    <xf numFmtId="0" fontId="110" fillId="3" borderId="101" xfId="20964" applyFont="1" applyFill="1" applyBorder="1" applyAlignment="1">
      <alignment horizontal="center" vertical="center"/>
    </xf>
    <xf numFmtId="0" fontId="45" fillId="3" borderId="103" xfId="20964" applyFont="1" applyFill="1" applyBorder="1" applyAlignment="1">
      <alignment vertical="center"/>
    </xf>
    <xf numFmtId="0" fontId="106" fillId="70" borderId="101" xfId="20964" applyFont="1" applyFill="1" applyBorder="1" applyAlignment="1">
      <alignment horizontal="center" vertical="center"/>
    </xf>
    <xf numFmtId="0" fontId="19" fillId="70" borderId="101" xfId="20964" applyFont="1" applyFill="1" applyBorder="1" applyAlignment="1">
      <alignment horizontal="center" vertical="center"/>
    </xf>
    <xf numFmtId="10" fontId="103" fillId="0" borderId="25" xfId="20962" applyNumberFormat="1" applyFont="1" applyFill="1" applyBorder="1" applyAlignment="1" applyProtection="1">
      <alignment horizontal="left" vertical="center"/>
    </xf>
    <xf numFmtId="0" fontId="4" fillId="36" borderId="87" xfId="0" applyFont="1" applyFill="1" applyBorder="1" applyAlignment="1">
      <alignment horizontal="center" vertical="center" wrapText="1"/>
    </xf>
    <xf numFmtId="0" fontId="84" fillId="0" borderId="101" xfId="0" applyFont="1" applyBorder="1"/>
    <xf numFmtId="0" fontId="6" fillId="0" borderId="101" xfId="17" applyFill="1" applyBorder="1" applyAlignment="1" applyProtection="1">
      <alignment horizontal="left" vertical="center"/>
    </xf>
    <xf numFmtId="0" fontId="6" fillId="0" borderId="101" xfId="17" applyBorder="1" applyAlignment="1" applyProtection="1"/>
    <xf numFmtId="0" fontId="84" fillId="0" borderId="101" xfId="0" applyFont="1" applyFill="1" applyBorder="1"/>
    <xf numFmtId="0" fontId="6" fillId="0" borderId="101" xfId="17" applyFill="1" applyBorder="1" applyAlignment="1" applyProtection="1">
      <alignment horizontal="left" vertical="center" wrapText="1"/>
    </xf>
    <xf numFmtId="0" fontId="6" fillId="0" borderId="101" xfId="17" applyFill="1" applyBorder="1" applyAlignment="1" applyProtection="1"/>
    <xf numFmtId="0" fontId="45" fillId="0" borderId="19" xfId="0" applyFont="1" applyBorder="1" applyAlignment="1">
      <alignment horizontal="center" vertical="center" wrapText="1"/>
    </xf>
    <xf numFmtId="0" fontId="45" fillId="0" borderId="20" xfId="0" applyFont="1" applyBorder="1" applyAlignment="1">
      <alignment horizontal="center" vertical="center" wrapText="1"/>
    </xf>
    <xf numFmtId="0" fontId="2" fillId="0" borderId="3" xfId="0" applyFont="1" applyBorder="1" applyAlignment="1">
      <alignment wrapText="1"/>
    </xf>
    <xf numFmtId="0" fontId="84" fillId="0" borderId="22" xfId="0" applyFont="1" applyBorder="1" applyAlignment="1"/>
    <xf numFmtId="0" fontId="45" fillId="0" borderId="3" xfId="0" applyFont="1" applyBorder="1" applyAlignment="1">
      <alignment horizontal="center" vertical="center" wrapText="1"/>
    </xf>
    <xf numFmtId="0" fontId="45" fillId="0" borderId="22" xfId="0" applyFont="1" applyBorder="1" applyAlignment="1">
      <alignment horizontal="center" vertical="center" wrapText="1"/>
    </xf>
    <xf numFmtId="14" fontId="2" fillId="0" borderId="0" xfId="0" applyNumberFormat="1" applyFont="1"/>
    <xf numFmtId="169" fontId="2" fillId="37" borderId="0" xfId="20" applyFont="1" applyBorder="1"/>
    <xf numFmtId="169" fontId="2" fillId="37" borderId="98" xfId="20" applyFont="1" applyBorder="1"/>
    <xf numFmtId="0" fontId="2" fillId="0" borderId="21" xfId="0" applyFont="1" applyFill="1" applyBorder="1" applyAlignment="1">
      <alignment horizontal="right" vertical="center" wrapText="1"/>
    </xf>
    <xf numFmtId="0" fontId="2" fillId="2" borderId="21" xfId="0" applyFont="1" applyFill="1" applyBorder="1" applyAlignment="1">
      <alignment horizontal="right" vertical="center"/>
    </xf>
    <xf numFmtId="0" fontId="45" fillId="0" borderId="21" xfId="0" applyFont="1" applyFill="1" applyBorder="1" applyAlignment="1">
      <alignment horizontal="center" vertical="center" wrapText="1"/>
    </xf>
    <xf numFmtId="0" fontId="2" fillId="2" borderId="24" xfId="0" applyFont="1" applyFill="1" applyBorder="1" applyAlignment="1">
      <alignment horizontal="right" vertical="center"/>
    </xf>
    <xf numFmtId="0" fontId="3" fillId="0" borderId="0" xfId="0" applyFont="1" applyAlignment="1">
      <alignment wrapText="1"/>
    </xf>
    <xf numFmtId="0" fontId="4" fillId="0" borderId="0" xfId="0" applyFont="1" applyAlignment="1">
      <alignment horizontal="center" wrapText="1"/>
    </xf>
    <xf numFmtId="0" fontId="3" fillId="3" borderId="58" xfId="0" applyFont="1" applyFill="1" applyBorder="1"/>
    <xf numFmtId="0" fontId="3" fillId="3" borderId="104" xfId="0" applyFont="1" applyFill="1" applyBorder="1" applyAlignment="1">
      <alignment wrapText="1"/>
    </xf>
    <xf numFmtId="0" fontId="3" fillId="3" borderId="105" xfId="0" applyFont="1" applyFill="1" applyBorder="1"/>
    <xf numFmtId="0" fontId="4" fillId="3" borderId="82" xfId="0" applyFont="1" applyFill="1" applyBorder="1" applyAlignment="1">
      <alignment horizontal="center" wrapText="1"/>
    </xf>
    <xf numFmtId="0" fontId="3" fillId="0" borderId="101" xfId="0" applyFont="1" applyFill="1" applyBorder="1" applyAlignment="1">
      <alignment horizontal="center"/>
    </xf>
    <xf numFmtId="0" fontId="3" fillId="0" borderId="101" xfId="0" applyFont="1" applyBorder="1" applyAlignment="1">
      <alignment horizontal="center"/>
    </xf>
    <xf numFmtId="0" fontId="3" fillId="3" borderId="69" xfId="0" applyFont="1" applyFill="1" applyBorder="1"/>
    <xf numFmtId="0" fontId="4" fillId="3" borderId="0" xfId="0" applyFont="1" applyFill="1" applyBorder="1" applyAlignment="1">
      <alignment horizontal="center" wrapText="1"/>
    </xf>
    <xf numFmtId="0" fontId="3" fillId="3" borderId="0" xfId="0" applyFont="1" applyFill="1" applyBorder="1" applyAlignment="1">
      <alignment horizontal="center"/>
    </xf>
    <xf numFmtId="0" fontId="3" fillId="3" borderId="98" xfId="0" applyFont="1" applyFill="1" applyBorder="1" applyAlignment="1">
      <alignment horizontal="center" vertical="center" wrapText="1"/>
    </xf>
    <xf numFmtId="0" fontId="3" fillId="0" borderId="21" xfId="0" applyFont="1" applyBorder="1"/>
    <xf numFmtId="0" fontId="3" fillId="0" borderId="101" xfId="0" applyFont="1" applyBorder="1" applyAlignment="1">
      <alignment wrapText="1"/>
    </xf>
    <xf numFmtId="164" fontId="3" fillId="0" borderId="101" xfId="7" applyNumberFormat="1" applyFont="1" applyBorder="1"/>
    <xf numFmtId="164" fontId="3" fillId="0" borderId="87" xfId="7" applyNumberFormat="1" applyFont="1" applyBorder="1"/>
    <xf numFmtId="0" fontId="100" fillId="0" borderId="101" xfId="0" applyFont="1" applyBorder="1" applyAlignment="1">
      <alignment horizontal="left" wrapText="1" indent="2"/>
    </xf>
    <xf numFmtId="169" fontId="9" fillId="37" borderId="101" xfId="20" applyBorder="1"/>
    <xf numFmtId="164" fontId="3" fillId="0" borderId="101" xfId="7" applyNumberFormat="1" applyFont="1" applyBorder="1" applyAlignment="1">
      <alignment vertical="center"/>
    </xf>
    <xf numFmtId="0" fontId="4" fillId="0" borderId="21" xfId="0" applyFont="1" applyBorder="1"/>
    <xf numFmtId="0" fontId="4" fillId="0" borderId="101" xfId="0" applyFont="1" applyBorder="1" applyAlignment="1">
      <alignment wrapText="1"/>
    </xf>
    <xf numFmtId="164" fontId="4" fillId="0" borderId="87" xfId="7" applyNumberFormat="1" applyFont="1" applyBorder="1"/>
    <xf numFmtId="0" fontId="111" fillId="3" borderId="69" xfId="0" applyFont="1" applyFill="1" applyBorder="1" applyAlignment="1">
      <alignment horizontal="left"/>
    </xf>
    <xf numFmtId="0" fontId="111" fillId="3" borderId="0" xfId="0" applyFont="1" applyFill="1" applyBorder="1" applyAlignment="1">
      <alignment horizontal="center"/>
    </xf>
    <xf numFmtId="164" fontId="3" fillId="3" borderId="0" xfId="7" applyNumberFormat="1" applyFont="1" applyFill="1" applyBorder="1"/>
    <xf numFmtId="164" fontId="3" fillId="3" borderId="0" xfId="7" applyNumberFormat="1" applyFont="1" applyFill="1" applyBorder="1" applyAlignment="1">
      <alignment vertical="center"/>
    </xf>
    <xf numFmtId="164" fontId="3" fillId="3" borderId="98" xfId="7" applyNumberFormat="1" applyFont="1" applyFill="1" applyBorder="1"/>
    <xf numFmtId="164" fontId="3" fillId="0" borderId="101" xfId="7" applyNumberFormat="1" applyFont="1" applyFill="1" applyBorder="1"/>
    <xf numFmtId="164" fontId="3" fillId="0" borderId="101" xfId="7" applyNumberFormat="1" applyFont="1" applyFill="1" applyBorder="1" applyAlignment="1">
      <alignment vertical="center"/>
    </xf>
    <xf numFmtId="0" fontId="100" fillId="0" borderId="101" xfId="0" applyFont="1" applyBorder="1" applyAlignment="1">
      <alignment horizontal="left" wrapText="1" indent="4"/>
    </xf>
    <xf numFmtId="0" fontId="3" fillId="3" borderId="0" xfId="0" applyFont="1" applyFill="1" applyBorder="1" applyAlignment="1">
      <alignment wrapText="1"/>
    </xf>
    <xf numFmtId="0" fontId="3" fillId="3" borderId="0" xfId="0" applyFont="1" applyFill="1" applyBorder="1"/>
    <xf numFmtId="0" fontId="3" fillId="3" borderId="98" xfId="0" applyFont="1" applyFill="1" applyBorder="1"/>
    <xf numFmtId="0" fontId="4" fillId="0" borderId="24" xfId="0" applyFont="1" applyBorder="1"/>
    <xf numFmtId="0" fontId="4" fillId="0" borderId="25" xfId="0" applyFont="1" applyBorder="1" applyAlignment="1">
      <alignment wrapText="1"/>
    </xf>
    <xf numFmtId="10" fontId="4" fillId="0" borderId="26" xfId="20962" applyNumberFormat="1" applyFont="1" applyBorder="1"/>
    <xf numFmtId="0" fontId="2" fillId="2" borderId="91" xfId="0" applyFont="1" applyFill="1" applyBorder="1" applyAlignment="1">
      <alignment horizontal="right" vertical="center"/>
    </xf>
    <xf numFmtId="0" fontId="2" fillId="0" borderId="99" xfId="0" applyFont="1" applyBorder="1" applyAlignment="1">
      <alignment vertical="center" wrapText="1"/>
    </xf>
    <xf numFmtId="193" fontId="2" fillId="2" borderId="99" xfId="0" applyNumberFormat="1" applyFont="1" applyFill="1" applyBorder="1" applyAlignment="1" applyProtection="1">
      <alignment vertical="center"/>
      <protection locked="0"/>
    </xf>
    <xf numFmtId="193" fontId="87" fillId="2" borderId="99" xfId="0" applyNumberFormat="1" applyFont="1" applyFill="1" applyBorder="1" applyAlignment="1" applyProtection="1">
      <alignment vertical="center"/>
      <protection locked="0"/>
    </xf>
    <xf numFmtId="193" fontId="87" fillId="2" borderId="93" xfId="0" applyNumberFormat="1" applyFont="1" applyFill="1" applyBorder="1" applyAlignment="1" applyProtection="1">
      <alignment vertical="center"/>
      <protection locked="0"/>
    </xf>
    <xf numFmtId="0" fontId="112" fillId="0" borderId="0" xfId="11" applyFont="1" applyFill="1" applyBorder="1" applyProtection="1"/>
    <xf numFmtId="0" fontId="112" fillId="0" borderId="0" xfId="11" applyFont="1" applyFill="1" applyBorder="1" applyAlignment="1" applyProtection="1"/>
    <xf numFmtId="0" fontId="114" fillId="0" borderId="0" xfId="11" applyFont="1" applyFill="1" applyBorder="1" applyAlignment="1" applyProtection="1"/>
    <xf numFmtId="0" fontId="117" fillId="0" borderId="116" xfId="13" applyFont="1" applyFill="1" applyBorder="1" applyAlignment="1" applyProtection="1">
      <alignment horizontal="left" vertical="center" wrapText="1"/>
      <protection locked="0"/>
    </xf>
    <xf numFmtId="49" fontId="117" fillId="0" borderId="116" xfId="5" applyNumberFormat="1" applyFont="1" applyFill="1" applyBorder="1" applyAlignment="1" applyProtection="1">
      <alignment horizontal="right" vertical="center"/>
      <protection locked="0"/>
    </xf>
    <xf numFmtId="49" fontId="118" fillId="0" borderId="116" xfId="5" applyNumberFormat="1" applyFont="1" applyFill="1" applyBorder="1" applyAlignment="1" applyProtection="1">
      <alignment horizontal="right" vertical="center"/>
      <protection locked="0"/>
    </xf>
    <xf numFmtId="0" fontId="113" fillId="0" borderId="116" xfId="0" applyFont="1" applyFill="1" applyBorder="1"/>
    <xf numFmtId="49" fontId="117" fillId="0" borderId="116" xfId="5" applyNumberFormat="1" applyFont="1" applyFill="1" applyBorder="1" applyAlignment="1" applyProtection="1">
      <alignment horizontal="right" vertical="center" wrapText="1"/>
      <protection locked="0"/>
    </xf>
    <xf numFmtId="49" fontId="118" fillId="0" borderId="116" xfId="5" applyNumberFormat="1" applyFont="1" applyFill="1" applyBorder="1" applyAlignment="1" applyProtection="1">
      <alignment horizontal="right" vertical="center" wrapText="1"/>
      <protection locked="0"/>
    </xf>
    <xf numFmtId="0" fontId="113" fillId="0" borderId="0" xfId="0" applyFont="1" applyFill="1"/>
    <xf numFmtId="0" fontId="112" fillId="0" borderId="116" xfId="0" applyNumberFormat="1" applyFont="1" applyFill="1" applyBorder="1" applyAlignment="1">
      <alignment horizontal="left" vertical="center" wrapText="1"/>
    </xf>
    <xf numFmtId="0" fontId="116" fillId="0" borderId="116" xfId="0" applyFont="1" applyFill="1" applyBorder="1"/>
    <xf numFmtId="0" fontId="113" fillId="0" borderId="0" xfId="0" applyFont="1" applyFill="1" applyBorder="1"/>
    <xf numFmtId="0" fontId="115" fillId="0" borderId="116" xfId="0" applyFont="1" applyFill="1" applyBorder="1" applyAlignment="1">
      <alignment horizontal="left" indent="1"/>
    </xf>
    <xf numFmtId="0" fontId="115" fillId="0" borderId="116" xfId="0" applyFont="1" applyFill="1" applyBorder="1" applyAlignment="1">
      <alignment horizontal="left" wrapText="1" indent="1"/>
    </xf>
    <xf numFmtId="0" fontId="112" fillId="0" borderId="116" xfId="0" applyFont="1" applyFill="1" applyBorder="1" applyAlignment="1">
      <alignment horizontal="left" indent="1"/>
    </xf>
    <xf numFmtId="0" fontId="112" fillId="0" borderId="116" xfId="0" applyNumberFormat="1" applyFont="1" applyFill="1" applyBorder="1" applyAlignment="1">
      <alignment horizontal="left" indent="1"/>
    </xf>
    <xf numFmtId="0" fontId="112" fillId="0" borderId="116" xfId="0" applyFont="1" applyFill="1" applyBorder="1" applyAlignment="1">
      <alignment horizontal="left" wrapText="1" indent="2"/>
    </xf>
    <xf numFmtId="0" fontId="115" fillId="0" borderId="116" xfId="0" applyFont="1" applyFill="1" applyBorder="1" applyAlignment="1">
      <alignment horizontal="left" vertical="center" indent="1"/>
    </xf>
    <xf numFmtId="0" fontId="113" fillId="0" borderId="116" xfId="0" applyFont="1" applyFill="1" applyBorder="1" applyAlignment="1">
      <alignment horizontal="left" wrapText="1"/>
    </xf>
    <xf numFmtId="0" fontId="113" fillId="0" borderId="116" xfId="0" applyFont="1" applyFill="1" applyBorder="1" applyAlignment="1">
      <alignment horizontal="left" wrapText="1" indent="2"/>
    </xf>
    <xf numFmtId="49" fontId="113" fillId="0" borderId="116" xfId="0" applyNumberFormat="1" applyFont="1" applyFill="1" applyBorder="1" applyAlignment="1">
      <alignment horizontal="left" indent="3"/>
    </xf>
    <xf numFmtId="49" fontId="113" fillId="0" borderId="116" xfId="0" applyNumberFormat="1" applyFont="1" applyFill="1" applyBorder="1" applyAlignment="1">
      <alignment horizontal="left" indent="1"/>
    </xf>
    <xf numFmtId="49" fontId="113" fillId="0" borderId="116" xfId="0" applyNumberFormat="1" applyFont="1" applyFill="1" applyBorder="1" applyAlignment="1">
      <alignment horizontal="left" vertical="top" wrapText="1" indent="2"/>
    </xf>
    <xf numFmtId="49" fontId="113" fillId="0" borderId="116" xfId="0" applyNumberFormat="1" applyFont="1" applyFill="1" applyBorder="1" applyAlignment="1">
      <alignment horizontal="left" wrapText="1" indent="3"/>
    </xf>
    <xf numFmtId="49" fontId="113" fillId="0" borderId="116" xfId="0" applyNumberFormat="1" applyFont="1" applyFill="1" applyBorder="1" applyAlignment="1">
      <alignment horizontal="left" wrapText="1" indent="2"/>
    </xf>
    <xf numFmtId="0" fontId="113" fillId="0" borderId="116" xfId="0" applyNumberFormat="1" applyFont="1" applyFill="1" applyBorder="1" applyAlignment="1">
      <alignment horizontal="left" wrapText="1" indent="1"/>
    </xf>
    <xf numFmtId="49" fontId="113" fillId="0" borderId="116" xfId="0" applyNumberFormat="1" applyFont="1" applyFill="1" applyBorder="1" applyAlignment="1">
      <alignment horizontal="left" wrapText="1" indent="1"/>
    </xf>
    <xf numFmtId="0" fontId="115" fillId="0" borderId="75" xfId="0" applyNumberFormat="1" applyFont="1" applyFill="1" applyBorder="1" applyAlignment="1">
      <alignment horizontal="left" vertical="center" wrapText="1"/>
    </xf>
    <xf numFmtId="0" fontId="113" fillId="0" borderId="117" xfId="0" applyFont="1" applyFill="1" applyBorder="1" applyAlignment="1">
      <alignment horizontal="center" vertical="center" wrapText="1"/>
    </xf>
    <xf numFmtId="0" fontId="115" fillId="0" borderId="116" xfId="0" applyNumberFormat="1" applyFont="1" applyFill="1" applyBorder="1" applyAlignment="1">
      <alignment horizontal="left" vertical="center" wrapText="1"/>
    </xf>
    <xf numFmtId="0" fontId="113" fillId="0" borderId="116" xfId="0" applyFont="1" applyFill="1" applyBorder="1" applyAlignment="1">
      <alignment horizontal="left" indent="1"/>
    </xf>
    <xf numFmtId="0" fontId="6" fillId="0" borderId="116" xfId="17" applyBorder="1" applyAlignment="1" applyProtection="1"/>
    <xf numFmtId="0" fontId="116" fillId="0" borderId="116" xfId="0" applyFont="1" applyFill="1" applyBorder="1" applyAlignment="1">
      <alignment horizontal="center" vertical="center" wrapText="1"/>
    </xf>
    <xf numFmtId="0" fontId="113" fillId="0" borderId="7" xfId="0" applyFont="1" applyFill="1" applyBorder="1" applyAlignment="1">
      <alignment horizontal="center" vertical="center" wrapText="1"/>
    </xf>
    <xf numFmtId="0" fontId="113" fillId="0" borderId="0" xfId="0" applyFont="1" applyFill="1" applyBorder="1" applyAlignment="1">
      <alignment horizontal="center" vertical="center" wrapText="1"/>
    </xf>
    <xf numFmtId="14" fontId="84" fillId="0" borderId="0" xfId="0" applyNumberFormat="1" applyFont="1" applyFill="1"/>
    <xf numFmtId="0" fontId="119" fillId="0" borderId="116" xfId="13" applyFont="1" applyFill="1" applyBorder="1" applyAlignment="1" applyProtection="1">
      <alignment horizontal="left" vertical="center" wrapText="1"/>
      <protection locked="0"/>
    </xf>
    <xf numFmtId="0" fontId="113" fillId="0" borderId="0" xfId="0" applyFont="1" applyFill="1" applyAlignment="1">
      <alignment horizontal="left" vertical="top" wrapText="1"/>
    </xf>
    <xf numFmtId="0" fontId="113" fillId="0" borderId="0" xfId="0" applyFont="1" applyFill="1" applyAlignment="1">
      <alignment wrapText="1"/>
    </xf>
    <xf numFmtId="0" fontId="113" fillId="0" borderId="116" xfId="0" applyFont="1" applyFill="1" applyBorder="1" applyAlignment="1">
      <alignment horizontal="center" vertical="center"/>
    </xf>
    <xf numFmtId="0" fontId="113" fillId="0" borderId="116" xfId="0" applyFont="1" applyFill="1" applyBorder="1" applyAlignment="1">
      <alignment horizontal="center" vertical="center" wrapText="1"/>
    </xf>
    <xf numFmtId="0" fontId="116" fillId="0" borderId="0" xfId="0" applyFont="1" applyFill="1"/>
    <xf numFmtId="0" fontId="113" fillId="0" borderId="116" xfId="0" applyFont="1" applyFill="1" applyBorder="1" applyAlignment="1">
      <alignment wrapText="1"/>
    </xf>
    <xf numFmtId="0" fontId="113" fillId="0" borderId="116" xfId="0" applyFont="1" applyFill="1" applyBorder="1" applyAlignment="1">
      <alignment horizontal="left" indent="8"/>
    </xf>
    <xf numFmtId="0" fontId="113" fillId="0" borderId="0" xfId="0" applyFont="1" applyFill="1" applyBorder="1" applyAlignment="1">
      <alignment horizontal="left"/>
    </xf>
    <xf numFmtId="0" fontId="116" fillId="0" borderId="0" xfId="0" applyFont="1" applyFill="1" applyBorder="1"/>
    <xf numFmtId="0" fontId="116" fillId="0" borderId="7" xfId="0" applyFont="1" applyFill="1" applyBorder="1"/>
    <xf numFmtId="0" fontId="113" fillId="0" borderId="0" xfId="0" applyFont="1" applyFill="1" applyBorder="1" applyAlignment="1">
      <alignment horizontal="center" vertical="center"/>
    </xf>
    <xf numFmtId="0" fontId="113" fillId="0" borderId="7" xfId="0" applyFont="1" applyFill="1" applyBorder="1" applyAlignment="1">
      <alignment wrapText="1"/>
    </xf>
    <xf numFmtId="49" fontId="113" fillId="0" borderId="116" xfId="0" applyNumberFormat="1" applyFont="1" applyFill="1" applyBorder="1" applyAlignment="1">
      <alignment horizontal="center" vertical="center" wrapText="1"/>
    </xf>
    <xf numFmtId="0" fontId="113" fillId="0" borderId="116" xfId="0" applyFont="1" applyFill="1" applyBorder="1" applyAlignment="1">
      <alignment horizontal="center"/>
    </xf>
    <xf numFmtId="0" fontId="113" fillId="0" borderId="7" xfId="0" applyFont="1" applyFill="1" applyBorder="1"/>
    <xf numFmtId="0" fontId="113" fillId="0" borderId="116" xfId="0" applyFont="1" applyFill="1" applyBorder="1" applyAlignment="1">
      <alignment horizontal="left" indent="2"/>
    </xf>
    <xf numFmtId="0" fontId="113" fillId="0" borderId="116" xfId="0" applyNumberFormat="1" applyFont="1" applyFill="1" applyBorder="1" applyAlignment="1">
      <alignment horizontal="left" indent="1"/>
    </xf>
    <xf numFmtId="0" fontId="113" fillId="0" borderId="0" xfId="0" applyFont="1" applyFill="1" applyAlignment="1">
      <alignment horizontal="center" vertical="center"/>
    </xf>
    <xf numFmtId="0" fontId="121" fillId="0" borderId="0" xfId="0" applyFont="1" applyFill="1"/>
    <xf numFmtId="0" fontId="121" fillId="0" borderId="0" xfId="0" applyFont="1" applyFill="1" applyAlignment="1">
      <alignment horizontal="center" vertical="center"/>
    </xf>
    <xf numFmtId="0" fontId="115" fillId="0" borderId="116" xfId="0" applyFont="1" applyFill="1" applyBorder="1" applyAlignment="1">
      <alignment horizontal="center" vertical="center" wrapText="1"/>
    </xf>
    <xf numFmtId="0" fontId="113" fillId="79" borderId="116" xfId="0" applyFont="1" applyFill="1" applyBorder="1"/>
    <xf numFmtId="0" fontId="116" fillId="79" borderId="116" xfId="0" applyFont="1" applyFill="1" applyBorder="1"/>
    <xf numFmtId="0" fontId="85" fillId="0" borderId="116" xfId="0" applyFont="1" applyBorder="1"/>
    <xf numFmtId="0" fontId="45" fillId="0" borderId="0" xfId="11" applyFont="1" applyFill="1" applyBorder="1" applyProtection="1"/>
    <xf numFmtId="0" fontId="45" fillId="0" borderId="0" xfId="0" applyFont="1"/>
    <xf numFmtId="179" fontId="45" fillId="0" borderId="0" xfId="0" applyNumberFormat="1" applyFont="1" applyAlignment="1">
      <alignment horizontal="left"/>
    </xf>
    <xf numFmtId="0" fontId="122" fillId="0" borderId="19" xfId="0" applyNumberFormat="1" applyFont="1" applyFill="1" applyBorder="1" applyAlignment="1">
      <alignment horizontal="left" vertical="center" wrapText="1" indent="1"/>
    </xf>
    <xf numFmtId="0" fontId="122" fillId="0" borderId="20" xfId="0" applyNumberFormat="1" applyFont="1" applyFill="1" applyBorder="1" applyAlignment="1">
      <alignment horizontal="left" vertical="center" wrapText="1" indent="1"/>
    </xf>
    <xf numFmtId="10" fontId="2" fillId="0" borderId="3" xfId="20962" applyNumberFormat="1" applyFont="1" applyBorder="1" applyAlignment="1" applyProtection="1">
      <alignment horizontal="right" vertical="center" wrapText="1"/>
      <protection locked="0"/>
    </xf>
    <xf numFmtId="10" fontId="84" fillId="0" borderId="3" xfId="20962" applyNumberFormat="1" applyFont="1" applyBorder="1" applyAlignment="1" applyProtection="1">
      <alignment vertical="center" wrapText="1"/>
      <protection locked="0"/>
    </xf>
    <xf numFmtId="10" fontId="84" fillId="0" borderId="22" xfId="20962" applyNumberFormat="1" applyFont="1" applyBorder="1" applyAlignment="1" applyProtection="1">
      <alignment vertical="center" wrapText="1"/>
      <protection locked="0"/>
    </xf>
    <xf numFmtId="10" fontId="2" fillId="2" borderId="3" xfId="20962" applyNumberFormat="1" applyFont="1" applyFill="1" applyBorder="1" applyAlignment="1" applyProtection="1">
      <alignment vertical="center"/>
      <protection locked="0"/>
    </xf>
    <xf numFmtId="10" fontId="87" fillId="2" borderId="3" xfId="20962" applyNumberFormat="1" applyFont="1" applyFill="1" applyBorder="1" applyAlignment="1" applyProtection="1">
      <alignment vertical="center"/>
      <protection locked="0"/>
    </xf>
    <xf numFmtId="10" fontId="87" fillId="2" borderId="22" xfId="20962" applyNumberFormat="1" applyFont="1" applyFill="1" applyBorder="1" applyAlignment="1" applyProtection="1">
      <alignment vertical="center"/>
      <protection locked="0"/>
    </xf>
    <xf numFmtId="10" fontId="84" fillId="0" borderId="3" xfId="20962" applyNumberFormat="1" applyFont="1" applyFill="1" applyBorder="1" applyAlignment="1" applyProtection="1">
      <alignment horizontal="center" vertical="center" wrapText="1"/>
      <protection locked="0"/>
    </xf>
    <xf numFmtId="10" fontId="84" fillId="0" borderId="22" xfId="20962" applyNumberFormat="1" applyFont="1" applyFill="1" applyBorder="1" applyAlignment="1" applyProtection="1">
      <alignment horizontal="center" vertical="center" wrapText="1"/>
      <protection locked="0"/>
    </xf>
    <xf numFmtId="10" fontId="2" fillId="2" borderId="99" xfId="20962" applyNumberFormat="1" applyFont="1" applyFill="1" applyBorder="1" applyAlignment="1" applyProtection="1">
      <alignment vertical="center"/>
      <protection locked="0"/>
    </xf>
    <xf numFmtId="10" fontId="87" fillId="2" borderId="99" xfId="20962" applyNumberFormat="1" applyFont="1" applyFill="1" applyBorder="1" applyAlignment="1" applyProtection="1">
      <alignment vertical="center"/>
      <protection locked="0"/>
    </xf>
    <xf numFmtId="10" fontId="87" fillId="2" borderId="93" xfId="20962" applyNumberFormat="1" applyFont="1" applyFill="1" applyBorder="1" applyAlignment="1" applyProtection="1">
      <alignment vertical="center"/>
      <protection locked="0"/>
    </xf>
    <xf numFmtId="10" fontId="2" fillId="2" borderId="25" xfId="20962" applyNumberFormat="1" applyFont="1" applyFill="1" applyBorder="1" applyAlignment="1" applyProtection="1">
      <alignment vertical="center"/>
      <protection locked="0"/>
    </xf>
    <xf numFmtId="10" fontId="87" fillId="2" borderId="25" xfId="20962" applyNumberFormat="1" applyFont="1" applyFill="1" applyBorder="1" applyAlignment="1" applyProtection="1">
      <alignment vertical="center"/>
      <protection locked="0"/>
    </xf>
    <xf numFmtId="10" fontId="87" fillId="2" borderId="26" xfId="20962" applyNumberFormat="1" applyFont="1" applyFill="1" applyBorder="1" applyAlignment="1" applyProtection="1">
      <alignment vertical="center"/>
      <protection locked="0"/>
    </xf>
    <xf numFmtId="10" fontId="123" fillId="0" borderId="3" xfId="20962" applyNumberFormat="1" applyFont="1" applyFill="1" applyBorder="1" applyAlignment="1" applyProtection="1">
      <alignment horizontal="center" vertical="center" wrapText="1"/>
      <protection locked="0"/>
    </xf>
    <xf numFmtId="0" fontId="65" fillId="0" borderId="0" xfId="0" applyFont="1" applyFill="1" applyBorder="1" applyProtection="1">
      <protection locked="0"/>
    </xf>
    <xf numFmtId="0" fontId="45" fillId="0" borderId="118" xfId="0" applyFont="1" applyFill="1" applyBorder="1" applyAlignment="1" applyProtection="1">
      <alignment horizontal="center"/>
    </xf>
    <xf numFmtId="0" fontId="45" fillId="0" borderId="116" xfId="0" applyFont="1" applyFill="1" applyBorder="1" applyAlignment="1" applyProtection="1">
      <alignment horizontal="center" vertical="center" wrapText="1"/>
    </xf>
    <xf numFmtId="0" fontId="45" fillId="0" borderId="87" xfId="0" applyFont="1" applyFill="1" applyBorder="1" applyAlignment="1" applyProtection="1">
      <alignment horizontal="center" vertical="center" wrapText="1"/>
    </xf>
    <xf numFmtId="0" fontId="2" fillId="0" borderId="118" xfId="0" applyFont="1" applyFill="1" applyBorder="1" applyAlignment="1" applyProtection="1">
      <alignment horizontal="left"/>
    </xf>
    <xf numFmtId="164" fontId="97" fillId="0" borderId="116" xfId="7" applyNumberFormat="1" applyFont="1" applyFill="1" applyBorder="1" applyAlignment="1" applyProtection="1">
      <alignment horizontal="right"/>
    </xf>
    <xf numFmtId="164" fontId="96" fillId="36" borderId="116" xfId="7" applyNumberFormat="1" applyFont="1" applyFill="1" applyBorder="1" applyAlignment="1" applyProtection="1">
      <alignment horizontal="right"/>
    </xf>
    <xf numFmtId="164" fontId="97" fillId="0" borderId="120" xfId="7" applyNumberFormat="1" applyFont="1" applyFill="1" applyBorder="1" applyAlignment="1" applyProtection="1">
      <alignment horizontal="right"/>
    </xf>
    <xf numFmtId="164" fontId="96" fillId="36" borderId="87" xfId="7" applyNumberFormat="1" applyFont="1" applyFill="1" applyBorder="1" applyAlignment="1" applyProtection="1">
      <alignment horizontal="right"/>
    </xf>
    <xf numFmtId="0" fontId="2" fillId="0" borderId="118" xfId="0" applyFont="1" applyFill="1" applyBorder="1" applyAlignment="1" applyProtection="1">
      <alignment horizontal="left" indent="2"/>
    </xf>
    <xf numFmtId="38" fontId="97" fillId="0" borderId="116" xfId="7" applyNumberFormat="1" applyFont="1" applyFill="1" applyBorder="1" applyAlignment="1" applyProtection="1">
      <alignment horizontal="right"/>
    </xf>
    <xf numFmtId="38" fontId="96" fillId="36" borderId="116" xfId="7" applyNumberFormat="1" applyFont="1" applyFill="1" applyBorder="1" applyAlignment="1" applyProtection="1">
      <alignment horizontal="right"/>
    </xf>
    <xf numFmtId="38" fontId="97" fillId="0" borderId="120" xfId="7" applyNumberFormat="1" applyFont="1" applyFill="1" applyBorder="1" applyAlignment="1" applyProtection="1">
      <alignment horizontal="right"/>
    </xf>
    <xf numFmtId="38" fontId="96" fillId="36" borderId="87" xfId="7" applyNumberFormat="1" applyFont="1" applyFill="1" applyBorder="1" applyAlignment="1" applyProtection="1">
      <alignment horizontal="right"/>
    </xf>
    <xf numFmtId="0" fontId="45" fillId="0" borderId="118" xfId="0" applyFont="1" applyFill="1" applyBorder="1" applyAlignment="1" applyProtection="1"/>
    <xf numFmtId="164" fontId="97" fillId="0" borderId="116" xfId="7" applyNumberFormat="1" applyFont="1" applyFill="1" applyBorder="1" applyAlignment="1" applyProtection="1">
      <alignment horizontal="right"/>
      <protection locked="0"/>
    </xf>
    <xf numFmtId="164" fontId="97" fillId="0" borderId="120" xfId="7" applyNumberFormat="1" applyFont="1" applyFill="1" applyBorder="1" applyAlignment="1" applyProtection="1">
      <alignment horizontal="right"/>
      <protection locked="0"/>
    </xf>
    <xf numFmtId="164" fontId="97" fillId="0" borderId="87" xfId="7" applyNumberFormat="1" applyFont="1" applyFill="1" applyBorder="1" applyAlignment="1" applyProtection="1">
      <alignment horizontal="right"/>
    </xf>
    <xf numFmtId="0" fontId="2" fillId="0" borderId="118" xfId="0" applyFont="1" applyFill="1" applyBorder="1" applyAlignment="1" applyProtection="1">
      <alignment horizontal="left" indent="1"/>
    </xf>
    <xf numFmtId="0" fontId="45" fillId="0" borderId="118" xfId="0" applyFont="1" applyFill="1" applyBorder="1" applyAlignment="1" applyProtection="1">
      <alignment horizontal="left"/>
    </xf>
    <xf numFmtId="164" fontId="96" fillId="0" borderId="116" xfId="7" applyNumberFormat="1" applyFont="1" applyFill="1" applyBorder="1" applyAlignment="1" applyProtection="1">
      <alignment horizontal="right"/>
    </xf>
    <xf numFmtId="164" fontId="96" fillId="36" borderId="25" xfId="7" applyNumberFormat="1" applyFont="1" applyFill="1" applyBorder="1" applyAlignment="1" applyProtection="1">
      <alignment horizontal="right"/>
    </xf>
    <xf numFmtId="164" fontId="96" fillId="36" borderId="26" xfId="7" applyNumberFormat="1" applyFont="1" applyFill="1" applyBorder="1" applyAlignment="1" applyProtection="1">
      <alignment horizontal="right"/>
    </xf>
    <xf numFmtId="0" fontId="65" fillId="0" borderId="0" xfId="0" applyFont="1" applyFill="1" applyBorder="1" applyAlignment="1" applyProtection="1">
      <alignment horizontal="right"/>
      <protection locked="0"/>
    </xf>
    <xf numFmtId="0" fontId="2" fillId="0" borderId="116" xfId="0" applyFont="1" applyFill="1" applyBorder="1" applyAlignment="1">
      <alignment horizontal="left" vertical="center"/>
    </xf>
    <xf numFmtId="0" fontId="45" fillId="0" borderId="116" xfId="0" applyFont="1" applyFill="1" applyBorder="1" applyAlignment="1">
      <alignment horizontal="center" vertical="center" wrapText="1"/>
    </xf>
    <xf numFmtId="0" fontId="45" fillId="0" borderId="87" xfId="0" applyFont="1" applyFill="1" applyBorder="1" applyAlignment="1">
      <alignment horizontal="center" vertical="center" wrapText="1"/>
    </xf>
    <xf numFmtId="38" fontId="2" fillId="0" borderId="116" xfId="0" applyNumberFormat="1" applyFont="1" applyFill="1" applyBorder="1" applyAlignment="1" applyProtection="1">
      <alignment horizontal="right"/>
      <protection locked="0"/>
    </xf>
    <xf numFmtId="38" fontId="2" fillId="0" borderId="87" xfId="0" applyNumberFormat="1" applyFont="1" applyFill="1" applyBorder="1" applyAlignment="1" applyProtection="1">
      <alignment horizontal="right"/>
      <protection locked="0"/>
    </xf>
    <xf numFmtId="0" fontId="2" fillId="0" borderId="116" xfId="0" applyFont="1" applyFill="1" applyBorder="1" applyAlignment="1">
      <alignment horizontal="left" wrapText="1" indent="1"/>
    </xf>
    <xf numFmtId="38" fontId="97" fillId="0" borderId="50" xfId="0" applyNumberFormat="1" applyFont="1" applyFill="1" applyBorder="1" applyAlignment="1" applyProtection="1">
      <alignment horizontal="right"/>
      <protection locked="0"/>
    </xf>
    <xf numFmtId="38" fontId="97" fillId="0" borderId="116" xfId="0" applyNumberFormat="1" applyFont="1" applyFill="1" applyBorder="1" applyAlignment="1" applyProtection="1">
      <alignment horizontal="right"/>
      <protection locked="0"/>
    </xf>
    <xf numFmtId="38" fontId="96" fillId="36" borderId="116" xfId="0" applyNumberFormat="1" applyFont="1" applyFill="1" applyBorder="1" applyAlignment="1">
      <alignment horizontal="right"/>
    </xf>
    <xf numFmtId="0" fontId="2" fillId="0" borderId="116" xfId="0" applyFont="1" applyFill="1" applyBorder="1" applyAlignment="1">
      <alignment horizontal="left" wrapText="1" indent="2"/>
    </xf>
    <xf numFmtId="0" fontId="45" fillId="0" borderId="116" xfId="0" applyFont="1" applyFill="1" applyBorder="1" applyAlignment="1"/>
    <xf numFmtId="38" fontId="97" fillId="0" borderId="87" xfId="7" applyNumberFormat="1" applyFont="1" applyFill="1" applyBorder="1" applyAlignment="1" applyProtection="1">
      <alignment horizontal="right"/>
    </xf>
    <xf numFmtId="0" fontId="45" fillId="0" borderId="116" xfId="0" applyFont="1" applyFill="1" applyBorder="1" applyAlignment="1">
      <alignment horizontal="left"/>
    </xf>
    <xf numFmtId="0" fontId="45" fillId="0" borderId="116" xfId="0" applyFont="1" applyFill="1" applyBorder="1" applyAlignment="1">
      <alignment horizontal="center"/>
    </xf>
    <xf numFmtId="38" fontId="96" fillId="0" borderId="116" xfId="0" applyNumberFormat="1" applyFont="1" applyFill="1" applyBorder="1" applyAlignment="1">
      <alignment horizontal="center"/>
    </xf>
    <xf numFmtId="38" fontId="96" fillId="0" borderId="87" xfId="0" applyNumberFormat="1" applyFont="1" applyFill="1" applyBorder="1" applyAlignment="1">
      <alignment horizontal="center"/>
    </xf>
    <xf numFmtId="0" fontId="2" fillId="0" borderId="116" xfId="0" applyFont="1" applyFill="1" applyBorder="1" applyAlignment="1">
      <alignment horizontal="left" indent="1"/>
    </xf>
    <xf numFmtId="38" fontId="96" fillId="36" borderId="116" xfId="0" applyNumberFormat="1" applyFont="1" applyFill="1" applyBorder="1" applyAlignment="1" applyProtection="1">
      <alignment horizontal="right"/>
    </xf>
    <xf numFmtId="38" fontId="97" fillId="0" borderId="87" xfId="0" applyNumberFormat="1" applyFont="1" applyFill="1" applyBorder="1" applyAlignment="1" applyProtection="1">
      <alignment horizontal="right"/>
      <protection locked="0"/>
    </xf>
    <xf numFmtId="38" fontId="96" fillId="36" borderId="116" xfId="7" applyNumberFormat="1" applyFont="1" applyFill="1" applyBorder="1" applyAlignment="1" applyProtection="1"/>
    <xf numFmtId="38" fontId="97" fillId="0" borderId="116" xfId="0" applyNumberFormat="1" applyFont="1" applyFill="1" applyBorder="1" applyAlignment="1" applyProtection="1">
      <protection locked="0"/>
    </xf>
    <xf numFmtId="38" fontId="96" fillId="36" borderId="87" xfId="7" applyNumberFormat="1" applyFont="1" applyFill="1" applyBorder="1" applyAlignment="1" applyProtection="1"/>
    <xf numFmtId="0" fontId="45" fillId="0" borderId="116" xfId="0" applyFont="1" applyFill="1" applyBorder="1" applyAlignment="1">
      <alignment horizontal="left" indent="1"/>
    </xf>
    <xf numFmtId="0" fontId="45" fillId="0" borderId="116" xfId="0" applyFont="1" applyFill="1" applyBorder="1" applyAlignment="1">
      <alignment horizontal="left" vertical="center" wrapText="1"/>
    </xf>
    <xf numFmtId="38" fontId="97" fillId="0" borderId="116" xfId="0" applyNumberFormat="1" applyFont="1" applyFill="1" applyBorder="1" applyAlignment="1" applyProtection="1">
      <alignment horizontal="right" vertical="center"/>
      <protection locked="0"/>
    </xf>
    <xf numFmtId="38" fontId="96" fillId="36" borderId="25" xfId="0" applyNumberFormat="1" applyFont="1" applyFill="1" applyBorder="1" applyAlignment="1">
      <alignment horizontal="right"/>
    </xf>
    <xf numFmtId="38" fontId="96" fillId="36" borderId="25" xfId="7" applyNumberFormat="1" applyFont="1" applyFill="1" applyBorder="1" applyAlignment="1" applyProtection="1">
      <alignment horizontal="right"/>
    </xf>
    <xf numFmtId="38" fontId="96" fillId="36" borderId="26" xfId="7" applyNumberFormat="1" applyFont="1" applyFill="1" applyBorder="1" applyAlignment="1" applyProtection="1">
      <alignment horizontal="right"/>
    </xf>
    <xf numFmtId="0" fontId="45" fillId="0" borderId="0" xfId="0" applyFont="1" applyFill="1" applyBorder="1" applyAlignment="1">
      <alignment horizontal="center"/>
    </xf>
    <xf numFmtId="0" fontId="45" fillId="0" borderId="0" xfId="0" applyFont="1" applyFill="1" applyAlignment="1">
      <alignment horizontal="center"/>
    </xf>
    <xf numFmtId="0" fontId="65" fillId="0" borderId="0" xfId="0" applyFont="1" applyFill="1" applyAlignment="1">
      <alignment horizontal="right"/>
    </xf>
    <xf numFmtId="0" fontId="45" fillId="0" borderId="116" xfId="0" applyFont="1" applyFill="1" applyBorder="1" applyAlignment="1" applyProtection="1">
      <alignment horizontal="left"/>
      <protection locked="0"/>
    </xf>
    <xf numFmtId="0" fontId="2" fillId="0" borderId="116" xfId="0" applyFont="1" applyFill="1" applyBorder="1" applyAlignment="1" applyProtection="1">
      <alignment horizontal="left" indent="4"/>
      <protection locked="0"/>
    </xf>
    <xf numFmtId="38" fontId="97" fillId="0" borderId="116" xfId="0" applyNumberFormat="1" applyFont="1" applyFill="1" applyBorder="1" applyAlignment="1" applyProtection="1">
      <alignment horizontal="right"/>
    </xf>
    <xf numFmtId="0" fontId="45" fillId="0" borderId="120" xfId="0" applyNumberFormat="1" applyFont="1" applyFill="1" applyBorder="1" applyAlignment="1">
      <alignment vertical="center" wrapText="1"/>
    </xf>
    <xf numFmtId="0" fontId="2" fillId="0" borderId="120" xfId="0" applyNumberFormat="1" applyFont="1" applyFill="1" applyBorder="1" applyAlignment="1">
      <alignment horizontal="left" vertical="center" wrapText="1" indent="4"/>
    </xf>
    <xf numFmtId="0" fontId="96" fillId="0" borderId="120" xfId="0" applyNumberFormat="1" applyFont="1" applyFill="1" applyBorder="1" applyAlignment="1">
      <alignment vertical="center" wrapText="1"/>
    </xf>
    <xf numFmtId="0" fontId="2" fillId="0" borderId="116" xfId="0" applyFont="1" applyFill="1" applyBorder="1" applyAlignment="1" applyProtection="1">
      <alignment horizontal="left" vertical="center" indent="11"/>
      <protection locked="0"/>
    </xf>
    <xf numFmtId="38" fontId="96" fillId="78" borderId="116" xfId="0" applyNumberFormat="1" applyFont="1" applyFill="1" applyBorder="1" applyAlignment="1" applyProtection="1">
      <alignment horizontal="right"/>
    </xf>
    <xf numFmtId="0" fontId="46" fillId="0" borderId="116" xfId="0" applyFont="1" applyFill="1" applyBorder="1" applyAlignment="1" applyProtection="1">
      <alignment horizontal="left" vertical="center" indent="17"/>
      <protection locked="0"/>
    </xf>
    <xf numFmtId="0" fontId="97" fillId="0" borderId="120" xfId="0" applyNumberFormat="1" applyFont="1" applyFill="1" applyBorder="1" applyAlignment="1">
      <alignment horizontal="left" vertical="center" wrapText="1"/>
    </xf>
    <xf numFmtId="0" fontId="2" fillId="0" borderId="120" xfId="0" applyNumberFormat="1" applyFont="1" applyFill="1" applyBorder="1" applyAlignment="1">
      <alignment horizontal="left" vertical="center" wrapText="1"/>
    </xf>
    <xf numFmtId="38" fontId="96" fillId="36" borderId="25" xfId="0" applyNumberFormat="1" applyFont="1" applyFill="1" applyBorder="1" applyAlignment="1" applyProtection="1">
      <alignment horizontal="right"/>
    </xf>
    <xf numFmtId="38" fontId="4" fillId="36" borderId="116" xfId="7" applyNumberFormat="1" applyFont="1" applyFill="1" applyBorder="1" applyAlignment="1">
      <alignment vertical="center" wrapText="1"/>
    </xf>
    <xf numFmtId="38" fontId="4" fillId="0" borderId="116" xfId="7" applyNumberFormat="1" applyFont="1" applyBorder="1" applyAlignment="1">
      <alignment vertical="center" wrapText="1"/>
    </xf>
    <xf numFmtId="38" fontId="4" fillId="0" borderId="116" xfId="7" applyNumberFormat="1" applyFont="1" applyFill="1" applyBorder="1" applyAlignment="1">
      <alignment vertical="center" wrapText="1"/>
    </xf>
    <xf numFmtId="38" fontId="4" fillId="36" borderId="25" xfId="7" applyNumberFormat="1" applyFont="1" applyFill="1" applyBorder="1" applyAlignment="1">
      <alignment vertical="center" wrapText="1"/>
    </xf>
    <xf numFmtId="0" fontId="124" fillId="0" borderId="19" xfId="0" applyFont="1" applyBorder="1" applyAlignment="1">
      <alignment horizontal="center" vertical="center" wrapText="1"/>
    </xf>
    <xf numFmtId="0" fontId="124" fillId="0" borderId="20" xfId="0" applyFont="1" applyBorder="1" applyAlignment="1">
      <alignment horizontal="center" vertical="center" wrapText="1"/>
    </xf>
    <xf numFmtId="0" fontId="84" fillId="0" borderId="116" xfId="0" applyFont="1" applyBorder="1" applyAlignment="1">
      <alignment vertical="center" wrapText="1"/>
    </xf>
    <xf numFmtId="38" fontId="4" fillId="36" borderId="87" xfId="7" applyNumberFormat="1" applyFont="1" applyFill="1" applyBorder="1" applyAlignment="1">
      <alignment vertical="center" wrapText="1"/>
    </xf>
    <xf numFmtId="38" fontId="4" fillId="0" borderId="87" xfId="7" applyNumberFormat="1" applyFont="1" applyBorder="1" applyAlignment="1">
      <alignment vertical="center" wrapText="1"/>
    </xf>
    <xf numFmtId="14" fontId="2" fillId="3" borderId="116" xfId="8" quotePrefix="1" applyNumberFormat="1" applyFont="1" applyFill="1" applyBorder="1" applyAlignment="1" applyProtection="1">
      <alignment horizontal="left"/>
      <protection locked="0"/>
    </xf>
    <xf numFmtId="38" fontId="4" fillId="0" borderId="87" xfId="7" applyNumberFormat="1" applyFont="1" applyFill="1" applyBorder="1" applyAlignment="1">
      <alignment vertical="center" wrapText="1"/>
    </xf>
    <xf numFmtId="38" fontId="4" fillId="36" borderId="26" xfId="7" applyNumberFormat="1" applyFont="1" applyFill="1" applyBorder="1" applyAlignment="1">
      <alignment vertical="center" wrapText="1"/>
    </xf>
    <xf numFmtId="0" fontId="125" fillId="0" borderId="0" xfId="0" applyFont="1" applyFill="1" applyAlignment="1">
      <alignment horizontal="center"/>
    </xf>
    <xf numFmtId="9" fontId="84" fillId="0" borderId="23" xfId="0" applyNumberFormat="1" applyFont="1" applyBorder="1" applyAlignment="1"/>
    <xf numFmtId="10" fontId="84" fillId="0" borderId="23" xfId="0" applyNumberFormat="1" applyFont="1" applyBorder="1" applyAlignment="1"/>
    <xf numFmtId="10" fontId="84" fillId="0" borderId="42" xfId="0" applyNumberFormat="1" applyFont="1" applyBorder="1" applyAlignment="1"/>
    <xf numFmtId="193" fontId="86" fillId="36" borderId="20" xfId="0" applyNumberFormat="1" applyFont="1" applyFill="1" applyBorder="1" applyAlignment="1">
      <alignment horizontal="center" vertical="center"/>
    </xf>
    <xf numFmtId="0" fontId="84" fillId="0" borderId="116" xfId="0" applyFont="1" applyFill="1" applyBorder="1" applyAlignment="1"/>
    <xf numFmtId="193" fontId="84" fillId="0" borderId="87" xfId="0" applyNumberFormat="1" applyFont="1" applyBorder="1" applyAlignment="1"/>
    <xf numFmtId="0" fontId="84" fillId="0" borderId="116" xfId="0" applyFont="1" applyFill="1" applyBorder="1" applyAlignment="1">
      <alignment vertical="center" wrapText="1"/>
    </xf>
    <xf numFmtId="193" fontId="84" fillId="0" borderId="87" xfId="0" applyNumberFormat="1" applyFont="1" applyBorder="1" applyAlignment="1">
      <alignment wrapText="1"/>
    </xf>
    <xf numFmtId="0" fontId="86" fillId="36" borderId="116" xfId="0" applyFont="1" applyFill="1" applyBorder="1" applyAlignment="1">
      <alignment wrapText="1"/>
    </xf>
    <xf numFmtId="193" fontId="86" fillId="36" borderId="87" xfId="0" applyNumberFormat="1" applyFont="1" applyFill="1" applyBorder="1" applyAlignment="1">
      <alignment horizontal="center" vertical="center" wrapText="1"/>
    </xf>
    <xf numFmtId="193" fontId="86" fillId="0" borderId="87" xfId="0" applyNumberFormat="1" applyFont="1" applyBorder="1" applyAlignment="1">
      <alignment wrapText="1"/>
    </xf>
    <xf numFmtId="0" fontId="84" fillId="0" borderId="116" xfId="0" applyFont="1" applyBorder="1" applyAlignment="1">
      <alignment wrapText="1"/>
    </xf>
    <xf numFmtId="193" fontId="86" fillId="36" borderId="26" xfId="0" applyNumberFormat="1" applyFont="1" applyFill="1" applyBorder="1" applyAlignment="1">
      <alignment horizontal="center" vertical="center" wrapText="1"/>
    </xf>
    <xf numFmtId="0" fontId="86" fillId="36" borderId="116" xfId="0" applyFont="1" applyFill="1" applyBorder="1" applyAlignment="1">
      <alignment horizontal="left" vertical="top" wrapText="1"/>
    </xf>
    <xf numFmtId="38" fontId="96" fillId="36" borderId="87" xfId="2" applyNumberFormat="1" applyFont="1" applyFill="1" applyBorder="1" applyAlignment="1" applyProtection="1">
      <alignment vertical="top"/>
    </xf>
    <xf numFmtId="38" fontId="97" fillId="3" borderId="87" xfId="2" applyNumberFormat="1" applyFont="1" applyFill="1" applyBorder="1" applyAlignment="1" applyProtection="1">
      <alignment vertical="top"/>
      <protection locked="0"/>
    </xf>
    <xf numFmtId="0" fontId="2" fillId="3" borderId="116" xfId="13" applyFont="1" applyFill="1" applyBorder="1" applyAlignment="1" applyProtection="1">
      <alignment vertical="center" wrapText="1"/>
      <protection locked="0"/>
    </xf>
    <xf numFmtId="0" fontId="2" fillId="3" borderId="117" xfId="13" applyFont="1" applyFill="1" applyBorder="1" applyAlignment="1" applyProtection="1">
      <alignment vertical="center" wrapText="1"/>
      <protection locked="0"/>
    </xf>
    <xf numFmtId="38" fontId="96" fillId="36" borderId="87" xfId="2" applyNumberFormat="1" applyFont="1" applyFill="1" applyBorder="1" applyAlignment="1" applyProtection="1">
      <alignment vertical="top" wrapText="1"/>
    </xf>
    <xf numFmtId="38" fontId="97" fillId="3" borderId="87" xfId="2" applyNumberFormat="1" applyFont="1" applyFill="1" applyBorder="1" applyAlignment="1" applyProtection="1">
      <alignment vertical="top" wrapText="1"/>
      <protection locked="0"/>
    </xf>
    <xf numFmtId="0" fontId="2" fillId="3" borderId="116" xfId="13" applyFont="1" applyFill="1" applyBorder="1" applyAlignment="1" applyProtection="1">
      <alignment horizontal="left" vertical="center" wrapText="1"/>
      <protection locked="0"/>
    </xf>
    <xf numFmtId="0" fontId="2" fillId="3" borderId="116" xfId="9" applyFont="1" applyFill="1" applyBorder="1" applyAlignment="1" applyProtection="1">
      <alignment horizontal="left" vertical="center" wrapText="1"/>
      <protection locked="0"/>
    </xf>
    <xf numFmtId="0" fontId="2" fillId="0" borderId="116" xfId="13" applyFont="1" applyBorder="1" applyAlignment="1" applyProtection="1">
      <alignment horizontal="left" vertical="center" wrapText="1"/>
      <protection locked="0"/>
    </xf>
    <xf numFmtId="0" fontId="2" fillId="0" borderId="116" xfId="13" applyFont="1" applyFill="1" applyBorder="1" applyAlignment="1" applyProtection="1">
      <alignment horizontal="left" vertical="center" wrapText="1"/>
      <protection locked="0"/>
    </xf>
    <xf numFmtId="1" fontId="45" fillId="36" borderId="116" xfId="2" applyNumberFormat="1" applyFont="1" applyFill="1" applyBorder="1" applyAlignment="1" applyProtection="1">
      <alignment horizontal="left" vertical="top" wrapText="1"/>
    </xf>
    <xf numFmtId="0" fontId="45" fillId="3" borderId="116" xfId="13" applyFont="1" applyFill="1" applyBorder="1" applyAlignment="1" applyProtection="1">
      <alignment vertical="center" wrapText="1"/>
      <protection locked="0"/>
    </xf>
    <xf numFmtId="38" fontId="96" fillId="36" borderId="87" xfId="2" applyNumberFormat="1" applyFont="1" applyFill="1" applyBorder="1" applyAlignment="1" applyProtection="1">
      <alignment vertical="top" wrapText="1"/>
      <protection locked="0"/>
    </xf>
    <xf numFmtId="0" fontId="2" fillId="3" borderId="116" xfId="13" applyFont="1" applyFill="1" applyBorder="1" applyAlignment="1" applyProtection="1">
      <alignment horizontal="left" vertical="center" wrapText="1" indent="2"/>
      <protection locked="0"/>
    </xf>
    <xf numFmtId="0" fontId="45" fillId="36" borderId="116" xfId="13" applyFont="1" applyFill="1" applyBorder="1" applyAlignment="1" applyProtection="1">
      <alignment vertical="center" wrapText="1"/>
      <protection locked="0"/>
    </xf>
    <xf numFmtId="38" fontId="96" fillId="36" borderId="26" xfId="2" applyNumberFormat="1" applyFont="1" applyFill="1" applyBorder="1" applyAlignment="1" applyProtection="1">
      <alignment vertical="top" wrapText="1"/>
    </xf>
    <xf numFmtId="38" fontId="84" fillId="0" borderId="0" xfId="0" applyNumberFormat="1" applyFont="1" applyAlignment="1">
      <alignment wrapText="1"/>
    </xf>
    <xf numFmtId="0" fontId="126" fillId="0" borderId="0" xfId="0" applyFont="1" applyFill="1"/>
    <xf numFmtId="0" fontId="4" fillId="36" borderId="116" xfId="0" applyFont="1" applyFill="1" applyBorder="1" applyAlignment="1">
      <alignment horizontal="left" vertical="center" wrapText="1"/>
    </xf>
    <xf numFmtId="0" fontId="3" fillId="0" borderId="116" xfId="0" applyFont="1" applyFill="1" applyBorder="1" applyAlignment="1">
      <alignment horizontal="left" vertical="center" wrapText="1"/>
    </xf>
    <xf numFmtId="10" fontId="3" fillId="0" borderId="116" xfId="0" applyNumberFormat="1" applyFont="1" applyFill="1" applyBorder="1" applyAlignment="1">
      <alignment horizontal="left" vertical="center" wrapText="1"/>
    </xf>
    <xf numFmtId="164" fontId="3" fillId="0" borderId="87" xfId="7" applyNumberFormat="1" applyFont="1" applyFill="1" applyBorder="1" applyAlignment="1">
      <alignment horizontal="left" vertical="center" wrapText="1"/>
    </xf>
    <xf numFmtId="10" fontId="3" fillId="0" borderId="116" xfId="20962" applyNumberFormat="1" applyFont="1" applyFill="1" applyBorder="1" applyAlignment="1">
      <alignment horizontal="left" vertical="center" wrapText="1"/>
    </xf>
    <xf numFmtId="0" fontId="101" fillId="0" borderId="116" xfId="0" applyFont="1" applyFill="1" applyBorder="1" applyAlignment="1">
      <alignment horizontal="left" vertical="center" wrapText="1"/>
    </xf>
    <xf numFmtId="10" fontId="101" fillId="0" borderId="116" xfId="20962" applyNumberFormat="1" applyFont="1" applyFill="1" applyBorder="1" applyAlignment="1">
      <alignment horizontal="left" vertical="center" wrapText="1"/>
    </xf>
    <xf numFmtId="164" fontId="101" fillId="0" borderId="87" xfId="7" applyNumberFormat="1" applyFont="1" applyFill="1" applyBorder="1" applyAlignment="1">
      <alignment horizontal="left" vertical="center" wrapText="1"/>
    </xf>
    <xf numFmtId="9" fontId="4" fillId="36" borderId="116" xfId="20962" applyFont="1" applyFill="1" applyBorder="1" applyAlignment="1">
      <alignment horizontal="left" vertical="center" wrapText="1"/>
    </xf>
    <xf numFmtId="164" fontId="4" fillId="36" borderId="87" xfId="7" applyNumberFormat="1" applyFont="1" applyFill="1" applyBorder="1" applyAlignment="1">
      <alignment horizontal="left" vertical="center" wrapText="1"/>
    </xf>
    <xf numFmtId="10" fontId="101" fillId="0" borderId="117" xfId="20962" applyNumberFormat="1" applyFont="1" applyFill="1" applyBorder="1" applyAlignment="1">
      <alignment horizontal="left" vertical="center" wrapText="1"/>
    </xf>
    <xf numFmtId="164" fontId="101" fillId="0" borderId="93" xfId="7" applyNumberFormat="1" applyFont="1" applyFill="1" applyBorder="1" applyAlignment="1">
      <alignment horizontal="left" vertical="center" wrapText="1"/>
    </xf>
    <xf numFmtId="0" fontId="4" fillId="36" borderId="116" xfId="0" applyFont="1" applyFill="1" applyBorder="1" applyAlignment="1">
      <alignment horizontal="center" vertical="center" wrapText="1"/>
    </xf>
    <xf numFmtId="164" fontId="127" fillId="0" borderId="87" xfId="7" applyNumberFormat="1" applyFont="1" applyFill="1" applyBorder="1" applyAlignment="1">
      <alignment horizontal="left" vertical="center" wrapText="1"/>
    </xf>
    <xf numFmtId="164" fontId="128" fillId="0" borderId="26" xfId="7" applyNumberFormat="1" applyFont="1" applyFill="1" applyBorder="1" applyAlignment="1" applyProtection="1">
      <alignment horizontal="left" vertical="center"/>
    </xf>
    <xf numFmtId="167" fontId="86" fillId="36" borderId="116" xfId="0" applyNumberFormat="1" applyFont="1" applyFill="1" applyBorder="1"/>
    <xf numFmtId="167" fontId="86" fillId="36" borderId="25" xfId="0" applyNumberFormat="1" applyFont="1" applyFill="1" applyBorder="1"/>
    <xf numFmtId="193" fontId="129" fillId="36" borderId="25" xfId="0" applyNumberFormat="1" applyFont="1" applyFill="1" applyBorder="1"/>
    <xf numFmtId="193" fontId="84" fillId="0" borderId="116" xfId="0" applyNumberFormat="1" applyFont="1" applyBorder="1" applyAlignment="1"/>
    <xf numFmtId="193" fontId="86" fillId="0" borderId="89" xfId="0" applyNumberFormat="1" applyFont="1" applyBorder="1" applyAlignment="1"/>
    <xf numFmtId="193" fontId="86" fillId="36" borderId="56" xfId="0" applyNumberFormat="1" applyFont="1" applyFill="1" applyBorder="1" applyAlignment="1"/>
    <xf numFmtId="193" fontId="86" fillId="36" borderId="24" xfId="0" applyNumberFormat="1" applyFont="1" applyFill="1" applyBorder="1"/>
    <xf numFmtId="193" fontId="86" fillId="36" borderId="25" xfId="0" applyNumberFormat="1" applyFont="1" applyFill="1" applyBorder="1"/>
    <xf numFmtId="193" fontId="86" fillId="36" borderId="26" xfId="0" applyNumberFormat="1" applyFont="1" applyFill="1" applyBorder="1"/>
    <xf numFmtId="193" fontId="86" fillId="36" borderId="57" xfId="0" applyNumberFormat="1" applyFont="1" applyFill="1" applyBorder="1"/>
    <xf numFmtId="193" fontId="126" fillId="36" borderId="25" xfId="0" applyNumberFormat="1" applyFont="1" applyFill="1" applyBorder="1"/>
    <xf numFmtId="9" fontId="126" fillId="36" borderId="26" xfId="20962" applyFont="1" applyFill="1" applyBorder="1"/>
    <xf numFmtId="9" fontId="126" fillId="0" borderId="22" xfId="20962" applyFont="1" applyBorder="1"/>
    <xf numFmtId="0" fontId="100" fillId="3" borderId="123" xfId="0" applyFont="1" applyFill="1" applyBorder="1" applyAlignment="1">
      <alignment horizontal="left"/>
    </xf>
    <xf numFmtId="0" fontId="45" fillId="0" borderId="124" xfId="0" applyFont="1" applyFill="1" applyBorder="1" applyAlignment="1">
      <alignment horizontal="center" vertical="center" wrapText="1"/>
    </xf>
    <xf numFmtId="0" fontId="45" fillId="0" borderId="125" xfId="0" applyFont="1" applyFill="1" applyBorder="1" applyAlignment="1">
      <alignment horizontal="center" vertical="center" wrapText="1"/>
    </xf>
    <xf numFmtId="0" fontId="45" fillId="0" borderId="126" xfId="0" applyFont="1" applyFill="1" applyBorder="1" applyAlignment="1">
      <alignment horizontal="center" vertical="center" wrapText="1"/>
    </xf>
    <xf numFmtId="0" fontId="4" fillId="3" borderId="127" xfId="0" applyFont="1" applyFill="1" applyBorder="1" applyAlignment="1">
      <alignment vertical="center"/>
    </xf>
    <xf numFmtId="0" fontId="3" fillId="3" borderId="128" xfId="0" applyFont="1" applyFill="1" applyBorder="1" applyAlignment="1">
      <alignment vertical="center"/>
    </xf>
    <xf numFmtId="0" fontId="3" fillId="3" borderId="127" xfId="0" applyFont="1" applyFill="1" applyBorder="1" applyAlignment="1">
      <alignment vertical="center"/>
    </xf>
    <xf numFmtId="0" fontId="3" fillId="3" borderId="129" xfId="0" applyFont="1" applyFill="1" applyBorder="1" applyAlignment="1">
      <alignment vertical="center"/>
    </xf>
    <xf numFmtId="169" fontId="9" fillId="37" borderId="69" xfId="20" applyBorder="1"/>
    <xf numFmtId="169" fontId="9" fillId="37" borderId="98" xfId="20" applyBorder="1"/>
    <xf numFmtId="194" fontId="3" fillId="0" borderId="127" xfId="7" applyNumberFormat="1" applyFont="1" applyFill="1" applyBorder="1" applyAlignment="1">
      <alignment vertical="center"/>
    </xf>
    <xf numFmtId="194" fontId="3" fillId="0" borderId="90" xfId="7" applyNumberFormat="1" applyFont="1" applyFill="1" applyBorder="1" applyAlignment="1">
      <alignment vertical="center"/>
    </xf>
    <xf numFmtId="194" fontId="4" fillId="0" borderId="125" xfId="7" applyNumberFormat="1" applyFont="1" applyFill="1" applyBorder="1" applyAlignment="1">
      <alignment vertical="center"/>
    </xf>
    <xf numFmtId="194" fontId="3" fillId="0" borderId="128" xfId="7" applyNumberFormat="1" applyFont="1" applyFill="1" applyBorder="1" applyAlignment="1">
      <alignment vertical="center"/>
    </xf>
    <xf numFmtId="0" fontId="3" fillId="0" borderId="130" xfId="0" applyFont="1" applyFill="1" applyBorder="1" applyAlignment="1">
      <alignment vertical="center"/>
    </xf>
    <xf numFmtId="194" fontId="3" fillId="0" borderId="124" xfId="7" applyNumberFormat="1" applyFont="1" applyFill="1" applyBorder="1" applyAlignment="1">
      <alignment vertical="center"/>
    </xf>
    <xf numFmtId="0" fontId="3" fillId="0" borderId="21" xfId="0" applyFont="1" applyFill="1" applyBorder="1" applyAlignment="1">
      <alignment vertical="center"/>
    </xf>
    <xf numFmtId="0" fontId="3" fillId="0" borderId="126" xfId="0" applyFont="1" applyFill="1" applyBorder="1" applyAlignment="1">
      <alignment vertical="center"/>
    </xf>
    <xf numFmtId="0" fontId="4" fillId="0" borderId="130" xfId="0" applyFont="1" applyFill="1" applyBorder="1" applyAlignment="1">
      <alignment vertical="center"/>
    </xf>
    <xf numFmtId="194" fontId="4" fillId="0" borderId="127" xfId="0" applyNumberFormat="1" applyFont="1" applyFill="1" applyBorder="1" applyAlignment="1">
      <alignment vertical="center"/>
    </xf>
    <xf numFmtId="194" fontId="4" fillId="0" borderId="124" xfId="0" applyNumberFormat="1" applyFont="1" applyFill="1" applyBorder="1" applyAlignment="1">
      <alignment vertical="center"/>
    </xf>
    <xf numFmtId="194" fontId="4" fillId="0" borderId="128" xfId="0" applyNumberFormat="1" applyFont="1" applyFill="1" applyBorder="1" applyAlignment="1">
      <alignment vertical="center"/>
    </xf>
    <xf numFmtId="194" fontId="3" fillId="0" borderId="21" xfId="7" applyNumberFormat="1" applyFont="1" applyFill="1" applyBorder="1" applyAlignment="1">
      <alignment vertical="center"/>
    </xf>
    <xf numFmtId="194" fontId="3" fillId="0" borderId="130" xfId="7" applyNumberFormat="1" applyFont="1" applyFill="1" applyBorder="1" applyAlignment="1">
      <alignment vertical="center"/>
    </xf>
    <xf numFmtId="194" fontId="3" fillId="0" borderId="126" xfId="7" applyNumberFormat="1" applyFont="1" applyFill="1" applyBorder="1" applyAlignment="1">
      <alignment vertical="center"/>
    </xf>
    <xf numFmtId="0" fontId="4" fillId="0" borderId="27" xfId="0" applyFont="1" applyFill="1" applyBorder="1" applyAlignment="1">
      <alignment vertical="center"/>
    </xf>
    <xf numFmtId="194" fontId="4" fillId="0" borderId="131" xfId="0" applyNumberFormat="1" applyFont="1" applyFill="1" applyBorder="1" applyAlignment="1">
      <alignment vertical="center"/>
    </xf>
    <xf numFmtId="194" fontId="4" fillId="0" borderId="25" xfId="0" applyNumberFormat="1" applyFont="1" applyFill="1" applyBorder="1" applyAlignment="1">
      <alignment vertical="center"/>
    </xf>
    <xf numFmtId="194" fontId="4" fillId="0" borderId="26" xfId="7" applyNumberFormat="1" applyFont="1" applyFill="1" applyBorder="1" applyAlignment="1">
      <alignment vertical="center"/>
    </xf>
    <xf numFmtId="194" fontId="4" fillId="0" borderId="92" xfId="0" applyNumberFormat="1" applyFont="1" applyFill="1" applyBorder="1" applyAlignment="1">
      <alignment vertical="center"/>
    </xf>
    <xf numFmtId="194" fontId="3" fillId="0" borderId="76" xfId="7" applyNumberFormat="1" applyFont="1" applyFill="1" applyBorder="1" applyAlignment="1">
      <alignment vertical="center"/>
    </xf>
    <xf numFmtId="194" fontId="3" fillId="0" borderId="29" xfId="7" applyNumberFormat="1" applyFont="1" applyFill="1" applyBorder="1" applyAlignment="1">
      <alignment vertical="center"/>
    </xf>
    <xf numFmtId="194" fontId="4" fillId="0" borderId="20" xfId="7" applyNumberFormat="1" applyFont="1" applyFill="1" applyBorder="1" applyAlignment="1">
      <alignment vertical="center"/>
    </xf>
    <xf numFmtId="0" fontId="3" fillId="0" borderId="132" xfId="0" applyFont="1" applyFill="1" applyBorder="1" applyAlignment="1">
      <alignment horizontal="center" vertical="center"/>
    </xf>
    <xf numFmtId="0" fontId="3" fillId="0" borderId="133" xfId="0" applyFont="1" applyFill="1" applyBorder="1" applyAlignment="1">
      <alignment vertical="center"/>
    </xf>
    <xf numFmtId="194" fontId="3" fillId="0" borderId="134" xfId="0" applyNumberFormat="1" applyFont="1" applyFill="1" applyBorder="1" applyAlignment="1">
      <alignment vertical="center"/>
    </xf>
    <xf numFmtId="194" fontId="3" fillId="0" borderId="135" xfId="7" applyNumberFormat="1" applyFont="1" applyFill="1" applyBorder="1" applyAlignment="1">
      <alignment vertical="center"/>
    </xf>
    <xf numFmtId="194" fontId="4" fillId="0" borderId="136" xfId="7" applyNumberFormat="1" applyFont="1" applyFill="1" applyBorder="1" applyAlignment="1">
      <alignment vertical="center"/>
    </xf>
    <xf numFmtId="43" fontId="3" fillId="0" borderId="134" xfId="0" applyNumberFormat="1" applyFont="1" applyFill="1" applyBorder="1" applyAlignment="1">
      <alignment vertical="center"/>
    </xf>
    <xf numFmtId="10" fontId="4" fillId="0" borderId="137" xfId="20962" applyNumberFormat="1" applyFont="1" applyFill="1" applyBorder="1" applyAlignment="1">
      <alignment vertical="center"/>
    </xf>
    <xf numFmtId="10" fontId="4" fillId="0" borderId="96" xfId="20962" applyNumberFormat="1" applyFont="1" applyFill="1" applyBorder="1" applyAlignment="1">
      <alignment vertical="center"/>
    </xf>
    <xf numFmtId="10" fontId="4" fillId="0" borderId="97" xfId="20962" applyNumberFormat="1" applyFont="1" applyFill="1" applyBorder="1" applyAlignment="1">
      <alignment vertical="center"/>
    </xf>
    <xf numFmtId="194" fontId="4" fillId="0" borderId="21" xfId="0" applyNumberFormat="1" applyFont="1" applyFill="1" applyBorder="1" applyAlignment="1">
      <alignment vertical="center"/>
    </xf>
    <xf numFmtId="194" fontId="4" fillId="0" borderId="24" xfId="0" applyNumberFormat="1" applyFont="1" applyFill="1" applyBorder="1" applyAlignment="1">
      <alignment vertical="center"/>
    </xf>
    <xf numFmtId="164" fontId="3" fillId="0" borderId="25" xfId="0" applyNumberFormat="1" applyFont="1" applyFill="1" applyBorder="1" applyAlignment="1">
      <alignment vertical="center"/>
    </xf>
    <xf numFmtId="10" fontId="130" fillId="0" borderId="101" xfId="20962" applyNumberFormat="1" applyFont="1" applyFill="1" applyBorder="1" applyAlignment="1" applyProtection="1">
      <alignment horizontal="right" vertical="center"/>
      <protection locked="0"/>
    </xf>
    <xf numFmtId="164" fontId="116" fillId="0" borderId="116" xfId="7" applyNumberFormat="1" applyFont="1" applyFill="1" applyBorder="1"/>
    <xf numFmtId="164" fontId="131" fillId="0" borderId="116" xfId="7" applyNumberFormat="1" applyFont="1" applyFill="1" applyBorder="1"/>
    <xf numFmtId="164" fontId="113" fillId="0" borderId="116" xfId="7" applyNumberFormat="1" applyFont="1" applyFill="1" applyBorder="1"/>
    <xf numFmtId="164" fontId="133" fillId="0" borderId="116" xfId="7" applyNumberFormat="1" applyFont="1" applyFill="1" applyBorder="1"/>
    <xf numFmtId="164" fontId="113" fillId="0" borderId="116" xfId="7" applyNumberFormat="1" applyFont="1" applyFill="1" applyBorder="1" applyAlignment="1">
      <alignment horizontal="left" indent="1"/>
    </xf>
    <xf numFmtId="164" fontId="116" fillId="0" borderId="116" xfId="0" applyNumberFormat="1" applyFont="1" applyFill="1" applyBorder="1"/>
    <xf numFmtId="164" fontId="112" fillId="0" borderId="116" xfId="7" applyNumberFormat="1" applyFont="1" applyFill="1" applyBorder="1" applyAlignment="1">
      <alignment horizontal="left" vertical="center" wrapText="1"/>
    </xf>
    <xf numFmtId="164" fontId="113" fillId="0" borderId="116" xfId="7" applyNumberFormat="1" applyFont="1" applyFill="1" applyBorder="1" applyAlignment="1">
      <alignment horizontal="center" vertical="center" wrapText="1"/>
    </xf>
    <xf numFmtId="164" fontId="113" fillId="0" borderId="116" xfId="7" applyNumberFormat="1" applyFont="1" applyFill="1" applyBorder="1" applyAlignment="1">
      <alignment horizontal="center" vertical="center"/>
    </xf>
    <xf numFmtId="164" fontId="115" fillId="0" borderId="116" xfId="7" applyNumberFormat="1" applyFont="1" applyFill="1" applyBorder="1" applyAlignment="1">
      <alignment horizontal="left" vertical="center" wrapText="1"/>
    </xf>
    <xf numFmtId="164" fontId="116" fillId="0" borderId="7" xfId="7" applyNumberFormat="1" applyFont="1" applyFill="1" applyBorder="1"/>
    <xf numFmtId="164" fontId="113" fillId="0" borderId="116" xfId="7" applyNumberFormat="1" applyFont="1" applyFill="1" applyBorder="1" applyAlignment="1">
      <alignment horizontal="left" indent="2"/>
    </xf>
    <xf numFmtId="164" fontId="113" fillId="0" borderId="116" xfId="7" applyNumberFormat="1" applyFont="1" applyFill="1" applyBorder="1" applyAlignment="1">
      <alignment horizontal="left" indent="3"/>
    </xf>
    <xf numFmtId="164" fontId="113" fillId="0" borderId="116" xfId="7" applyNumberFormat="1" applyFont="1" applyFill="1" applyBorder="1" applyAlignment="1">
      <alignment horizontal="left" vertical="top" wrapText="1" indent="2"/>
    </xf>
    <xf numFmtId="164" fontId="113" fillId="0" borderId="116" xfId="7" applyNumberFormat="1" applyFont="1" applyFill="1" applyBorder="1" applyAlignment="1">
      <alignment horizontal="left" wrapText="1" indent="3"/>
    </xf>
    <xf numFmtId="164" fontId="113" fillId="0" borderId="116" xfId="7" applyNumberFormat="1" applyFont="1" applyFill="1" applyBorder="1" applyAlignment="1">
      <alignment horizontal="left" wrapText="1" indent="2"/>
    </xf>
    <xf numFmtId="164" fontId="113" fillId="0" borderId="116" xfId="7" applyNumberFormat="1" applyFont="1" applyFill="1" applyBorder="1" applyAlignment="1">
      <alignment horizontal="left" wrapText="1" indent="1"/>
    </xf>
    <xf numFmtId="194" fontId="132" fillId="36" borderId="124" xfId="20965" applyNumberFormat="1" applyFont="1" applyFill="1" applyBorder="1"/>
    <xf numFmtId="0" fontId="113" fillId="80" borderId="124" xfId="0" applyFont="1" applyFill="1" applyBorder="1"/>
    <xf numFmtId="0" fontId="113" fillId="81" borderId="124" xfId="0" applyFont="1" applyFill="1" applyBorder="1"/>
    <xf numFmtId="164" fontId="126" fillId="0" borderId="101" xfId="7" applyNumberFormat="1" applyFont="1" applyBorder="1"/>
    <xf numFmtId="164" fontId="126" fillId="0" borderId="87" xfId="7" applyNumberFormat="1" applyFont="1" applyBorder="1"/>
    <xf numFmtId="164" fontId="3" fillId="0" borderId="101" xfId="7" applyNumberFormat="1" applyFont="1" applyBorder="1" applyAlignment="1"/>
    <xf numFmtId="164" fontId="3" fillId="0" borderId="87" xfId="7" applyNumberFormat="1" applyFont="1" applyBorder="1" applyAlignment="1"/>
    <xf numFmtId="164" fontId="126" fillId="0" borderId="101" xfId="7" applyNumberFormat="1" applyFont="1" applyBorder="1" applyAlignment="1">
      <alignment vertical="center"/>
    </xf>
    <xf numFmtId="0" fontId="0" fillId="0" borderId="124" xfId="0" applyBorder="1" applyAlignment="1">
      <alignment horizontal="left" indent="2"/>
    </xf>
    <xf numFmtId="0" fontId="135" fillId="0" borderId="138" xfId="0" applyNumberFormat="1" applyFont="1" applyFill="1" applyBorder="1" applyAlignment="1">
      <alignment vertical="center" wrapText="1" readingOrder="1"/>
    </xf>
    <xf numFmtId="0" fontId="135" fillId="0" borderId="139" xfId="0" applyNumberFormat="1" applyFont="1" applyFill="1" applyBorder="1" applyAlignment="1">
      <alignment vertical="center" wrapText="1" readingOrder="1"/>
    </xf>
    <xf numFmtId="0" fontId="0" fillId="0" borderId="124" xfId="0" applyBorder="1" applyAlignment="1">
      <alignment horizontal="left" indent="3"/>
    </xf>
    <xf numFmtId="0" fontId="135" fillId="0" borderId="139" xfId="0" applyNumberFormat="1" applyFont="1" applyFill="1" applyBorder="1" applyAlignment="1">
      <alignment horizontal="left" vertical="center" wrapText="1" indent="1" readingOrder="1"/>
    </xf>
    <xf numFmtId="0" fontId="0" fillId="0" borderId="133" xfId="0" applyBorder="1" applyAlignment="1">
      <alignment horizontal="left" indent="2"/>
    </xf>
    <xf numFmtId="0" fontId="135" fillId="0" borderId="140" xfId="0" applyNumberFormat="1" applyFont="1" applyFill="1" applyBorder="1" applyAlignment="1">
      <alignment vertical="center" wrapText="1" readingOrder="1"/>
    </xf>
    <xf numFmtId="0" fontId="0" fillId="0" borderId="124" xfId="0" applyFill="1" applyBorder="1" applyAlignment="1">
      <alignment horizontal="left" indent="2"/>
    </xf>
    <xf numFmtId="0" fontId="136" fillId="0" borderId="124" xfId="0" applyNumberFormat="1" applyFont="1" applyFill="1" applyBorder="1" applyAlignment="1">
      <alignment vertical="center" wrapText="1" readingOrder="1"/>
    </xf>
    <xf numFmtId="164" fontId="121" fillId="0" borderId="124" xfId="7" applyNumberFormat="1" applyFont="1" applyBorder="1"/>
    <xf numFmtId="164" fontId="0" fillId="0" borderId="124" xfId="7" applyNumberFormat="1" applyFont="1" applyBorder="1"/>
    <xf numFmtId="164" fontId="121" fillId="0" borderId="133" xfId="7" applyNumberFormat="1" applyFont="1" applyBorder="1"/>
    <xf numFmtId="164" fontId="0" fillId="0" borderId="133" xfId="7" applyNumberFormat="1" applyFont="1" applyBorder="1"/>
    <xf numFmtId="164" fontId="137" fillId="0" borderId="124" xfId="7" applyNumberFormat="1" applyFont="1" applyBorder="1"/>
    <xf numFmtId="164" fontId="138" fillId="0" borderId="124" xfId="7" applyNumberFormat="1" applyFont="1" applyBorder="1"/>
    <xf numFmtId="10" fontId="0" fillId="0" borderId="124" xfId="20962" applyNumberFormat="1" applyFont="1" applyBorder="1"/>
    <xf numFmtId="10" fontId="0" fillId="0" borderId="133" xfId="20962" applyNumberFormat="1" applyFont="1" applyBorder="1"/>
    <xf numFmtId="0" fontId="111" fillId="0" borderId="7" xfId="0" applyFont="1" applyBorder="1"/>
    <xf numFmtId="0" fontId="116" fillId="0" borderId="133" xfId="0" applyFont="1" applyFill="1" applyBorder="1" applyAlignment="1">
      <alignment horizontal="center" vertical="center" wrapText="1"/>
    </xf>
    <xf numFmtId="0" fontId="116" fillId="0" borderId="135" xfId="0" applyFont="1" applyFill="1" applyBorder="1" applyAlignment="1">
      <alignment horizontal="center" vertical="center" wrapText="1"/>
    </xf>
    <xf numFmtId="0" fontId="84" fillId="0" borderId="124" xfId="0" applyFont="1" applyFill="1" applyBorder="1"/>
    <xf numFmtId="0" fontId="6" fillId="0" borderId="124" xfId="17" applyFill="1" applyBorder="1" applyAlignment="1" applyProtection="1"/>
    <xf numFmtId="43" fontId="0" fillId="0" borderId="0" xfId="0" applyNumberFormat="1"/>
    <xf numFmtId="0" fontId="94" fillId="0" borderId="72" xfId="0" applyFont="1" applyBorder="1" applyAlignment="1">
      <alignment horizontal="left" wrapText="1"/>
    </xf>
    <xf numFmtId="0" fontId="94" fillId="0" borderId="71" xfId="0" applyFont="1" applyBorder="1" applyAlignment="1">
      <alignment horizontal="left" wrapText="1"/>
    </xf>
    <xf numFmtId="0" fontId="45" fillId="0" borderId="29" xfId="0" applyFont="1" applyFill="1" applyBorder="1" applyAlignment="1" applyProtection="1">
      <alignment horizontal="center"/>
    </xf>
    <xf numFmtId="0" fontId="45" fillId="0" borderId="30" xfId="0" applyFont="1" applyFill="1" applyBorder="1" applyAlignment="1" applyProtection="1">
      <alignment horizontal="center"/>
    </xf>
    <xf numFmtId="0" fontId="45" fillId="0" borderId="32" xfId="0" applyFont="1" applyFill="1" applyBorder="1" applyAlignment="1" applyProtection="1">
      <alignment horizontal="center"/>
    </xf>
    <xf numFmtId="0" fontId="45" fillId="0" borderId="31" xfId="0" applyFont="1" applyFill="1" applyBorder="1" applyAlignment="1" applyProtection="1">
      <alignment horizontal="center"/>
    </xf>
    <xf numFmtId="0" fontId="86" fillId="0" borderId="4" xfId="0" applyFont="1" applyBorder="1" applyAlignment="1">
      <alignment horizontal="center" vertical="center"/>
    </xf>
    <xf numFmtId="0" fontId="86" fillId="0" borderId="73" xfId="0" applyFont="1" applyBorder="1" applyAlignment="1">
      <alignment horizontal="center" vertical="center"/>
    </xf>
    <xf numFmtId="0" fontId="45" fillId="0" borderId="5" xfId="0" applyFont="1" applyFill="1" applyBorder="1" applyAlignment="1">
      <alignment horizontal="center" vertical="center"/>
    </xf>
    <xf numFmtId="0" fontId="45" fillId="0" borderId="7" xfId="0" applyFont="1" applyFill="1" applyBorder="1" applyAlignment="1">
      <alignment horizontal="center" vertical="center"/>
    </xf>
    <xf numFmtId="0" fontId="45" fillId="0" borderId="3" xfId="0" applyFont="1" applyBorder="1" applyAlignment="1">
      <alignment horizontal="center" vertical="center" wrapText="1"/>
    </xf>
    <xf numFmtId="0" fontId="45" fillId="0" borderId="22" xfId="0" applyFont="1" applyBorder="1" applyAlignment="1">
      <alignment horizontal="center" vertical="center" wrapText="1"/>
    </xf>
    <xf numFmtId="0" fontId="86" fillId="0" borderId="86" xfId="0" applyFont="1" applyFill="1" applyBorder="1" applyAlignment="1">
      <alignment horizontal="center" vertical="center" wrapText="1"/>
    </xf>
    <xf numFmtId="0" fontId="84" fillId="0" borderId="86" xfId="0" applyFont="1" applyFill="1" applyBorder="1" applyAlignment="1">
      <alignment horizontal="center" vertical="center" wrapText="1"/>
    </xf>
    <xf numFmtId="0" fontId="45" fillId="0" borderId="86" xfId="11" applyFont="1" applyFill="1" applyBorder="1" applyAlignment="1" applyProtection="1">
      <alignment horizontal="center" vertical="center" wrapText="1"/>
    </xf>
    <xf numFmtId="0" fontId="45" fillId="0" borderId="87" xfId="11" applyFont="1" applyFill="1" applyBorder="1" applyAlignment="1" applyProtection="1">
      <alignment horizontal="center" vertical="center" wrapText="1"/>
    </xf>
    <xf numFmtId="0" fontId="45" fillId="0" borderId="77" xfId="11" applyFont="1" applyFill="1" applyBorder="1" applyAlignment="1" applyProtection="1">
      <alignment horizontal="center" vertical="center" wrapText="1"/>
    </xf>
    <xf numFmtId="0" fontId="45" fillId="0" borderId="0" xfId="11" applyFont="1" applyFill="1" applyBorder="1" applyAlignment="1" applyProtection="1">
      <alignment horizontal="center" vertical="center" wrapText="1"/>
    </xf>
    <xf numFmtId="0" fontId="4" fillId="36" borderId="76" xfId="0" applyFont="1" applyFill="1" applyBorder="1" applyAlignment="1">
      <alignment horizontal="center" vertical="center" wrapText="1"/>
    </xf>
    <xf numFmtId="0" fontId="4" fillId="36" borderId="32" xfId="0" applyFont="1" applyFill="1" applyBorder="1" applyAlignment="1">
      <alignment horizontal="center" vertical="center" wrapText="1"/>
    </xf>
    <xf numFmtId="0" fontId="4" fillId="36" borderId="88" xfId="0" applyFont="1" applyFill="1" applyBorder="1" applyAlignment="1">
      <alignment horizontal="center" vertical="center" wrapText="1"/>
    </xf>
    <xf numFmtId="0" fontId="4" fillId="36" borderId="120" xfId="0" applyFont="1" applyFill="1" applyBorder="1" applyAlignment="1">
      <alignment horizontal="center" vertical="center" wrapText="1"/>
    </xf>
    <xf numFmtId="9" fontId="3" fillId="0" borderId="8" xfId="0" applyNumberFormat="1" applyFont="1" applyBorder="1" applyAlignment="1">
      <alignment horizontal="center" vertical="center"/>
    </xf>
    <xf numFmtId="9" fontId="3" fillId="0" borderId="10" xfId="0" applyNumberFormat="1" applyFont="1" applyBorder="1" applyAlignment="1">
      <alignment horizontal="center" vertical="center"/>
    </xf>
    <xf numFmtId="0" fontId="99" fillId="3" borderId="78" xfId="13" applyFont="1" applyFill="1" applyBorder="1" applyAlignment="1" applyProtection="1">
      <alignment horizontal="center" vertical="center" wrapText="1"/>
      <protection locked="0"/>
    </xf>
    <xf numFmtId="0" fontId="99" fillId="3" borderId="70" xfId="13" applyFont="1" applyFill="1" applyBorder="1" applyAlignment="1" applyProtection="1">
      <alignment horizontal="center" vertical="center" wrapText="1"/>
      <protection locked="0"/>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164" fontId="45" fillId="3" borderId="76" xfId="1" applyNumberFormat="1" applyFont="1" applyFill="1" applyBorder="1" applyAlignment="1" applyProtection="1">
      <alignment horizontal="center"/>
      <protection locked="0"/>
    </xf>
    <xf numFmtId="164" fontId="45" fillId="3" borderId="30" xfId="1" applyNumberFormat="1" applyFont="1" applyFill="1" applyBorder="1" applyAlignment="1" applyProtection="1">
      <alignment horizontal="center"/>
      <protection locked="0"/>
    </xf>
    <xf numFmtId="164" fontId="45" fillId="3" borderId="31" xfId="1" applyNumberFormat="1" applyFont="1" applyFill="1" applyBorder="1" applyAlignment="1" applyProtection="1">
      <alignment horizontal="center"/>
      <protection locked="0"/>
    </xf>
    <xf numFmtId="164" fontId="45" fillId="0" borderId="18" xfId="1" applyNumberFormat="1" applyFont="1" applyFill="1" applyBorder="1" applyAlignment="1" applyProtection="1">
      <alignment horizontal="center"/>
      <protection locked="0"/>
    </xf>
    <xf numFmtId="164" fontId="45" fillId="0" borderId="19" xfId="1" applyNumberFormat="1" applyFont="1" applyFill="1" applyBorder="1" applyAlignment="1" applyProtection="1">
      <alignment horizontal="center"/>
      <protection locked="0"/>
    </xf>
    <xf numFmtId="164" fontId="45" fillId="0" borderId="20" xfId="1" applyNumberFormat="1" applyFont="1" applyFill="1" applyBorder="1" applyAlignment="1" applyProtection="1">
      <alignment horizontal="center"/>
      <protection locked="0"/>
    </xf>
    <xf numFmtId="0" fontId="86" fillId="0" borderId="55" xfId="0" applyFont="1" applyBorder="1" applyAlignment="1">
      <alignment horizontal="center" vertical="center" wrapText="1"/>
    </xf>
    <xf numFmtId="0" fontId="86" fillId="0" borderId="56" xfId="0" applyFont="1" applyBorder="1" applyAlignment="1">
      <alignment horizontal="center" vertical="center" wrapText="1"/>
    </xf>
    <xf numFmtId="164" fontId="45" fillId="0" borderId="79" xfId="1" applyNumberFormat="1" applyFont="1" applyFill="1" applyBorder="1" applyAlignment="1" applyProtection="1">
      <alignment horizontal="center" vertical="center" wrapText="1"/>
      <protection locked="0"/>
    </xf>
    <xf numFmtId="164" fontId="45" fillId="0" borderId="80" xfId="1" applyNumberFormat="1" applyFont="1" applyFill="1" applyBorder="1" applyAlignment="1" applyProtection="1">
      <alignment horizontal="center" vertical="center" wrapText="1"/>
      <protection locked="0"/>
    </xf>
    <xf numFmtId="0" fontId="3" fillId="0" borderId="78" xfId="0" applyFont="1" applyFill="1" applyBorder="1" applyAlignment="1">
      <alignment horizontal="center" vertical="center" wrapText="1"/>
    </xf>
    <xf numFmtId="0" fontId="3" fillId="0" borderId="70" xfId="0" applyFont="1" applyFill="1" applyBorder="1" applyAlignment="1">
      <alignment horizontal="center" vertical="center" wrapText="1"/>
    </xf>
    <xf numFmtId="0" fontId="86" fillId="0" borderId="81" xfId="0" applyFont="1" applyBorder="1" applyAlignment="1">
      <alignment horizontal="center"/>
    </xf>
    <xf numFmtId="0" fontId="86" fillId="0" borderId="82" xfId="0" applyFont="1" applyBorder="1" applyAlignment="1">
      <alignment horizontal="center"/>
    </xf>
    <xf numFmtId="0" fontId="3"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wrapText="1"/>
    </xf>
    <xf numFmtId="0" fontId="3" fillId="0" borderId="10" xfId="0" applyFont="1" applyFill="1" applyBorder="1" applyAlignment="1">
      <alignment horizontal="center" wrapText="1"/>
    </xf>
    <xf numFmtId="0" fontId="100" fillId="0" borderId="58" xfId="0" applyFont="1" applyFill="1" applyBorder="1" applyAlignment="1">
      <alignment horizontal="left" vertical="center"/>
    </xf>
    <xf numFmtId="0" fontId="100" fillId="0" borderId="59" xfId="0" applyFont="1" applyFill="1" applyBorder="1" applyAlignment="1">
      <alignment horizontal="left" vertical="center"/>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84" xfId="0" applyFont="1" applyFill="1" applyBorder="1" applyAlignment="1">
      <alignment horizontal="center" vertical="center" wrapText="1"/>
    </xf>
    <xf numFmtId="0" fontId="3" fillId="0" borderId="66" xfId="0" applyFont="1" applyFill="1" applyBorder="1" applyAlignment="1">
      <alignment horizontal="center" vertical="center" wrapText="1"/>
    </xf>
    <xf numFmtId="0" fontId="3" fillId="0" borderId="59" xfId="0" applyFont="1" applyFill="1" applyBorder="1" applyAlignment="1">
      <alignment horizontal="center" vertical="center" wrapText="1"/>
    </xf>
    <xf numFmtId="0" fontId="3" fillId="0" borderId="84" xfId="0" applyFont="1" applyFill="1" applyBorder="1" applyAlignment="1">
      <alignment horizontal="center" vertical="center" wrapText="1"/>
    </xf>
    <xf numFmtId="0" fontId="3" fillId="0" borderId="19" xfId="0" applyFont="1" applyBorder="1" applyAlignment="1">
      <alignment horizontal="center"/>
    </xf>
    <xf numFmtId="0" fontId="3" fillId="0" borderId="20" xfId="0" applyFont="1" applyBorder="1" applyAlignment="1">
      <alignment horizontal="center" vertical="center" wrapText="1"/>
    </xf>
    <xf numFmtId="0" fontId="3" fillId="0" borderId="87" xfId="0" applyFont="1" applyBorder="1" applyAlignment="1">
      <alignment horizontal="center" vertical="center" wrapText="1"/>
    </xf>
    <xf numFmtId="0" fontId="115" fillId="0" borderId="106" xfId="0" applyNumberFormat="1" applyFont="1" applyFill="1" applyBorder="1" applyAlignment="1">
      <alignment horizontal="left" vertical="center" wrapText="1"/>
    </xf>
    <xf numFmtId="0" fontId="115" fillId="0" borderId="107" xfId="0" applyNumberFormat="1" applyFont="1" applyFill="1" applyBorder="1" applyAlignment="1">
      <alignment horizontal="left" vertical="center" wrapText="1"/>
    </xf>
    <xf numFmtId="0" fontId="115" fillId="0" borderId="111" xfId="0" applyNumberFormat="1" applyFont="1" applyFill="1" applyBorder="1" applyAlignment="1">
      <alignment horizontal="left" vertical="center" wrapText="1"/>
    </xf>
    <xf numFmtId="0" fontId="115" fillId="0" borderId="112" xfId="0" applyNumberFormat="1" applyFont="1" applyFill="1" applyBorder="1" applyAlignment="1">
      <alignment horizontal="left" vertical="center" wrapText="1"/>
    </xf>
    <xf numFmtId="0" fontId="115" fillId="0" borderId="114" xfId="0" applyNumberFormat="1" applyFont="1" applyFill="1" applyBorder="1" applyAlignment="1">
      <alignment horizontal="left" vertical="center" wrapText="1"/>
    </xf>
    <xf numFmtId="0" fontId="115" fillId="0" borderId="115" xfId="0" applyNumberFormat="1" applyFont="1" applyFill="1" applyBorder="1" applyAlignment="1">
      <alignment horizontal="left" vertical="center" wrapText="1"/>
    </xf>
    <xf numFmtId="0" fontId="116" fillId="0" borderId="108" xfId="0" applyFont="1" applyFill="1" applyBorder="1" applyAlignment="1">
      <alignment horizontal="center" vertical="center" wrapText="1"/>
    </xf>
    <xf numFmtId="0" fontId="116" fillId="0" borderId="109" xfId="0" applyFont="1" applyFill="1" applyBorder="1" applyAlignment="1">
      <alignment horizontal="center" vertical="center" wrapText="1"/>
    </xf>
    <xf numFmtId="0" fontId="116" fillId="0" borderId="110" xfId="0" applyFont="1" applyFill="1" applyBorder="1" applyAlignment="1">
      <alignment horizontal="center" vertical="center" wrapText="1"/>
    </xf>
    <xf numFmtId="0" fontId="116" fillId="0" borderId="90" xfId="0" applyFont="1" applyFill="1" applyBorder="1" applyAlignment="1">
      <alignment horizontal="center" vertical="center" wrapText="1"/>
    </xf>
    <xf numFmtId="0" fontId="116" fillId="0" borderId="113" xfId="0" applyFont="1" applyFill="1" applyBorder="1" applyAlignment="1">
      <alignment horizontal="center" vertical="center" wrapText="1"/>
    </xf>
    <xf numFmtId="0" fontId="116" fillId="0" borderId="82" xfId="0" applyFont="1" applyFill="1" applyBorder="1" applyAlignment="1">
      <alignment horizontal="center" vertical="center" wrapText="1"/>
    </xf>
    <xf numFmtId="0" fontId="113" fillId="0" borderId="117" xfId="0" applyFont="1" applyFill="1" applyBorder="1" applyAlignment="1">
      <alignment horizontal="center" vertical="center" wrapText="1"/>
    </xf>
    <xf numFmtId="0" fontId="113" fillId="0" borderId="7" xfId="0" applyFont="1" applyFill="1" applyBorder="1" applyAlignment="1">
      <alignment horizontal="center" vertical="center" wrapText="1"/>
    </xf>
    <xf numFmtId="0" fontId="113" fillId="0" borderId="116" xfId="0" applyFont="1" applyFill="1" applyBorder="1" applyAlignment="1">
      <alignment horizontal="center" vertical="center" wrapText="1"/>
    </xf>
    <xf numFmtId="0" fontId="120" fillId="0" borderId="116" xfId="0" applyFont="1" applyFill="1" applyBorder="1" applyAlignment="1">
      <alignment horizontal="center" vertical="center"/>
    </xf>
    <xf numFmtId="0" fontId="120" fillId="0" borderId="108" xfId="0" applyFont="1" applyFill="1" applyBorder="1" applyAlignment="1">
      <alignment horizontal="center" vertical="center"/>
    </xf>
    <xf numFmtId="0" fontId="120" fillId="0" borderId="110" xfId="0" applyFont="1" applyFill="1" applyBorder="1" applyAlignment="1">
      <alignment horizontal="center" vertical="center"/>
    </xf>
    <xf numFmtId="0" fontId="120" fillId="0" borderId="90" xfId="0" applyFont="1" applyFill="1" applyBorder="1" applyAlignment="1">
      <alignment horizontal="center" vertical="center"/>
    </xf>
    <xf numFmtId="0" fontId="120" fillId="0" borderId="82" xfId="0" applyFont="1" applyFill="1" applyBorder="1" applyAlignment="1">
      <alignment horizontal="center" vertical="center"/>
    </xf>
    <xf numFmtId="0" fontId="116" fillId="0" borderId="116" xfId="0" applyFont="1" applyFill="1" applyBorder="1" applyAlignment="1">
      <alignment horizontal="center" vertical="center" wrapText="1"/>
    </xf>
    <xf numFmtId="0" fontId="116" fillId="0" borderId="77" xfId="0" applyFont="1" applyFill="1" applyBorder="1" applyAlignment="1">
      <alignment horizontal="center" vertical="center" wrapText="1"/>
    </xf>
    <xf numFmtId="0" fontId="116" fillId="0" borderId="75" xfId="0" applyFont="1" applyFill="1" applyBorder="1" applyAlignment="1">
      <alignment horizontal="center" vertical="center" wrapText="1"/>
    </xf>
    <xf numFmtId="0" fontId="113" fillId="0" borderId="118" xfId="0" applyFont="1" applyFill="1" applyBorder="1" applyAlignment="1">
      <alignment horizontal="center" vertical="center" wrapText="1"/>
    </xf>
    <xf numFmtId="0" fontId="113" fillId="0" borderId="119" xfId="0" applyFont="1" applyFill="1" applyBorder="1" applyAlignment="1">
      <alignment horizontal="center" vertical="center" wrapText="1"/>
    </xf>
    <xf numFmtId="0" fontId="113" fillId="0" borderId="120" xfId="0" applyFont="1" applyFill="1" applyBorder="1" applyAlignment="1">
      <alignment horizontal="center" vertical="center" wrapText="1"/>
    </xf>
    <xf numFmtId="0" fontId="116" fillId="0" borderId="83" xfId="0" applyFont="1" applyFill="1" applyBorder="1" applyAlignment="1">
      <alignment horizontal="center" vertical="center" wrapText="1"/>
    </xf>
    <xf numFmtId="0" fontId="116" fillId="0" borderId="7" xfId="0" applyFont="1" applyFill="1" applyBorder="1" applyAlignment="1">
      <alignment horizontal="center" vertical="center" wrapText="1"/>
    </xf>
    <xf numFmtId="0" fontId="113" fillId="0" borderId="83" xfId="0" applyFont="1" applyFill="1" applyBorder="1" applyAlignment="1">
      <alignment horizontal="center" vertical="center" wrapText="1"/>
    </xf>
    <xf numFmtId="0" fontId="113" fillId="0" borderId="77" xfId="0" applyFont="1" applyFill="1" applyBorder="1" applyAlignment="1">
      <alignment horizontal="center" vertical="center" wrapText="1"/>
    </xf>
    <xf numFmtId="0" fontId="113" fillId="0" borderId="0" xfId="0" applyFont="1" applyFill="1" applyBorder="1" applyAlignment="1">
      <alignment horizontal="center" vertical="center" wrapText="1"/>
    </xf>
    <xf numFmtId="0" fontId="113" fillId="0" borderId="75" xfId="0" applyFont="1" applyFill="1" applyBorder="1" applyAlignment="1">
      <alignment horizontal="center" vertical="center" wrapText="1"/>
    </xf>
    <xf numFmtId="0" fontId="113" fillId="0" borderId="82" xfId="0" applyFont="1" applyFill="1" applyBorder="1" applyAlignment="1">
      <alignment horizontal="center" vertical="center" wrapText="1"/>
    </xf>
    <xf numFmtId="0" fontId="116" fillId="0" borderId="108" xfId="0" applyFont="1" applyFill="1" applyBorder="1" applyAlignment="1">
      <alignment horizontal="center" vertical="top" wrapText="1"/>
    </xf>
    <xf numFmtId="0" fontId="116" fillId="0" borderId="110" xfId="0" applyFont="1" applyFill="1" applyBorder="1" applyAlignment="1">
      <alignment horizontal="center" vertical="top" wrapText="1"/>
    </xf>
    <xf numFmtId="0" fontId="116" fillId="0" borderId="77" xfId="0" applyFont="1" applyFill="1" applyBorder="1" applyAlignment="1">
      <alignment horizontal="center" vertical="top" wrapText="1"/>
    </xf>
    <xf numFmtId="0" fontId="116" fillId="0" borderId="75" xfId="0" applyFont="1" applyFill="1" applyBorder="1" applyAlignment="1">
      <alignment horizontal="center" vertical="top" wrapText="1"/>
    </xf>
    <xf numFmtId="0" fontId="116" fillId="0" borderId="90" xfId="0" applyFont="1" applyFill="1" applyBorder="1" applyAlignment="1">
      <alignment horizontal="center" vertical="top" wrapText="1"/>
    </xf>
    <xf numFmtId="0" fontId="116" fillId="0" borderId="82" xfId="0" applyFont="1" applyFill="1" applyBorder="1" applyAlignment="1">
      <alignment horizontal="center" vertical="top" wrapText="1"/>
    </xf>
    <xf numFmtId="0" fontId="113" fillId="0" borderId="0" xfId="0" applyFont="1" applyFill="1" applyBorder="1" applyAlignment="1">
      <alignment horizontal="center" vertical="center"/>
    </xf>
    <xf numFmtId="0" fontId="113" fillId="0" borderId="75" xfId="0" applyFont="1" applyFill="1" applyBorder="1" applyAlignment="1">
      <alignment horizontal="center" vertical="center"/>
    </xf>
    <xf numFmtId="0" fontId="113" fillId="0" borderId="77" xfId="0" applyFont="1" applyFill="1" applyBorder="1" applyAlignment="1">
      <alignment horizontal="center" vertical="center"/>
    </xf>
    <xf numFmtId="0" fontId="113" fillId="0" borderId="118" xfId="0" applyFont="1" applyFill="1" applyBorder="1" applyAlignment="1">
      <alignment horizontal="center" vertical="center"/>
    </xf>
    <xf numFmtId="0" fontId="113" fillId="0" borderId="119" xfId="0" applyFont="1" applyFill="1" applyBorder="1" applyAlignment="1">
      <alignment horizontal="center" vertical="center"/>
    </xf>
    <xf numFmtId="0" fontId="113" fillId="0" borderId="120" xfId="0" applyFont="1" applyFill="1" applyBorder="1" applyAlignment="1">
      <alignment horizontal="center" vertical="center"/>
    </xf>
    <xf numFmtId="0" fontId="113" fillId="0" borderId="108" xfId="0" applyFont="1" applyFill="1" applyBorder="1" applyAlignment="1">
      <alignment horizontal="center" vertical="top" wrapText="1"/>
    </xf>
    <xf numFmtId="0" fontId="113" fillId="0" borderId="109" xfId="0" applyFont="1" applyFill="1" applyBorder="1" applyAlignment="1">
      <alignment horizontal="center" vertical="top" wrapText="1"/>
    </xf>
    <xf numFmtId="0" fontId="113" fillId="0" borderId="110" xfId="0" applyFont="1" applyFill="1" applyBorder="1" applyAlignment="1">
      <alignment horizontal="center" vertical="top" wrapText="1"/>
    </xf>
    <xf numFmtId="0" fontId="113" fillId="0" borderId="119" xfId="0" applyFont="1" applyFill="1" applyBorder="1" applyAlignment="1">
      <alignment horizontal="center" vertical="top" wrapText="1"/>
    </xf>
    <xf numFmtId="0" fontId="113" fillId="0" borderId="120" xfId="0" applyFont="1" applyFill="1" applyBorder="1" applyAlignment="1">
      <alignment horizontal="center" vertical="top" wrapText="1"/>
    </xf>
    <xf numFmtId="0" fontId="113" fillId="0" borderId="117" xfId="0" applyFont="1" applyFill="1" applyBorder="1" applyAlignment="1">
      <alignment horizontal="center" vertical="top" wrapText="1"/>
    </xf>
    <xf numFmtId="0" fontId="113" fillId="0" borderId="7" xfId="0" applyFont="1" applyFill="1" applyBorder="1" applyAlignment="1">
      <alignment horizontal="center" vertical="top" wrapText="1"/>
    </xf>
    <xf numFmtId="0" fontId="115" fillId="0" borderId="121" xfId="0" applyNumberFormat="1" applyFont="1" applyFill="1" applyBorder="1" applyAlignment="1">
      <alignment horizontal="left" vertical="top" wrapText="1"/>
    </xf>
    <xf numFmtId="0" fontId="115" fillId="0" borderId="122" xfId="0" applyNumberFormat="1" applyFont="1" applyFill="1" applyBorder="1" applyAlignment="1">
      <alignment horizontal="left" vertical="top" wrapText="1"/>
    </xf>
    <xf numFmtId="0" fontId="139" fillId="0" borderId="124" xfId="0" applyFont="1" applyBorder="1" applyAlignment="1">
      <alignment horizontal="center" vertical="center" wrapText="1"/>
    </xf>
    <xf numFmtId="0" fontId="137" fillId="0" borderId="124" xfId="0" applyFont="1" applyBorder="1" applyAlignment="1">
      <alignment horizontal="center" vertical="center"/>
    </xf>
    <xf numFmtId="0" fontId="134" fillId="0" borderId="133" xfId="0" applyFont="1" applyBorder="1" applyAlignment="1">
      <alignment horizontal="center" vertical="center" wrapText="1"/>
    </xf>
    <xf numFmtId="0" fontId="134" fillId="0" borderId="135" xfId="0" applyFont="1" applyBorder="1" applyAlignment="1">
      <alignment horizontal="center" vertical="center" wrapText="1"/>
    </xf>
  </cellXfs>
  <cellStyles count="20966">
    <cellStyle name="_RC VALUTEBIS WRILSI " xfId="18"/>
    <cellStyle name="=C:\WINNT35\SYSTEM32\COMMAND.COM" xfId="20964"/>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3" xfId="724"/>
    <cellStyle name="Calculation 2 10 4" xfId="725"/>
    <cellStyle name="Calculation 2 10 5" xfId="726"/>
    <cellStyle name="Calculation 2 11" xfId="727"/>
    <cellStyle name="Calculation 2 11 2" xfId="728"/>
    <cellStyle name="Calculation 2 11 3" xfId="729"/>
    <cellStyle name="Calculation 2 11 4" xfId="730"/>
    <cellStyle name="Calculation 2 11 5" xfId="731"/>
    <cellStyle name="Calculation 2 12" xfId="732"/>
    <cellStyle name="Calculation 2 12 2" xfId="733"/>
    <cellStyle name="Calculation 2 12 3" xfId="734"/>
    <cellStyle name="Calculation 2 12 4" xfId="735"/>
    <cellStyle name="Calculation 2 12 5" xfId="736"/>
    <cellStyle name="Calculation 2 13" xfId="737"/>
    <cellStyle name="Calculation 2 13 2" xfId="738"/>
    <cellStyle name="Calculation 2 13 3" xfId="739"/>
    <cellStyle name="Calculation 2 13 4" xfId="740"/>
    <cellStyle name="Calculation 2 14" xfId="741"/>
    <cellStyle name="Calculation 2 15" xfId="742"/>
    <cellStyle name="Calculation 2 16" xfId="743"/>
    <cellStyle name="Calculation 2 2" xfId="744"/>
    <cellStyle name="Calculation 2 2 2" xfId="745"/>
    <cellStyle name="Calculation 2 2 2 2" xfId="746"/>
    <cellStyle name="Calculation 2 2 2 3" xfId="747"/>
    <cellStyle name="Calculation 2 2 2 4" xfId="748"/>
    <cellStyle name="Calculation 2 2 3" xfId="749"/>
    <cellStyle name="Calculation 2 2 3 2" xfId="750"/>
    <cellStyle name="Calculation 2 2 3 3" xfId="751"/>
    <cellStyle name="Calculation 2 2 3 4" xfId="752"/>
    <cellStyle name="Calculation 2 2 4" xfId="753"/>
    <cellStyle name="Calculation 2 2 4 2" xfId="754"/>
    <cellStyle name="Calculation 2 2 4 3" xfId="755"/>
    <cellStyle name="Calculation 2 2 4 4" xfId="756"/>
    <cellStyle name="Calculation 2 2 5" xfId="757"/>
    <cellStyle name="Calculation 2 2 5 2" xfId="758"/>
    <cellStyle name="Calculation 2 2 5 3" xfId="759"/>
    <cellStyle name="Calculation 2 2 5 4" xfId="760"/>
    <cellStyle name="Calculation 2 2 6" xfId="761"/>
    <cellStyle name="Calculation 2 2 7" xfId="762"/>
    <cellStyle name="Calculation 2 2 8" xfId="763"/>
    <cellStyle name="Calculation 2 2 9" xfId="764"/>
    <cellStyle name="Calculation 2 3" xfId="765"/>
    <cellStyle name="Calculation 2 3 2" xfId="766"/>
    <cellStyle name="Calculation 2 3 3" xfId="767"/>
    <cellStyle name="Calculation 2 3 4" xfId="768"/>
    <cellStyle name="Calculation 2 3 5" xfId="769"/>
    <cellStyle name="Calculation 2 4" xfId="770"/>
    <cellStyle name="Calculation 2 4 2" xfId="771"/>
    <cellStyle name="Calculation 2 4 3" xfId="772"/>
    <cellStyle name="Calculation 2 4 4" xfId="773"/>
    <cellStyle name="Calculation 2 4 5" xfId="774"/>
    <cellStyle name="Calculation 2 5" xfId="775"/>
    <cellStyle name="Calculation 2 5 2" xfId="776"/>
    <cellStyle name="Calculation 2 5 3" xfId="777"/>
    <cellStyle name="Calculation 2 5 4" xfId="778"/>
    <cellStyle name="Calculation 2 5 5" xfId="779"/>
    <cellStyle name="Calculation 2 6" xfId="780"/>
    <cellStyle name="Calculation 2 6 2" xfId="781"/>
    <cellStyle name="Calculation 2 6 3" xfId="782"/>
    <cellStyle name="Calculation 2 6 4" xfId="783"/>
    <cellStyle name="Calculation 2 6 5" xfId="784"/>
    <cellStyle name="Calculation 2 7" xfId="785"/>
    <cellStyle name="Calculation 2 7 2" xfId="786"/>
    <cellStyle name="Calculation 2 7 3" xfId="787"/>
    <cellStyle name="Calculation 2 7 4" xfId="788"/>
    <cellStyle name="Calculation 2 7 5" xfId="789"/>
    <cellStyle name="Calculation 2 8" xfId="790"/>
    <cellStyle name="Calculation 2 8 2" xfId="791"/>
    <cellStyle name="Calculation 2 8 3" xfId="792"/>
    <cellStyle name="Calculation 2 8 4" xfId="793"/>
    <cellStyle name="Calculation 2 8 5" xfId="794"/>
    <cellStyle name="Calculation 2 9" xfId="795"/>
    <cellStyle name="Calculation 2 9 2" xfId="796"/>
    <cellStyle name="Calculation 2 9 3" xfId="797"/>
    <cellStyle name="Calculation 2 9 4" xfId="798"/>
    <cellStyle name="Calculation 2 9 5" xfId="799"/>
    <cellStyle name="Calculation 3" xfId="800"/>
    <cellStyle name="Calculation 3 2" xfId="801"/>
    <cellStyle name="Calculation 3 3" xfId="802"/>
    <cellStyle name="Calculation 4" xfId="803"/>
    <cellStyle name="Calculation 4 2" xfId="804"/>
    <cellStyle name="Calculation 4 3" xfId="805"/>
    <cellStyle name="Calculation 5" xfId="806"/>
    <cellStyle name="Calculation 5 2" xfId="807"/>
    <cellStyle name="Calculation 5 3" xfId="808"/>
    <cellStyle name="Calculation 6" xfId="809"/>
    <cellStyle name="Calculation 6 2" xfId="810"/>
    <cellStyle name="Calculation 6 3" xfId="811"/>
    <cellStyle name="Calculation 7" xfId="812"/>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11" xfId="20965"/>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2" xfId="9187"/>
    <cellStyle name="Gia's 3" xfId="9188"/>
    <cellStyle name="Gia's 4" xfId="9189"/>
    <cellStyle name="Gia's 5" xfId="9190"/>
    <cellStyle name="Gia's 6" xfId="9191"/>
    <cellStyle name="Gia's 7" xfId="9192"/>
    <cellStyle name="Gia's 8" xfId="9193"/>
    <cellStyle name="Gia's 9" xfId="9194"/>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Header1" xfId="9222"/>
    <cellStyle name="Header1 2" xfId="9223"/>
    <cellStyle name="Header1 3" xfId="9224"/>
    <cellStyle name="Header2" xfId="9225"/>
    <cellStyle name="Header2 2" xfId="9226"/>
    <cellStyle name="Header2 3" xfId="9227"/>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ighlightExposure" xfId="9323"/>
    <cellStyle name="highlightPercentage" xfId="9324"/>
    <cellStyle name="highlightText" xfId="9325"/>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3" xfId="9336"/>
    <cellStyle name="Input 2 10 4" xfId="9337"/>
    <cellStyle name="Input 2 10 5" xfId="9338"/>
    <cellStyle name="Input 2 11" xfId="9339"/>
    <cellStyle name="Input 2 11 2" xfId="9340"/>
    <cellStyle name="Input 2 11 3" xfId="9341"/>
    <cellStyle name="Input 2 11 4" xfId="9342"/>
    <cellStyle name="Input 2 11 5" xfId="9343"/>
    <cellStyle name="Input 2 12" xfId="9344"/>
    <cellStyle name="Input 2 12 2" xfId="9345"/>
    <cellStyle name="Input 2 12 3" xfId="9346"/>
    <cellStyle name="Input 2 12 4" xfId="9347"/>
    <cellStyle name="Input 2 12 5" xfId="9348"/>
    <cellStyle name="Input 2 13" xfId="9349"/>
    <cellStyle name="Input 2 13 2" xfId="9350"/>
    <cellStyle name="Input 2 13 3" xfId="9351"/>
    <cellStyle name="Input 2 13 4" xfId="9352"/>
    <cellStyle name="Input 2 14" xfId="9353"/>
    <cellStyle name="Input 2 15" xfId="9354"/>
    <cellStyle name="Input 2 16" xfId="9355"/>
    <cellStyle name="Input 2 2" xfId="9356"/>
    <cellStyle name="Input 2 2 2" xfId="9357"/>
    <cellStyle name="Input 2 2 2 2" xfId="9358"/>
    <cellStyle name="Input 2 2 2 3" xfId="9359"/>
    <cellStyle name="Input 2 2 2 4" xfId="9360"/>
    <cellStyle name="Input 2 2 3" xfId="9361"/>
    <cellStyle name="Input 2 2 3 2" xfId="9362"/>
    <cellStyle name="Input 2 2 3 3" xfId="9363"/>
    <cellStyle name="Input 2 2 3 4" xfId="9364"/>
    <cellStyle name="Input 2 2 4" xfId="9365"/>
    <cellStyle name="Input 2 2 4 2" xfId="9366"/>
    <cellStyle name="Input 2 2 4 3" xfId="9367"/>
    <cellStyle name="Input 2 2 4 4" xfId="9368"/>
    <cellStyle name="Input 2 2 5" xfId="9369"/>
    <cellStyle name="Input 2 2 5 2" xfId="9370"/>
    <cellStyle name="Input 2 2 5 3" xfId="9371"/>
    <cellStyle name="Input 2 2 5 4" xfId="9372"/>
    <cellStyle name="Input 2 2 6" xfId="9373"/>
    <cellStyle name="Input 2 2 7" xfId="9374"/>
    <cellStyle name="Input 2 2 8" xfId="9375"/>
    <cellStyle name="Input 2 2 9" xfId="9376"/>
    <cellStyle name="Input 2 3" xfId="9377"/>
    <cellStyle name="Input 2 3 2" xfId="9378"/>
    <cellStyle name="Input 2 3 3" xfId="9379"/>
    <cellStyle name="Input 2 3 4" xfId="9380"/>
    <cellStyle name="Input 2 3 5" xfId="9381"/>
    <cellStyle name="Input 2 4" xfId="9382"/>
    <cellStyle name="Input 2 4 2" xfId="9383"/>
    <cellStyle name="Input 2 4 3" xfId="9384"/>
    <cellStyle name="Input 2 4 4" xfId="9385"/>
    <cellStyle name="Input 2 4 5" xfId="9386"/>
    <cellStyle name="Input 2 5" xfId="9387"/>
    <cellStyle name="Input 2 5 2" xfId="9388"/>
    <cellStyle name="Input 2 5 3" xfId="9389"/>
    <cellStyle name="Input 2 5 4" xfId="9390"/>
    <cellStyle name="Input 2 5 5" xfId="9391"/>
    <cellStyle name="Input 2 6" xfId="9392"/>
    <cellStyle name="Input 2 6 2" xfId="9393"/>
    <cellStyle name="Input 2 6 3" xfId="9394"/>
    <cellStyle name="Input 2 6 4" xfId="9395"/>
    <cellStyle name="Input 2 6 5" xfId="9396"/>
    <cellStyle name="Input 2 7" xfId="9397"/>
    <cellStyle name="Input 2 7 2" xfId="9398"/>
    <cellStyle name="Input 2 7 3" xfId="9399"/>
    <cellStyle name="Input 2 7 4" xfId="9400"/>
    <cellStyle name="Input 2 7 5" xfId="9401"/>
    <cellStyle name="Input 2 8" xfId="9402"/>
    <cellStyle name="Input 2 8 2" xfId="9403"/>
    <cellStyle name="Input 2 8 3" xfId="9404"/>
    <cellStyle name="Input 2 8 4" xfId="9405"/>
    <cellStyle name="Input 2 8 5" xfId="9406"/>
    <cellStyle name="Input 2 9" xfId="9407"/>
    <cellStyle name="Input 2 9 2" xfId="9408"/>
    <cellStyle name="Input 2 9 3" xfId="9409"/>
    <cellStyle name="Input 2 9 4" xfId="9410"/>
    <cellStyle name="Input 2 9 5" xfId="9411"/>
    <cellStyle name="Input 3" xfId="9412"/>
    <cellStyle name="Input 3 2" xfId="9413"/>
    <cellStyle name="Input 3 3" xfId="9414"/>
    <cellStyle name="Input 4" xfId="9415"/>
    <cellStyle name="Input 4 2" xfId="9416"/>
    <cellStyle name="Input 4 3" xfId="9417"/>
    <cellStyle name="Input 5" xfId="9418"/>
    <cellStyle name="Input 5 2" xfId="9419"/>
    <cellStyle name="Input 5 3" xfId="9420"/>
    <cellStyle name="Input 6" xfId="9421"/>
    <cellStyle name="Input 6 2" xfId="9422"/>
    <cellStyle name="Input 6 3" xfId="9423"/>
    <cellStyle name="Input 7" xfId="9424"/>
    <cellStyle name="inputExposure" xfId="9425"/>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0963"/>
    <cellStyle name="Normal 122" xfId="20960"/>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pital &amp; RWA N 2 2" xfId="20961"/>
    <cellStyle name="Normal_Casestdy draft" xfId="15"/>
    <cellStyle name="Normal_Casestdy draft 2" xfId="9"/>
    <cellStyle name="Normalny_Eksport 2000 - F" xfId="20382"/>
    <cellStyle name="Note 2" xfId="20383"/>
    <cellStyle name="Note 2 10" xfId="20384"/>
    <cellStyle name="Note 2 10 2" xfId="20385"/>
    <cellStyle name="Note 2 10 3" xfId="20386"/>
    <cellStyle name="Note 2 10 4" xfId="20387"/>
    <cellStyle name="Note 2 10 5" xfId="20388"/>
    <cellStyle name="Note 2 11" xfId="20389"/>
    <cellStyle name="Note 2 11 2" xfId="20390"/>
    <cellStyle name="Note 2 11 3" xfId="20391"/>
    <cellStyle name="Note 2 11 4" xfId="20392"/>
    <cellStyle name="Note 2 11 5" xfId="20393"/>
    <cellStyle name="Note 2 12" xfId="20394"/>
    <cellStyle name="Note 2 12 2" xfId="20395"/>
    <cellStyle name="Note 2 12 3" xfId="20396"/>
    <cellStyle name="Note 2 12 4" xfId="20397"/>
    <cellStyle name="Note 2 12 5" xfId="20398"/>
    <cellStyle name="Note 2 13" xfId="20399"/>
    <cellStyle name="Note 2 13 2" xfId="20400"/>
    <cellStyle name="Note 2 13 3" xfId="20401"/>
    <cellStyle name="Note 2 13 4" xfId="20402"/>
    <cellStyle name="Note 2 13 5" xfId="20403"/>
    <cellStyle name="Note 2 14" xfId="20404"/>
    <cellStyle name="Note 2 14 2" xfId="20405"/>
    <cellStyle name="Note 2 15" xfId="20406"/>
    <cellStyle name="Note 2 15 2" xfId="20407"/>
    <cellStyle name="Note 2 16" xfId="20408"/>
    <cellStyle name="Note 2 17" xfId="20409"/>
    <cellStyle name="Note 2 2" xfId="20410"/>
    <cellStyle name="Note 2 2 10" xfId="20411"/>
    <cellStyle name="Note 2 2 2" xfId="20412"/>
    <cellStyle name="Note 2 2 2 2" xfId="20413"/>
    <cellStyle name="Note 2 2 2 3" xfId="20414"/>
    <cellStyle name="Note 2 2 2 4" xfId="20415"/>
    <cellStyle name="Note 2 2 2 5" xfId="20416"/>
    <cellStyle name="Note 2 2 3" xfId="20417"/>
    <cellStyle name="Note 2 2 3 2" xfId="20418"/>
    <cellStyle name="Note 2 2 3 3" xfId="20419"/>
    <cellStyle name="Note 2 2 3 4" xfId="20420"/>
    <cellStyle name="Note 2 2 3 5" xfId="20421"/>
    <cellStyle name="Note 2 2 4" xfId="20422"/>
    <cellStyle name="Note 2 2 4 2" xfId="20423"/>
    <cellStyle name="Note 2 2 4 3" xfId="20424"/>
    <cellStyle name="Note 2 2 4 4" xfId="20425"/>
    <cellStyle name="Note 2 2 5" xfId="20426"/>
    <cellStyle name="Note 2 2 5 2" xfId="20427"/>
    <cellStyle name="Note 2 2 5 3" xfId="20428"/>
    <cellStyle name="Note 2 2 5 4" xfId="20429"/>
    <cellStyle name="Note 2 2 6" xfId="20430"/>
    <cellStyle name="Note 2 2 7" xfId="20431"/>
    <cellStyle name="Note 2 2 8" xfId="20432"/>
    <cellStyle name="Note 2 2 9" xfId="20433"/>
    <cellStyle name="Note 2 3" xfId="20434"/>
    <cellStyle name="Note 2 3 2" xfId="20435"/>
    <cellStyle name="Note 2 3 3" xfId="20436"/>
    <cellStyle name="Note 2 3 4" xfId="20437"/>
    <cellStyle name="Note 2 3 5" xfId="20438"/>
    <cellStyle name="Note 2 4" xfId="20439"/>
    <cellStyle name="Note 2 4 2" xfId="20440"/>
    <cellStyle name="Note 2 4 2 2" xfId="20441"/>
    <cellStyle name="Note 2 4 3" xfId="20442"/>
    <cellStyle name="Note 2 4 3 2" xfId="20443"/>
    <cellStyle name="Note 2 4 4" xfId="20444"/>
    <cellStyle name="Note 2 4 4 2" xfId="20445"/>
    <cellStyle name="Note 2 4 5" xfId="20446"/>
    <cellStyle name="Note 2 4 6" xfId="20447"/>
    <cellStyle name="Note 2 4 7" xfId="20448"/>
    <cellStyle name="Note 2 5" xfId="20449"/>
    <cellStyle name="Note 2 5 2" xfId="20450"/>
    <cellStyle name="Note 2 5 2 2" xfId="20451"/>
    <cellStyle name="Note 2 5 3" xfId="20452"/>
    <cellStyle name="Note 2 5 3 2" xfId="20453"/>
    <cellStyle name="Note 2 5 4" xfId="20454"/>
    <cellStyle name="Note 2 5 4 2" xfId="20455"/>
    <cellStyle name="Note 2 5 5" xfId="20456"/>
    <cellStyle name="Note 2 5 6" xfId="20457"/>
    <cellStyle name="Note 2 5 7" xfId="20458"/>
    <cellStyle name="Note 2 6" xfId="20459"/>
    <cellStyle name="Note 2 6 2" xfId="20460"/>
    <cellStyle name="Note 2 6 2 2" xfId="20461"/>
    <cellStyle name="Note 2 6 3" xfId="20462"/>
    <cellStyle name="Note 2 6 3 2" xfId="20463"/>
    <cellStyle name="Note 2 6 4" xfId="20464"/>
    <cellStyle name="Note 2 6 4 2" xfId="20465"/>
    <cellStyle name="Note 2 6 5" xfId="20466"/>
    <cellStyle name="Note 2 6 6" xfId="20467"/>
    <cellStyle name="Note 2 6 7" xfId="20468"/>
    <cellStyle name="Note 2 7" xfId="20469"/>
    <cellStyle name="Note 2 7 2" xfId="20470"/>
    <cellStyle name="Note 2 7 2 2" xfId="20471"/>
    <cellStyle name="Note 2 7 3" xfId="20472"/>
    <cellStyle name="Note 2 7 3 2" xfId="20473"/>
    <cellStyle name="Note 2 7 4" xfId="20474"/>
    <cellStyle name="Note 2 7 4 2" xfId="20475"/>
    <cellStyle name="Note 2 7 5" xfId="20476"/>
    <cellStyle name="Note 2 7 6" xfId="20477"/>
    <cellStyle name="Note 2 7 7" xfId="20478"/>
    <cellStyle name="Note 2 8" xfId="20479"/>
    <cellStyle name="Note 2 8 2" xfId="20480"/>
    <cellStyle name="Note 2 8 3" xfId="20481"/>
    <cellStyle name="Note 2 8 4" xfId="20482"/>
    <cellStyle name="Note 2 8 5" xfId="20483"/>
    <cellStyle name="Note 2 9" xfId="20484"/>
    <cellStyle name="Note 2 9 2" xfId="20485"/>
    <cellStyle name="Note 2 9 3" xfId="20486"/>
    <cellStyle name="Note 2 9 4" xfId="20487"/>
    <cellStyle name="Note 2 9 5" xfId="20488"/>
    <cellStyle name="Note 3 2" xfId="20489"/>
    <cellStyle name="Note 3 2 2" xfId="20490"/>
    <cellStyle name="Note 3 2 3" xfId="20491"/>
    <cellStyle name="Note 3 3" xfId="20492"/>
    <cellStyle name="Note 3 3 2" xfId="20493"/>
    <cellStyle name="Note 3 4" xfId="20494"/>
    <cellStyle name="Note 3 5" xfId="20495"/>
    <cellStyle name="Note 4 2" xfId="20496"/>
    <cellStyle name="Note 4 2 2" xfId="20497"/>
    <cellStyle name="Note 4 2 3" xfId="20498"/>
    <cellStyle name="Note 4 3" xfId="20499"/>
    <cellStyle name="Note 4 4" xfId="20500"/>
    <cellStyle name="Note 4 5" xfId="20501"/>
    <cellStyle name="Note 5" xfId="20502"/>
    <cellStyle name="Note 5 2" xfId="20503"/>
    <cellStyle name="Note 5 2 2" xfId="20504"/>
    <cellStyle name="Note 5 3" xfId="20505"/>
    <cellStyle name="Note 5 3 2" xfId="20506"/>
    <cellStyle name="Note 5 4" xfId="20507"/>
    <cellStyle name="Note 5 5" xfId="20508"/>
    <cellStyle name="Note 6" xfId="20509"/>
    <cellStyle name="Note 6 2" xfId="20510"/>
    <cellStyle name="Note 6 2 2" xfId="20511"/>
    <cellStyle name="Note 6 3" xfId="20512"/>
    <cellStyle name="Note 6 4" xfId="20513"/>
    <cellStyle name="Note 7" xfId="20514"/>
    <cellStyle name="Note 8" xfId="20515"/>
    <cellStyle name="Note 8 2" xfId="20516"/>
    <cellStyle name="Note 9" xfId="20517"/>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Heading" xfId="20525"/>
    <cellStyle name="OptionHeading 2" xfId="20526"/>
    <cellStyle name="OptionHeading 3" xfId="20527"/>
    <cellStyle name="Output 2" xfId="20528"/>
    <cellStyle name="Output 2 10" xfId="20529"/>
    <cellStyle name="Output 2 10 2" xfId="20530"/>
    <cellStyle name="Output 2 10 3" xfId="20531"/>
    <cellStyle name="Output 2 10 4" xfId="20532"/>
    <cellStyle name="Output 2 10 5" xfId="20533"/>
    <cellStyle name="Output 2 11" xfId="20534"/>
    <cellStyle name="Output 2 11 2" xfId="20535"/>
    <cellStyle name="Output 2 11 3" xfId="20536"/>
    <cellStyle name="Output 2 11 4" xfId="20537"/>
    <cellStyle name="Output 2 11 5" xfId="20538"/>
    <cellStyle name="Output 2 12" xfId="20539"/>
    <cellStyle name="Output 2 12 2" xfId="20540"/>
    <cellStyle name="Output 2 12 3" xfId="20541"/>
    <cellStyle name="Output 2 12 4" xfId="20542"/>
    <cellStyle name="Output 2 12 5" xfId="20543"/>
    <cellStyle name="Output 2 13" xfId="20544"/>
    <cellStyle name="Output 2 13 2" xfId="20545"/>
    <cellStyle name="Output 2 13 3" xfId="20546"/>
    <cellStyle name="Output 2 13 4" xfId="20547"/>
    <cellStyle name="Output 2 14" xfId="20548"/>
    <cellStyle name="Output 2 15" xfId="20549"/>
    <cellStyle name="Output 2 16" xfId="20550"/>
    <cellStyle name="Output 2 2" xfId="20551"/>
    <cellStyle name="Output 2 2 2" xfId="20552"/>
    <cellStyle name="Output 2 2 2 2" xfId="20553"/>
    <cellStyle name="Output 2 2 2 3" xfId="20554"/>
    <cellStyle name="Output 2 2 2 4" xfId="20555"/>
    <cellStyle name="Output 2 2 3" xfId="20556"/>
    <cellStyle name="Output 2 2 3 2" xfId="20557"/>
    <cellStyle name="Output 2 2 3 3" xfId="20558"/>
    <cellStyle name="Output 2 2 3 4" xfId="20559"/>
    <cellStyle name="Output 2 2 4" xfId="20560"/>
    <cellStyle name="Output 2 2 4 2" xfId="20561"/>
    <cellStyle name="Output 2 2 4 3" xfId="20562"/>
    <cellStyle name="Output 2 2 4 4" xfId="20563"/>
    <cellStyle name="Output 2 2 5" xfId="20564"/>
    <cellStyle name="Output 2 2 5 2" xfId="20565"/>
    <cellStyle name="Output 2 2 5 3" xfId="20566"/>
    <cellStyle name="Output 2 2 5 4" xfId="20567"/>
    <cellStyle name="Output 2 2 6" xfId="20568"/>
    <cellStyle name="Output 2 2 7" xfId="20569"/>
    <cellStyle name="Output 2 2 8" xfId="20570"/>
    <cellStyle name="Output 2 2 9" xfId="20571"/>
    <cellStyle name="Output 2 3" xfId="20572"/>
    <cellStyle name="Output 2 3 2" xfId="20573"/>
    <cellStyle name="Output 2 3 3" xfId="20574"/>
    <cellStyle name="Output 2 3 4" xfId="20575"/>
    <cellStyle name="Output 2 3 5" xfId="20576"/>
    <cellStyle name="Output 2 4" xfId="20577"/>
    <cellStyle name="Output 2 4 2" xfId="20578"/>
    <cellStyle name="Output 2 4 3" xfId="20579"/>
    <cellStyle name="Output 2 4 4" xfId="20580"/>
    <cellStyle name="Output 2 4 5" xfId="20581"/>
    <cellStyle name="Output 2 5" xfId="20582"/>
    <cellStyle name="Output 2 5 2" xfId="20583"/>
    <cellStyle name="Output 2 5 3" xfId="20584"/>
    <cellStyle name="Output 2 5 4" xfId="20585"/>
    <cellStyle name="Output 2 5 5" xfId="20586"/>
    <cellStyle name="Output 2 6" xfId="20587"/>
    <cellStyle name="Output 2 6 2" xfId="20588"/>
    <cellStyle name="Output 2 6 3" xfId="20589"/>
    <cellStyle name="Output 2 6 4" xfId="20590"/>
    <cellStyle name="Output 2 6 5" xfId="20591"/>
    <cellStyle name="Output 2 7" xfId="20592"/>
    <cellStyle name="Output 2 7 2" xfId="20593"/>
    <cellStyle name="Output 2 7 3" xfId="20594"/>
    <cellStyle name="Output 2 7 4" xfId="20595"/>
    <cellStyle name="Output 2 7 5" xfId="20596"/>
    <cellStyle name="Output 2 8" xfId="20597"/>
    <cellStyle name="Output 2 8 2" xfId="20598"/>
    <cellStyle name="Output 2 8 3" xfId="20599"/>
    <cellStyle name="Output 2 8 4" xfId="20600"/>
    <cellStyle name="Output 2 8 5" xfId="20601"/>
    <cellStyle name="Output 2 9" xfId="20602"/>
    <cellStyle name="Output 2 9 2" xfId="20603"/>
    <cellStyle name="Output 2 9 3" xfId="20604"/>
    <cellStyle name="Output 2 9 4" xfId="20605"/>
    <cellStyle name="Output 2 9 5" xfId="20606"/>
    <cellStyle name="Output 3" xfId="20607"/>
    <cellStyle name="Output 3 2" xfId="20608"/>
    <cellStyle name="Output 3 3" xfId="20609"/>
    <cellStyle name="Output 4" xfId="20610"/>
    <cellStyle name="Output 4 2" xfId="20611"/>
    <cellStyle name="Output 4 3" xfId="20612"/>
    <cellStyle name="Output 5" xfId="20613"/>
    <cellStyle name="Output 5 2" xfId="20614"/>
    <cellStyle name="Output 5 3" xfId="20615"/>
    <cellStyle name="Output 6" xfId="20616"/>
    <cellStyle name="Output 6 2" xfId="20617"/>
    <cellStyle name="Output 6 3" xfId="20618"/>
    <cellStyle name="Output 7" xfId="20619"/>
    <cellStyle name="Percen - Style1" xfId="20620"/>
    <cellStyle name="Percent" xfId="20962"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ParameterE" xfId="20787"/>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3" xfId="20826"/>
    <cellStyle name="Total 2 10 4" xfId="20827"/>
    <cellStyle name="Total 2 10 5" xfId="20828"/>
    <cellStyle name="Total 2 11" xfId="20829"/>
    <cellStyle name="Total 2 11 2" xfId="20830"/>
    <cellStyle name="Total 2 11 3" xfId="20831"/>
    <cellStyle name="Total 2 11 4" xfId="20832"/>
    <cellStyle name="Total 2 11 5" xfId="20833"/>
    <cellStyle name="Total 2 12" xfId="20834"/>
    <cellStyle name="Total 2 12 2" xfId="20835"/>
    <cellStyle name="Total 2 12 3" xfId="20836"/>
    <cellStyle name="Total 2 12 4" xfId="20837"/>
    <cellStyle name="Total 2 12 5" xfId="20838"/>
    <cellStyle name="Total 2 13" xfId="20839"/>
    <cellStyle name="Total 2 13 2" xfId="20840"/>
    <cellStyle name="Total 2 13 3" xfId="20841"/>
    <cellStyle name="Total 2 13 4" xfId="20842"/>
    <cellStyle name="Total 2 14" xfId="20843"/>
    <cellStyle name="Total 2 15" xfId="20844"/>
    <cellStyle name="Total 2 16" xfId="20845"/>
    <cellStyle name="Total 2 2" xfId="20846"/>
    <cellStyle name="Total 2 2 2" xfId="20847"/>
    <cellStyle name="Total 2 2 2 2" xfId="20848"/>
    <cellStyle name="Total 2 2 2 3" xfId="20849"/>
    <cellStyle name="Total 2 2 2 4" xfId="20850"/>
    <cellStyle name="Total 2 2 3" xfId="20851"/>
    <cellStyle name="Total 2 2 3 2" xfId="20852"/>
    <cellStyle name="Total 2 2 3 3" xfId="20853"/>
    <cellStyle name="Total 2 2 3 4" xfId="20854"/>
    <cellStyle name="Total 2 2 4" xfId="20855"/>
    <cellStyle name="Total 2 2 4 2" xfId="20856"/>
    <cellStyle name="Total 2 2 4 3" xfId="20857"/>
    <cellStyle name="Total 2 2 4 4" xfId="20858"/>
    <cellStyle name="Total 2 2 5" xfId="20859"/>
    <cellStyle name="Total 2 2 5 2" xfId="20860"/>
    <cellStyle name="Total 2 2 5 3" xfId="20861"/>
    <cellStyle name="Total 2 2 5 4" xfId="20862"/>
    <cellStyle name="Total 2 2 6" xfId="20863"/>
    <cellStyle name="Total 2 2 7" xfId="20864"/>
    <cellStyle name="Total 2 2 8" xfId="20865"/>
    <cellStyle name="Total 2 2 9" xfId="20866"/>
    <cellStyle name="Total 2 3" xfId="20867"/>
    <cellStyle name="Total 2 3 2" xfId="20868"/>
    <cellStyle name="Total 2 3 3" xfId="20869"/>
    <cellStyle name="Total 2 3 4" xfId="20870"/>
    <cellStyle name="Total 2 3 5" xfId="20871"/>
    <cellStyle name="Total 2 4" xfId="20872"/>
    <cellStyle name="Total 2 4 2" xfId="20873"/>
    <cellStyle name="Total 2 4 3" xfId="20874"/>
    <cellStyle name="Total 2 4 4" xfId="20875"/>
    <cellStyle name="Total 2 4 5" xfId="20876"/>
    <cellStyle name="Total 2 5" xfId="20877"/>
    <cellStyle name="Total 2 5 2" xfId="20878"/>
    <cellStyle name="Total 2 5 3" xfId="20879"/>
    <cellStyle name="Total 2 5 4" xfId="20880"/>
    <cellStyle name="Total 2 5 5" xfId="20881"/>
    <cellStyle name="Total 2 6" xfId="20882"/>
    <cellStyle name="Total 2 6 2" xfId="20883"/>
    <cellStyle name="Total 2 6 3" xfId="20884"/>
    <cellStyle name="Total 2 6 4" xfId="20885"/>
    <cellStyle name="Total 2 6 5" xfId="20886"/>
    <cellStyle name="Total 2 7" xfId="20887"/>
    <cellStyle name="Total 2 7 2" xfId="20888"/>
    <cellStyle name="Total 2 7 3" xfId="20889"/>
    <cellStyle name="Total 2 7 4" xfId="20890"/>
    <cellStyle name="Total 2 7 5" xfId="20891"/>
    <cellStyle name="Total 2 8" xfId="20892"/>
    <cellStyle name="Total 2 8 2" xfId="20893"/>
    <cellStyle name="Total 2 8 3" xfId="20894"/>
    <cellStyle name="Total 2 8 4" xfId="20895"/>
    <cellStyle name="Total 2 8 5" xfId="20896"/>
    <cellStyle name="Total 2 9" xfId="20897"/>
    <cellStyle name="Total 2 9 2" xfId="20898"/>
    <cellStyle name="Total 2 9 3" xfId="20899"/>
    <cellStyle name="Total 2 9 4" xfId="20900"/>
    <cellStyle name="Total 2 9 5" xfId="20901"/>
    <cellStyle name="Total 3" xfId="20902"/>
    <cellStyle name="Total 3 2" xfId="20903"/>
    <cellStyle name="Total 3 3" xfId="20904"/>
    <cellStyle name="Total 4" xfId="20905"/>
    <cellStyle name="Total 4 2" xfId="20906"/>
    <cellStyle name="Total 4 3" xfId="20907"/>
    <cellStyle name="Total 5" xfId="20908"/>
    <cellStyle name="Total 5 2" xfId="20909"/>
    <cellStyle name="Total 5 3" xfId="20910"/>
    <cellStyle name="Total 6" xfId="20911"/>
    <cellStyle name="Total 6 2" xfId="20912"/>
    <cellStyle name="Total 6 3" xfId="20913"/>
    <cellStyle name="Total 7" xfId="20914"/>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4" name="Straight Connector 3"/>
        <xdr:cNvCxnSpPr/>
      </xdr:nvCxnSpPr>
      <xdr:spPr>
        <a:xfrm>
          <a:off x="704850" y="1143000"/>
          <a:ext cx="6324600" cy="10477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isbank.g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showGridLines="0" zoomScaleNormal="100" workbookViewId="0">
      <selection activeCell="C3" sqref="C3"/>
    </sheetView>
  </sheetViews>
  <sheetFormatPr defaultColWidth="9.33203125" defaultRowHeight="13.8"/>
  <cols>
    <col min="1" max="1" width="10.33203125" style="4" customWidth="1"/>
    <col min="2" max="2" width="138.33203125" style="5" bestFit="1" customWidth="1"/>
    <col min="3" max="3" width="39.44140625" style="5" customWidth="1"/>
    <col min="4" max="6" width="9.33203125" style="5"/>
    <col min="7" max="7" width="25" style="5" customWidth="1"/>
    <col min="8" max="16384" width="9.33203125" style="5"/>
  </cols>
  <sheetData>
    <row r="1" spans="1:3">
      <c r="A1" s="136"/>
      <c r="B1" s="174" t="s">
        <v>344</v>
      </c>
      <c r="C1" s="136"/>
    </row>
    <row r="2" spans="1:3">
      <c r="A2" s="175">
        <v>1</v>
      </c>
      <c r="B2" s="289" t="s">
        <v>345</v>
      </c>
      <c r="C2" s="448" t="s">
        <v>706</v>
      </c>
    </row>
    <row r="3" spans="1:3">
      <c r="A3" s="175">
        <v>2</v>
      </c>
      <c r="B3" s="290" t="s">
        <v>341</v>
      </c>
      <c r="C3" s="448" t="s">
        <v>756</v>
      </c>
    </row>
    <row r="4" spans="1:3">
      <c r="A4" s="175">
        <v>3</v>
      </c>
      <c r="B4" s="291" t="s">
        <v>346</v>
      </c>
      <c r="C4" s="448" t="s">
        <v>707</v>
      </c>
    </row>
    <row r="5" spans="1:3">
      <c r="A5" s="176">
        <v>4</v>
      </c>
      <c r="B5" s="292" t="s">
        <v>342</v>
      </c>
      <c r="C5" s="419" t="s">
        <v>708</v>
      </c>
    </row>
    <row r="6" spans="1:3" s="177" customFormat="1" ht="45.75" customHeight="1">
      <c r="A6" s="703" t="s">
        <v>420</v>
      </c>
      <c r="B6" s="704"/>
      <c r="C6" s="704"/>
    </row>
    <row r="7" spans="1:3">
      <c r="A7" s="178" t="s">
        <v>29</v>
      </c>
      <c r="B7" s="174" t="s">
        <v>343</v>
      </c>
    </row>
    <row r="8" spans="1:3">
      <c r="A8" s="136">
        <v>1</v>
      </c>
      <c r="B8" s="211" t="s">
        <v>20</v>
      </c>
    </row>
    <row r="9" spans="1:3">
      <c r="A9" s="136">
        <v>2</v>
      </c>
      <c r="B9" s="212" t="s">
        <v>21</v>
      </c>
    </row>
    <row r="10" spans="1:3">
      <c r="A10" s="136">
        <v>3</v>
      </c>
      <c r="B10" s="212" t="s">
        <v>22</v>
      </c>
    </row>
    <row r="11" spans="1:3">
      <c r="A11" s="136">
        <v>4</v>
      </c>
      <c r="B11" s="212" t="s">
        <v>23</v>
      </c>
      <c r="C11" s="71"/>
    </row>
    <row r="12" spans="1:3">
      <c r="A12" s="136">
        <v>5</v>
      </c>
      <c r="B12" s="212" t="s">
        <v>24</v>
      </c>
    </row>
    <row r="13" spans="1:3">
      <c r="A13" s="136">
        <v>6</v>
      </c>
      <c r="B13" s="213" t="s">
        <v>353</v>
      </c>
    </row>
    <row r="14" spans="1:3">
      <c r="A14" s="136">
        <v>7</v>
      </c>
      <c r="B14" s="212" t="s">
        <v>347</v>
      </c>
    </row>
    <row r="15" spans="1:3">
      <c r="A15" s="136">
        <v>8</v>
      </c>
      <c r="B15" s="212" t="s">
        <v>348</v>
      </c>
    </row>
    <row r="16" spans="1:3">
      <c r="A16" s="136">
        <v>9</v>
      </c>
      <c r="B16" s="212" t="s">
        <v>25</v>
      </c>
    </row>
    <row r="17" spans="1:2">
      <c r="A17" s="288" t="s">
        <v>419</v>
      </c>
      <c r="B17" s="287" t="s">
        <v>406</v>
      </c>
    </row>
    <row r="18" spans="1:2">
      <c r="A18" s="136">
        <v>10</v>
      </c>
      <c r="B18" s="212" t="s">
        <v>26</v>
      </c>
    </row>
    <row r="19" spans="1:2">
      <c r="A19" s="136">
        <v>11</v>
      </c>
      <c r="B19" s="213" t="s">
        <v>349</v>
      </c>
    </row>
    <row r="20" spans="1:2">
      <c r="A20" s="136">
        <v>12</v>
      </c>
      <c r="B20" s="213" t="s">
        <v>27</v>
      </c>
    </row>
    <row r="21" spans="1:2">
      <c r="A21" s="327">
        <v>13</v>
      </c>
      <c r="B21" s="328" t="s">
        <v>350</v>
      </c>
    </row>
    <row r="22" spans="1:2">
      <c r="A22" s="327">
        <v>14</v>
      </c>
      <c r="B22" s="329" t="s">
        <v>377</v>
      </c>
    </row>
    <row r="23" spans="1:2">
      <c r="A23" s="330">
        <v>15</v>
      </c>
      <c r="B23" s="331" t="s">
        <v>28</v>
      </c>
    </row>
    <row r="24" spans="1:2">
      <c r="A24" s="330">
        <v>15.1</v>
      </c>
      <c r="B24" s="332" t="s">
        <v>433</v>
      </c>
    </row>
    <row r="25" spans="1:2">
      <c r="A25" s="330">
        <v>16</v>
      </c>
      <c r="B25" s="332" t="s">
        <v>494</v>
      </c>
    </row>
    <row r="26" spans="1:2">
      <c r="A26" s="330">
        <v>17</v>
      </c>
      <c r="B26" s="332" t="s">
        <v>535</v>
      </c>
    </row>
    <row r="27" spans="1:2">
      <c r="A27" s="330">
        <v>18</v>
      </c>
      <c r="B27" s="332" t="s">
        <v>536</v>
      </c>
    </row>
    <row r="28" spans="1:2">
      <c r="A28" s="330">
        <v>19</v>
      </c>
      <c r="B28" s="332" t="s">
        <v>537</v>
      </c>
    </row>
    <row r="29" spans="1:2">
      <c r="A29" s="330">
        <v>20</v>
      </c>
      <c r="B29" s="419" t="s">
        <v>538</v>
      </c>
    </row>
    <row r="30" spans="1:2">
      <c r="A30" s="330">
        <v>21</v>
      </c>
      <c r="B30" s="332" t="s">
        <v>703</v>
      </c>
    </row>
    <row r="31" spans="1:2">
      <c r="A31" s="330">
        <v>22</v>
      </c>
      <c r="B31" s="332" t="s">
        <v>539</v>
      </c>
    </row>
    <row r="32" spans="1:2">
      <c r="A32" s="330">
        <v>23</v>
      </c>
      <c r="B32" s="332" t="s">
        <v>540</v>
      </c>
    </row>
    <row r="33" spans="1:2">
      <c r="A33" s="330">
        <v>24</v>
      </c>
      <c r="B33" s="332" t="s">
        <v>541</v>
      </c>
    </row>
    <row r="34" spans="1:2">
      <c r="A34" s="330">
        <v>25</v>
      </c>
      <c r="B34" s="332" t="s">
        <v>542</v>
      </c>
    </row>
    <row r="35" spans="1:2">
      <c r="A35" s="700">
        <v>26</v>
      </c>
      <c r="B35" s="701" t="s">
        <v>749</v>
      </c>
    </row>
  </sheetData>
  <mergeCells count="1">
    <mergeCell ref="A6:C6"/>
  </mergeCells>
  <hyperlinks>
    <hyperlink ref="B9" location="'2.RC'!A1" display="Balance Sheet"/>
    <hyperlink ref="B12" location="'5. RWA '!A1" display="Risk-Weighted Assets (RWA)"/>
    <hyperlink ref="B8" location="'1. key ratios '!A1" display="Key ratios"/>
    <hyperlink ref="B10" location="'3.PL'!A1" display="Income statement"/>
    <hyperlink ref="B11" location="'4. Off-Balance'!A1" display="Off-balance sheet"/>
    <hyperlink ref="B13" location="'6. Administrators-shareholders'!A1" display="Info about supervisory board, senior management and shareholders"/>
    <hyperlink ref="B14" location="'7. LI1 '!A1" display="Linkages between financial statements and regulatory exposures"/>
    <hyperlink ref="B15" location="'8. LI2'!A1" display="Differences between carrying values per standardized balance sheet used for regulatory reporting purposes and the exposure amounts used for capital adequacy calculation"/>
    <hyperlink ref="B16" location="'9.Capital'!A1" display="Regulatory Capital"/>
    <hyperlink ref="B18" location="'10. CC2'!A1" display="Reconciliation of regulatory capital to balance sheet "/>
    <hyperlink ref="B19" location="'11. CRWA '!A1" display="Credit risk weighted risk exposures"/>
    <hyperlink ref="B20" location="'12. CRM'!A1" display="Credit risk mitigation"/>
    <hyperlink ref="B21" location="'13. CRME '!A1" display="Standardized approach: Credit risk, effect of credit risk mitigation"/>
    <hyperlink ref="B23" location="'15. CCR '!A1" display="Counterparty credit risk"/>
    <hyperlink ref="B22" location="'14. LCR'!A1" display="Liquidity Coverage Ratio"/>
    <hyperlink ref="B17" location="'9.1. Capital Requirements'!A1" display="Capital Adequacy Requirements"/>
    <hyperlink ref="B24" location="'15.1 LR'!A1" display="Leverage Ratio"/>
    <hyperlink ref="B25" location="'16. NSFR'!A1" display="Net Stable Funding Ratio"/>
    <hyperlink ref="B26" location="' 17. Residual Maturity'!A1" display="Exposures distributed by residual maturity and Risk Classes"/>
    <hyperlink ref="B27" location="'18. Assets by Exposure classes'!A1" display="Gross carrying value, book value, reserves, write-offs and reserve charges by risk classes"/>
    <hyperlink ref="B28" location="'19. Assets by Risk Sectors'!A1" display="Gross carrying value, book value, reserves, write-offs and reserve charges by Sectors of income source"/>
    <hyperlink ref="B30" location="'21. NPL'!A1" display="Changes in the stock of non-performing loans"/>
    <hyperlink ref="B31" location="'22. Quality'!A1" display="Distribution of loans, Debt securities  and Off-balance-sheet items according to  Risk classification and Past due days"/>
    <hyperlink ref="B32" location="'23. LTV'!A1" display="Loans Distributed according to LTV ratio, Loan reserves, Value of collateral for loans and loans secured by guarantees according to Risk classification and past due days"/>
    <hyperlink ref="B33" location="'24. Risk Sector'!A1" display="Loans and reserves on loans distributed according to Sectors of income source and risk classification"/>
    <hyperlink ref="B34" location="'25. Collateral'!A1" display="Loans, corporate debt securities and Off-balance-sheet items distributed by type of collateral"/>
    <hyperlink ref="B29" location="'20. Reserves'!A1" display="Change in reserve for loans and Corporate debt securities"/>
    <hyperlink ref="C5" r:id="rId1"/>
    <hyperlink ref="B35" location="'26. Retail Products'!A1" display="General and Qualitative information on Retail Products"/>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5"/>
  <sheetViews>
    <sheetView showGridLines="0" zoomScale="90" zoomScaleNormal="90" workbookViewId="0">
      <pane xSplit="1" ySplit="5" topLeftCell="B6" activePane="bottomRight" state="frozen"/>
      <selection activeCell="B9" sqref="B9"/>
      <selection pane="topRight" activeCell="B9" sqref="B9"/>
      <selection pane="bottomLeft" activeCell="B9" sqref="B9"/>
      <selection pane="bottomRight" activeCell="B4" sqref="B4"/>
    </sheetView>
  </sheetViews>
  <sheetFormatPr defaultColWidth="9.33203125" defaultRowHeight="13.2"/>
  <cols>
    <col min="1" max="1" width="9.5546875" style="74" bestFit="1" customWidth="1"/>
    <col min="2" max="2" width="132.44140625" style="4" customWidth="1"/>
    <col min="3" max="3" width="18.44140625" style="4" customWidth="1"/>
    <col min="4" max="4" width="9.33203125" style="4"/>
    <col min="5" max="5" width="10.6640625" style="4" bestFit="1" customWidth="1"/>
    <col min="6" max="16384" width="9.33203125" style="4"/>
  </cols>
  <sheetData>
    <row r="1" spans="1:5">
      <c r="A1" s="449" t="s">
        <v>30</v>
      </c>
      <c r="B1" s="450" t="str">
        <f>'Info '!C2</f>
        <v>JSC Isbank Georgia</v>
      </c>
    </row>
    <row r="2" spans="1:5" s="62" customFormat="1" ht="15.75" customHeight="1">
      <c r="A2" s="449" t="s">
        <v>31</v>
      </c>
      <c r="B2" s="451">
        <f>'1. key ratios '!B2</f>
        <v>44834</v>
      </c>
    </row>
    <row r="3" spans="1:5" s="62" customFormat="1" ht="15.75" customHeight="1"/>
    <row r="4" spans="1:5" ht="13.8" thickBot="1">
      <c r="A4" s="74" t="s">
        <v>246</v>
      </c>
      <c r="B4" s="122" t="s">
        <v>245</v>
      </c>
    </row>
    <row r="5" spans="1:5">
      <c r="A5" s="75" t="s">
        <v>6</v>
      </c>
      <c r="B5" s="76"/>
      <c r="C5" s="77" t="s">
        <v>73</v>
      </c>
    </row>
    <row r="6" spans="1:5" ht="13.8">
      <c r="A6" s="78">
        <v>1</v>
      </c>
      <c r="B6" s="562" t="s">
        <v>244</v>
      </c>
      <c r="C6" s="563">
        <f>SUM(C7:C11)</f>
        <v>108265703.14111553</v>
      </c>
    </row>
    <row r="7" spans="1:5" ht="13.8">
      <c r="A7" s="78">
        <v>2</v>
      </c>
      <c r="B7" s="79" t="s">
        <v>243</v>
      </c>
      <c r="C7" s="564">
        <f>'2.RC'!E33</f>
        <v>69161600</v>
      </c>
    </row>
    <row r="8" spans="1:5" ht="13.8">
      <c r="A8" s="78">
        <v>3</v>
      </c>
      <c r="B8" s="565" t="s">
        <v>242</v>
      </c>
      <c r="C8" s="564"/>
    </row>
    <row r="9" spans="1:5" ht="13.8">
      <c r="A9" s="78">
        <v>4</v>
      </c>
      <c r="B9" s="565" t="s">
        <v>241</v>
      </c>
      <c r="C9" s="564"/>
    </row>
    <row r="10" spans="1:5" ht="13.8">
      <c r="A10" s="78">
        <v>5</v>
      </c>
      <c r="B10" s="565" t="s">
        <v>240</v>
      </c>
      <c r="C10" s="564"/>
    </row>
    <row r="11" spans="1:5" ht="13.8">
      <c r="A11" s="78">
        <v>6</v>
      </c>
      <c r="B11" s="566" t="s">
        <v>239</v>
      </c>
      <c r="C11" s="564">
        <f>'2.RC'!E38</f>
        <v>39104103.141115531</v>
      </c>
    </row>
    <row r="12" spans="1:5" s="48" customFormat="1" ht="13.8">
      <c r="A12" s="78">
        <v>7</v>
      </c>
      <c r="B12" s="562" t="s">
        <v>238</v>
      </c>
      <c r="C12" s="567">
        <f>SUM(C13:C27)</f>
        <v>250017.72000000003</v>
      </c>
      <c r="E12" s="579"/>
    </row>
    <row r="13" spans="1:5" s="48" customFormat="1" ht="13.8">
      <c r="A13" s="78">
        <v>8</v>
      </c>
      <c r="B13" s="80" t="s">
        <v>237</v>
      </c>
      <c r="C13" s="568"/>
    </row>
    <row r="14" spans="1:5" s="48" customFormat="1" ht="26.4">
      <c r="A14" s="78">
        <v>9</v>
      </c>
      <c r="B14" s="569" t="s">
        <v>236</v>
      </c>
      <c r="C14" s="568"/>
    </row>
    <row r="15" spans="1:5" s="48" customFormat="1" ht="13.8">
      <c r="A15" s="78">
        <v>10</v>
      </c>
      <c r="B15" s="570" t="s">
        <v>235</v>
      </c>
      <c r="C15" s="568">
        <f>'7. LI1 '!D19</f>
        <v>250017.72000000003</v>
      </c>
    </row>
    <row r="16" spans="1:5" s="48" customFormat="1" ht="13.8">
      <c r="A16" s="78">
        <v>11</v>
      </c>
      <c r="B16" s="571" t="s">
        <v>234</v>
      </c>
      <c r="C16" s="568"/>
    </row>
    <row r="17" spans="1:3" s="48" customFormat="1" ht="13.8">
      <c r="A17" s="78">
        <v>12</v>
      </c>
      <c r="B17" s="570" t="s">
        <v>233</v>
      </c>
      <c r="C17" s="568"/>
    </row>
    <row r="18" spans="1:3" s="48" customFormat="1" ht="13.8">
      <c r="A18" s="78">
        <v>13</v>
      </c>
      <c r="B18" s="570" t="s">
        <v>232</v>
      </c>
      <c r="C18" s="568"/>
    </row>
    <row r="19" spans="1:3" s="48" customFormat="1" ht="13.8">
      <c r="A19" s="78">
        <v>14</v>
      </c>
      <c r="B19" s="570" t="s">
        <v>231</v>
      </c>
      <c r="C19" s="568"/>
    </row>
    <row r="20" spans="1:3" s="48" customFormat="1" ht="13.8">
      <c r="A20" s="78">
        <v>15</v>
      </c>
      <c r="B20" s="570" t="s">
        <v>230</v>
      </c>
      <c r="C20" s="568"/>
    </row>
    <row r="21" spans="1:3" s="48" customFormat="1" ht="26.4">
      <c r="A21" s="78">
        <v>16</v>
      </c>
      <c r="B21" s="569" t="s">
        <v>229</v>
      </c>
      <c r="C21" s="568"/>
    </row>
    <row r="22" spans="1:3" s="48" customFormat="1" ht="13.8">
      <c r="A22" s="78">
        <v>17</v>
      </c>
      <c r="B22" s="81" t="s">
        <v>228</v>
      </c>
      <c r="C22" s="568"/>
    </row>
    <row r="23" spans="1:3" s="48" customFormat="1" ht="13.8">
      <c r="A23" s="78">
        <v>18</v>
      </c>
      <c r="B23" s="569" t="s">
        <v>227</v>
      </c>
      <c r="C23" s="568"/>
    </row>
    <row r="24" spans="1:3" s="48" customFormat="1" ht="26.4">
      <c r="A24" s="78">
        <v>19</v>
      </c>
      <c r="B24" s="569" t="s">
        <v>204</v>
      </c>
      <c r="C24" s="568"/>
    </row>
    <row r="25" spans="1:3" s="48" customFormat="1" ht="13.8">
      <c r="A25" s="78">
        <v>20</v>
      </c>
      <c r="B25" s="572" t="s">
        <v>226</v>
      </c>
      <c r="C25" s="568"/>
    </row>
    <row r="26" spans="1:3" s="48" customFormat="1" ht="13.8">
      <c r="A26" s="78">
        <v>21</v>
      </c>
      <c r="B26" s="572" t="s">
        <v>225</v>
      </c>
      <c r="C26" s="568"/>
    </row>
    <row r="27" spans="1:3" s="48" customFormat="1" ht="13.8">
      <c r="A27" s="78">
        <v>22</v>
      </c>
      <c r="B27" s="572" t="s">
        <v>224</v>
      </c>
      <c r="C27" s="568"/>
    </row>
    <row r="28" spans="1:3" s="48" customFormat="1" ht="13.8">
      <c r="A28" s="78">
        <v>23</v>
      </c>
      <c r="B28" s="573" t="s">
        <v>223</v>
      </c>
      <c r="C28" s="567">
        <f>C6-C12</f>
        <v>108015685.42111553</v>
      </c>
    </row>
    <row r="29" spans="1:3" s="48" customFormat="1" ht="13.8">
      <c r="A29" s="82"/>
      <c r="B29" s="574"/>
      <c r="C29" s="568"/>
    </row>
    <row r="30" spans="1:3" s="48" customFormat="1" ht="13.8">
      <c r="A30" s="82">
        <v>24</v>
      </c>
      <c r="B30" s="573" t="s">
        <v>222</v>
      </c>
      <c r="C30" s="567">
        <f>C31+C34</f>
        <v>0</v>
      </c>
    </row>
    <row r="31" spans="1:3" s="48" customFormat="1" ht="13.8">
      <c r="A31" s="82">
        <v>25</v>
      </c>
      <c r="B31" s="565" t="s">
        <v>221</v>
      </c>
      <c r="C31" s="575">
        <f>C32+C33</f>
        <v>0</v>
      </c>
    </row>
    <row r="32" spans="1:3" s="48" customFormat="1" ht="13.8">
      <c r="A32" s="82">
        <v>26</v>
      </c>
      <c r="B32" s="576" t="s">
        <v>302</v>
      </c>
      <c r="C32" s="568"/>
    </row>
    <row r="33" spans="1:3" s="48" customFormat="1" ht="13.8">
      <c r="A33" s="82">
        <v>27</v>
      </c>
      <c r="B33" s="576" t="s">
        <v>220</v>
      </c>
      <c r="C33" s="568"/>
    </row>
    <row r="34" spans="1:3" s="48" customFormat="1" ht="13.8">
      <c r="A34" s="82">
        <v>28</v>
      </c>
      <c r="B34" s="565" t="s">
        <v>219</v>
      </c>
      <c r="C34" s="568"/>
    </row>
    <row r="35" spans="1:3" s="48" customFormat="1" ht="13.8">
      <c r="A35" s="82">
        <v>29</v>
      </c>
      <c r="B35" s="573" t="s">
        <v>218</v>
      </c>
      <c r="C35" s="567">
        <f>SUM(C36:C40)</f>
        <v>0</v>
      </c>
    </row>
    <row r="36" spans="1:3" s="48" customFormat="1" ht="13.8">
      <c r="A36" s="82">
        <v>30</v>
      </c>
      <c r="B36" s="569" t="s">
        <v>217</v>
      </c>
      <c r="C36" s="568"/>
    </row>
    <row r="37" spans="1:3" s="48" customFormat="1" ht="13.8">
      <c r="A37" s="82">
        <v>31</v>
      </c>
      <c r="B37" s="570" t="s">
        <v>216</v>
      </c>
      <c r="C37" s="568"/>
    </row>
    <row r="38" spans="1:3" s="48" customFormat="1" ht="13.8">
      <c r="A38" s="82">
        <v>32</v>
      </c>
      <c r="B38" s="569" t="s">
        <v>215</v>
      </c>
      <c r="C38" s="568"/>
    </row>
    <row r="39" spans="1:3" s="48" customFormat="1" ht="26.4">
      <c r="A39" s="82">
        <v>33</v>
      </c>
      <c r="B39" s="569" t="s">
        <v>204</v>
      </c>
      <c r="C39" s="568"/>
    </row>
    <row r="40" spans="1:3" s="48" customFormat="1" ht="13.8">
      <c r="A40" s="82">
        <v>34</v>
      </c>
      <c r="B40" s="572" t="s">
        <v>214</v>
      </c>
      <c r="C40" s="568"/>
    </row>
    <row r="41" spans="1:3" s="48" customFormat="1" ht="13.8">
      <c r="A41" s="82">
        <v>35</v>
      </c>
      <c r="B41" s="573" t="s">
        <v>213</v>
      </c>
      <c r="C41" s="567">
        <f>C30-C35</f>
        <v>0</v>
      </c>
    </row>
    <row r="42" spans="1:3" s="48" customFormat="1" ht="13.8">
      <c r="A42" s="82"/>
      <c r="B42" s="574"/>
      <c r="C42" s="568"/>
    </row>
    <row r="43" spans="1:3" s="48" customFormat="1" ht="13.8">
      <c r="A43" s="82">
        <v>36</v>
      </c>
      <c r="B43" s="577" t="s">
        <v>212</v>
      </c>
      <c r="C43" s="567">
        <f>SUM(C44:C46)</f>
        <v>5333748.5794716701</v>
      </c>
    </row>
    <row r="44" spans="1:3" s="48" customFormat="1" ht="13.8">
      <c r="A44" s="82">
        <v>37</v>
      </c>
      <c r="B44" s="565" t="s">
        <v>211</v>
      </c>
      <c r="C44" s="568"/>
    </row>
    <row r="45" spans="1:3" s="48" customFormat="1" ht="13.8">
      <c r="A45" s="82">
        <v>38</v>
      </c>
      <c r="B45" s="565" t="s">
        <v>210</v>
      </c>
      <c r="C45" s="568"/>
    </row>
    <row r="46" spans="1:3" s="48" customFormat="1" ht="13.8">
      <c r="A46" s="82">
        <v>39</v>
      </c>
      <c r="B46" s="565" t="s">
        <v>209</v>
      </c>
      <c r="C46" s="568">
        <f>'8. LI2'!C9</f>
        <v>5333748.5794716701</v>
      </c>
    </row>
    <row r="47" spans="1:3" s="48" customFormat="1" ht="13.8">
      <c r="A47" s="82">
        <v>40</v>
      </c>
      <c r="B47" s="577" t="s">
        <v>208</v>
      </c>
      <c r="C47" s="567">
        <f>SUM(C48:C51)</f>
        <v>0</v>
      </c>
    </row>
    <row r="48" spans="1:3" s="48" customFormat="1" ht="13.8">
      <c r="A48" s="82">
        <v>41</v>
      </c>
      <c r="B48" s="569" t="s">
        <v>207</v>
      </c>
      <c r="C48" s="568"/>
    </row>
    <row r="49" spans="1:3" s="48" customFormat="1" ht="13.8">
      <c r="A49" s="82">
        <v>42</v>
      </c>
      <c r="B49" s="570" t="s">
        <v>206</v>
      </c>
      <c r="C49" s="568"/>
    </row>
    <row r="50" spans="1:3" s="48" customFormat="1" ht="13.8">
      <c r="A50" s="82">
        <v>43</v>
      </c>
      <c r="B50" s="569" t="s">
        <v>205</v>
      </c>
      <c r="C50" s="568"/>
    </row>
    <row r="51" spans="1:3" s="48" customFormat="1" ht="26.4">
      <c r="A51" s="82">
        <v>44</v>
      </c>
      <c r="B51" s="569" t="s">
        <v>204</v>
      </c>
      <c r="C51" s="568"/>
    </row>
    <row r="52" spans="1:3" s="48" customFormat="1" ht="14.4" thickBot="1">
      <c r="A52" s="83">
        <v>45</v>
      </c>
      <c r="B52" s="84" t="s">
        <v>203</v>
      </c>
      <c r="C52" s="578">
        <f>C43-C47</f>
        <v>5333748.5794716701</v>
      </c>
    </row>
    <row r="55" spans="1:3">
      <c r="B55" s="4" t="s">
        <v>7</v>
      </c>
    </row>
  </sheetData>
  <dataValidations count="1">
    <dataValidation operator="lessThanOrEqual" allowBlank="1" showInputMessage="1" showErrorMessage="1" errorTitle="Should be negative number" error="Should be whole negative number or 0" sqref="C13:C52"/>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showGridLines="0" workbookViewId="0">
      <selection activeCell="B4" sqref="B4"/>
    </sheetView>
  </sheetViews>
  <sheetFormatPr defaultColWidth="9.33203125" defaultRowHeight="13.8"/>
  <cols>
    <col min="1" max="1" width="9.44140625" style="225" bestFit="1" customWidth="1"/>
    <col min="2" max="2" width="59" style="225" customWidth="1"/>
    <col min="3" max="3" width="16.6640625" style="225" bestFit="1" customWidth="1"/>
    <col min="4" max="4" width="13.33203125" style="225" bestFit="1" customWidth="1"/>
    <col min="5" max="16384" width="9.33203125" style="225"/>
  </cols>
  <sheetData>
    <row r="1" spans="1:4">
      <c r="A1" s="449" t="s">
        <v>30</v>
      </c>
      <c r="B1" s="450" t="str">
        <f>'Info '!C2</f>
        <v>JSC Isbank Georgia</v>
      </c>
    </row>
    <row r="2" spans="1:4" s="199" customFormat="1" ht="15.75" customHeight="1">
      <c r="A2" s="449" t="s">
        <v>31</v>
      </c>
      <c r="B2" s="451">
        <f>'1. key ratios '!B2</f>
        <v>44834</v>
      </c>
    </row>
    <row r="3" spans="1:4" s="199" customFormat="1" ht="15.75" customHeight="1"/>
    <row r="4" spans="1:4" ht="14.4" thickBot="1">
      <c r="A4" s="580" t="s">
        <v>405</v>
      </c>
      <c r="B4" s="281" t="s">
        <v>406</v>
      </c>
    </row>
    <row r="5" spans="1:4" s="282" customFormat="1" ht="12.75" customHeight="1">
      <c r="A5" s="721"/>
      <c r="B5" s="722" t="s">
        <v>409</v>
      </c>
      <c r="C5" s="274" t="s">
        <v>407</v>
      </c>
      <c r="D5" s="275" t="s">
        <v>408</v>
      </c>
    </row>
    <row r="6" spans="1:4" s="283" customFormat="1">
      <c r="A6" s="276">
        <v>1</v>
      </c>
      <c r="B6" s="581" t="s">
        <v>410</v>
      </c>
      <c r="C6" s="581"/>
      <c r="D6" s="277"/>
    </row>
    <row r="7" spans="1:4" s="283" customFormat="1">
      <c r="A7" s="278" t="s">
        <v>396</v>
      </c>
      <c r="B7" s="582" t="s">
        <v>411</v>
      </c>
      <c r="C7" s="583">
        <v>4.4999999999999998E-2</v>
      </c>
      <c r="D7" s="584">
        <f>C7*'5. RWA '!$C$13</f>
        <v>20738059.046170212</v>
      </c>
    </row>
    <row r="8" spans="1:4" s="283" customFormat="1">
      <c r="A8" s="278" t="s">
        <v>397</v>
      </c>
      <c r="B8" s="582" t="s">
        <v>412</v>
      </c>
      <c r="C8" s="585">
        <v>0.06</v>
      </c>
      <c r="D8" s="584">
        <f>C8*'5. RWA '!$C$13</f>
        <v>27650745.394893613</v>
      </c>
    </row>
    <row r="9" spans="1:4" s="283" customFormat="1">
      <c r="A9" s="278" t="s">
        <v>398</v>
      </c>
      <c r="B9" s="582" t="s">
        <v>413</v>
      </c>
      <c r="C9" s="585">
        <v>0.08</v>
      </c>
      <c r="D9" s="584">
        <f>C9*'5. RWA '!$C$13</f>
        <v>36867660.526524819</v>
      </c>
    </row>
    <row r="10" spans="1:4" s="283" customFormat="1">
      <c r="A10" s="276" t="s">
        <v>399</v>
      </c>
      <c r="B10" s="581" t="s">
        <v>414</v>
      </c>
      <c r="C10" s="581"/>
      <c r="D10" s="277"/>
    </row>
    <row r="11" spans="1:4" s="284" customFormat="1">
      <c r="A11" s="279" t="s">
        <v>400</v>
      </c>
      <c r="B11" s="586" t="s">
        <v>480</v>
      </c>
      <c r="C11" s="587">
        <v>0</v>
      </c>
      <c r="D11" s="588">
        <f>C11*'5. RWA '!$C$13</f>
        <v>0</v>
      </c>
    </row>
    <row r="12" spans="1:4" s="284" customFormat="1">
      <c r="A12" s="279" t="s">
        <v>401</v>
      </c>
      <c r="B12" s="586" t="s">
        <v>415</v>
      </c>
      <c r="C12" s="587">
        <v>0</v>
      </c>
      <c r="D12" s="588">
        <f>C12*'5. RWA '!$C$13</f>
        <v>0</v>
      </c>
    </row>
    <row r="13" spans="1:4" s="284" customFormat="1">
      <c r="A13" s="279" t="s">
        <v>402</v>
      </c>
      <c r="B13" s="586" t="s">
        <v>416</v>
      </c>
      <c r="C13" s="586"/>
      <c r="D13" s="588">
        <f>C13*'5. RWA '!$C$13</f>
        <v>0</v>
      </c>
    </row>
    <row r="14" spans="1:4" s="284" customFormat="1">
      <c r="A14" s="276" t="s">
        <v>403</v>
      </c>
      <c r="B14" s="581" t="s">
        <v>477</v>
      </c>
      <c r="C14" s="589"/>
      <c r="D14" s="590"/>
    </row>
    <row r="15" spans="1:4" s="284" customFormat="1">
      <c r="A15" s="279">
        <v>3.1</v>
      </c>
      <c r="B15" s="586" t="s">
        <v>421</v>
      </c>
      <c r="C15" s="587">
        <v>4.6308912450846541E-2</v>
      </c>
      <c r="D15" s="588">
        <f>C15*'5. RWA '!$C$13</f>
        <v>21341265.794879612</v>
      </c>
    </row>
    <row r="16" spans="1:4" s="284" customFormat="1">
      <c r="A16" s="279">
        <v>3.2</v>
      </c>
      <c r="B16" s="586" t="s">
        <v>422</v>
      </c>
      <c r="C16" s="587">
        <v>6.1805837390951267E-2</v>
      </c>
      <c r="D16" s="588">
        <f>C16*'5. RWA '!$C$13</f>
        <v>28482957.893589824</v>
      </c>
    </row>
    <row r="17" spans="1:6" s="283" customFormat="1">
      <c r="A17" s="279">
        <v>3.3</v>
      </c>
      <c r="B17" s="586" t="s">
        <v>423</v>
      </c>
      <c r="C17" s="591">
        <v>9.8463169748227372E-2</v>
      </c>
      <c r="D17" s="592">
        <f>C17*'5. RWA '!$C$13</f>
        <v>45376333.958040439</v>
      </c>
    </row>
    <row r="18" spans="1:6" s="282" customFormat="1" ht="12.75" customHeight="1">
      <c r="A18" s="723"/>
      <c r="B18" s="724" t="s">
        <v>476</v>
      </c>
      <c r="C18" s="593" t="s">
        <v>407</v>
      </c>
      <c r="D18" s="326" t="s">
        <v>408</v>
      </c>
    </row>
    <row r="19" spans="1:6" s="283" customFormat="1">
      <c r="A19" s="280">
        <v>4</v>
      </c>
      <c r="B19" s="586" t="s">
        <v>417</v>
      </c>
      <c r="C19" s="587">
        <f>C7+C11+C12+C13+C15</f>
        <v>9.1308912450846547E-2</v>
      </c>
      <c r="D19" s="594">
        <f>C19*'5. RWA '!$C$13</f>
        <v>42079324.841049828</v>
      </c>
    </row>
    <row r="20" spans="1:6" s="283" customFormat="1">
      <c r="A20" s="280">
        <v>5</v>
      </c>
      <c r="B20" s="586" t="s">
        <v>137</v>
      </c>
      <c r="C20" s="587">
        <f>C8+C11+C12+C13+C16</f>
        <v>0.12180583739095127</v>
      </c>
      <c r="D20" s="594">
        <f>C20*'5. RWA '!$C$13</f>
        <v>56133703.288483441</v>
      </c>
    </row>
    <row r="21" spans="1:6" s="283" customFormat="1" ht="14.4" thickBot="1">
      <c r="A21" s="285" t="s">
        <v>404</v>
      </c>
      <c r="B21" s="286" t="s">
        <v>418</v>
      </c>
      <c r="C21" s="325">
        <f>C9+C11+C12+C13+C17</f>
        <v>0.17846316974822737</v>
      </c>
      <c r="D21" s="595">
        <f>C21*'5. RWA '!$C$13</f>
        <v>82243994.484565258</v>
      </c>
    </row>
    <row r="22" spans="1:6">
      <c r="F22" s="246"/>
    </row>
    <row r="23" spans="1:6" ht="53.4">
      <c r="B23" s="245" t="s">
        <v>479</v>
      </c>
    </row>
  </sheetData>
  <mergeCells count="2">
    <mergeCell ref="A5:B5"/>
    <mergeCell ref="A18:B18"/>
  </mergeCells>
  <conditionalFormatting sqref="C21">
    <cfRule type="cellIs" dxfId="21"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zoomScaleNormal="100" workbookViewId="0">
      <pane xSplit="1" ySplit="5" topLeftCell="B6" activePane="bottomRight" state="frozen"/>
      <selection activeCell="B47" sqref="B47"/>
      <selection pane="topRight" activeCell="B47" sqref="B47"/>
      <selection pane="bottomLeft" activeCell="B47" sqref="B47"/>
      <selection pane="bottomRight" activeCell="B4" sqref="B4"/>
    </sheetView>
  </sheetViews>
  <sheetFormatPr defaultColWidth="9.33203125" defaultRowHeight="13.8"/>
  <cols>
    <col min="1" max="1" width="10.6640625" style="4" customWidth="1"/>
    <col min="2" max="2" width="91.6640625" style="4" customWidth="1"/>
    <col min="3" max="3" width="53.33203125" style="4" customWidth="1"/>
    <col min="4" max="4" width="32.33203125" style="4" customWidth="1"/>
    <col min="5" max="5" width="9.44140625" style="5" customWidth="1"/>
    <col min="6" max="16384" width="9.33203125" style="5"/>
  </cols>
  <sheetData>
    <row r="1" spans="1:6">
      <c r="A1" s="449" t="s">
        <v>30</v>
      </c>
      <c r="B1" s="450" t="str">
        <f>'Info '!C2</f>
        <v>JSC Isbank Georgia</v>
      </c>
      <c r="E1" s="4"/>
      <c r="F1" s="4"/>
    </row>
    <row r="2" spans="1:6" s="62" customFormat="1" ht="15.75" customHeight="1">
      <c r="A2" s="449" t="s">
        <v>31</v>
      </c>
      <c r="B2" s="451">
        <f>'1. key ratios '!B2</f>
        <v>44834</v>
      </c>
    </row>
    <row r="3" spans="1:6" s="62" customFormat="1" ht="15.75" customHeight="1">
      <c r="A3" s="85"/>
    </row>
    <row r="4" spans="1:6" s="62" customFormat="1" ht="15.75" customHeight="1" thickBot="1">
      <c r="A4" s="62" t="s">
        <v>86</v>
      </c>
      <c r="B4" s="190" t="s">
        <v>286</v>
      </c>
      <c r="D4" s="35" t="s">
        <v>73</v>
      </c>
    </row>
    <row r="5" spans="1:6" ht="26.4">
      <c r="A5" s="86" t="s">
        <v>6</v>
      </c>
      <c r="B5" s="216" t="s">
        <v>340</v>
      </c>
      <c r="C5" s="87" t="s">
        <v>93</v>
      </c>
      <c r="D5" s="88" t="s">
        <v>94</v>
      </c>
    </row>
    <row r="6" spans="1:6">
      <c r="A6" s="67">
        <v>1</v>
      </c>
      <c r="B6" s="89" t="s">
        <v>35</v>
      </c>
      <c r="C6" s="90">
        <f>'2.RC'!E7</f>
        <v>1994537.87</v>
      </c>
      <c r="D6" s="91"/>
      <c r="E6" s="92"/>
    </row>
    <row r="7" spans="1:6">
      <c r="A7" s="67">
        <v>2</v>
      </c>
      <c r="B7" s="93" t="s">
        <v>36</v>
      </c>
      <c r="C7" s="90">
        <f>'2.RC'!E8</f>
        <v>40371271.460000001</v>
      </c>
      <c r="D7" s="95"/>
      <c r="E7" s="92"/>
    </row>
    <row r="8" spans="1:6">
      <c r="A8" s="67">
        <v>3</v>
      </c>
      <c r="B8" s="93" t="s">
        <v>37</v>
      </c>
      <c r="C8" s="90">
        <f>'2.RC'!E9</f>
        <v>46939790.477936</v>
      </c>
      <c r="D8" s="95"/>
      <c r="E8" s="92"/>
    </row>
    <row r="9" spans="1:6">
      <c r="A9" s="67">
        <v>4</v>
      </c>
      <c r="B9" s="93" t="s">
        <v>38</v>
      </c>
      <c r="C9" s="90">
        <f>'2.RC'!E10</f>
        <v>0</v>
      </c>
      <c r="D9" s="95"/>
      <c r="E9" s="92"/>
    </row>
    <row r="10" spans="1:6">
      <c r="A10" s="67">
        <v>5</v>
      </c>
      <c r="B10" s="93" t="s">
        <v>39</v>
      </c>
      <c r="C10" s="90">
        <f>'2.RC'!E11</f>
        <v>36612450.157247916</v>
      </c>
      <c r="D10" s="95"/>
      <c r="E10" s="92"/>
    </row>
    <row r="11" spans="1:6" ht="14.4">
      <c r="A11" s="67">
        <v>6.1</v>
      </c>
      <c r="B11" s="191" t="s">
        <v>40</v>
      </c>
      <c r="C11" s="90">
        <f>'2.RC'!E12</f>
        <v>277509783.54000002</v>
      </c>
      <c r="D11" s="97"/>
      <c r="E11" s="98"/>
    </row>
    <row r="12" spans="1:6" ht="14.4">
      <c r="A12" s="67">
        <v>6.2</v>
      </c>
      <c r="B12" s="192" t="s">
        <v>41</v>
      </c>
      <c r="C12" s="90">
        <f>'2.RC'!E13</f>
        <v>-8585820.9483999982</v>
      </c>
      <c r="D12" s="97"/>
      <c r="E12" s="98"/>
    </row>
    <row r="13" spans="1:6">
      <c r="A13" s="67">
        <v>6</v>
      </c>
      <c r="B13" s="93" t="s">
        <v>42</v>
      </c>
      <c r="C13" s="99">
        <f>C11+C12</f>
        <v>268923962.5916</v>
      </c>
      <c r="D13" s="97"/>
      <c r="E13" s="92"/>
    </row>
    <row r="14" spans="1:6">
      <c r="A14" s="67">
        <v>7</v>
      </c>
      <c r="B14" s="93" t="s">
        <v>43</v>
      </c>
      <c r="C14" s="90">
        <f>'2.RC'!E15</f>
        <v>2282813.6587840002</v>
      </c>
      <c r="D14" s="95"/>
      <c r="E14" s="92"/>
    </row>
    <row r="15" spans="1:6">
      <c r="A15" s="67">
        <v>8</v>
      </c>
      <c r="B15" s="214" t="s">
        <v>199</v>
      </c>
      <c r="C15" s="90">
        <f>'2.RC'!E16</f>
        <v>569825.30999999994</v>
      </c>
      <c r="D15" s="95"/>
      <c r="E15" s="92"/>
    </row>
    <row r="16" spans="1:6">
      <c r="A16" s="67">
        <v>9</v>
      </c>
      <c r="B16" s="93" t="s">
        <v>44</v>
      </c>
      <c r="C16" s="90">
        <f>'2.RC'!E17</f>
        <v>0</v>
      </c>
      <c r="D16" s="95"/>
      <c r="E16" s="92"/>
    </row>
    <row r="17" spans="1:5">
      <c r="A17" s="67">
        <v>9.1</v>
      </c>
      <c r="B17" s="100" t="s">
        <v>88</v>
      </c>
      <c r="C17" s="96"/>
      <c r="D17" s="95"/>
      <c r="E17" s="92"/>
    </row>
    <row r="18" spans="1:5">
      <c r="A18" s="67">
        <v>9.1999999999999993</v>
      </c>
      <c r="B18" s="100" t="s">
        <v>89</v>
      </c>
      <c r="C18" s="96"/>
      <c r="D18" s="95"/>
      <c r="E18" s="92"/>
    </row>
    <row r="19" spans="1:5">
      <c r="A19" s="67">
        <v>9.3000000000000007</v>
      </c>
      <c r="B19" s="193" t="s">
        <v>268</v>
      </c>
      <c r="C19" s="96"/>
      <c r="D19" s="95"/>
      <c r="E19" s="92"/>
    </row>
    <row r="20" spans="1:5">
      <c r="A20" s="67">
        <v>10</v>
      </c>
      <c r="B20" s="93" t="s">
        <v>45</v>
      </c>
      <c r="C20" s="90">
        <f>'2.RC'!E18</f>
        <v>7192916.8899999997</v>
      </c>
      <c r="D20" s="95"/>
      <c r="E20" s="92"/>
    </row>
    <row r="21" spans="1:5">
      <c r="A21" s="67">
        <v>10.1</v>
      </c>
      <c r="B21" s="100" t="s">
        <v>90</v>
      </c>
      <c r="C21" s="94">
        <f>'9.Capital'!C15</f>
        <v>250017.72000000003</v>
      </c>
      <c r="D21" s="101" t="s">
        <v>92</v>
      </c>
      <c r="E21" s="92"/>
    </row>
    <row r="22" spans="1:5">
      <c r="A22" s="67">
        <v>11</v>
      </c>
      <c r="B22" s="102" t="s">
        <v>46</v>
      </c>
      <c r="C22" s="103">
        <f>'2.RC'!E19</f>
        <v>5084736.405401025</v>
      </c>
      <c r="D22" s="104"/>
      <c r="E22" s="92"/>
    </row>
    <row r="23" spans="1:5">
      <c r="A23" s="67">
        <v>12</v>
      </c>
      <c r="B23" s="105" t="s">
        <v>47</v>
      </c>
      <c r="C23" s="106">
        <f>SUM(C6:C10,C13:C16,C20,C22)</f>
        <v>409972304.82096893</v>
      </c>
      <c r="D23" s="107"/>
      <c r="E23" s="108"/>
    </row>
    <row r="24" spans="1:5">
      <c r="A24" s="67">
        <v>13</v>
      </c>
      <c r="B24" s="93" t="s">
        <v>49</v>
      </c>
      <c r="C24" s="109">
        <f>'2.RC'!E22</f>
        <v>85590220.590000004</v>
      </c>
      <c r="D24" s="110"/>
      <c r="E24" s="92"/>
    </row>
    <row r="25" spans="1:5">
      <c r="A25" s="67">
        <v>14</v>
      </c>
      <c r="B25" s="93" t="s">
        <v>50</v>
      </c>
      <c r="C25" s="109">
        <f>'2.RC'!E23</f>
        <v>74867480.539999992</v>
      </c>
      <c r="D25" s="95"/>
      <c r="E25" s="92"/>
    </row>
    <row r="26" spans="1:5">
      <c r="A26" s="67">
        <v>15</v>
      </c>
      <c r="B26" s="93" t="s">
        <v>51</v>
      </c>
      <c r="C26" s="109">
        <f>'2.RC'!E24</f>
        <v>0</v>
      </c>
      <c r="D26" s="95"/>
      <c r="E26" s="92"/>
    </row>
    <row r="27" spans="1:5">
      <c r="A27" s="67">
        <v>16</v>
      </c>
      <c r="B27" s="93" t="s">
        <v>52</v>
      </c>
      <c r="C27" s="109">
        <f>'2.RC'!E25</f>
        <v>52484601.499999993</v>
      </c>
      <c r="D27" s="95"/>
      <c r="E27" s="92"/>
    </row>
    <row r="28" spans="1:5">
      <c r="A28" s="67">
        <v>17</v>
      </c>
      <c r="B28" s="93" t="s">
        <v>53</v>
      </c>
      <c r="C28" s="109">
        <f>'2.RC'!E26</f>
        <v>0</v>
      </c>
      <c r="D28" s="95"/>
      <c r="E28" s="92"/>
    </row>
    <row r="29" spans="1:5">
      <c r="A29" s="67">
        <v>18</v>
      </c>
      <c r="B29" s="93" t="s">
        <v>54</v>
      </c>
      <c r="C29" s="109">
        <f>'2.RC'!E27</f>
        <v>76883844.968024001</v>
      </c>
      <c r="D29" s="95"/>
      <c r="E29" s="92"/>
    </row>
    <row r="30" spans="1:5">
      <c r="A30" s="67">
        <v>19</v>
      </c>
      <c r="B30" s="93" t="s">
        <v>55</v>
      </c>
      <c r="C30" s="109">
        <f>'2.RC'!E28</f>
        <v>1675144.5526960003</v>
      </c>
      <c r="D30" s="95"/>
      <c r="E30" s="92"/>
    </row>
    <row r="31" spans="1:5">
      <c r="A31" s="67">
        <v>20</v>
      </c>
      <c r="B31" s="93" t="s">
        <v>56</v>
      </c>
      <c r="C31" s="109">
        <f>'2.RC'!E29</f>
        <v>10205309.4586</v>
      </c>
      <c r="D31" s="95"/>
      <c r="E31" s="92"/>
    </row>
    <row r="32" spans="1:5">
      <c r="A32" s="67">
        <v>21</v>
      </c>
      <c r="B32" s="102" t="s">
        <v>57</v>
      </c>
      <c r="C32" s="109">
        <f>'2.RC'!E30</f>
        <v>0</v>
      </c>
      <c r="D32" s="104"/>
      <c r="E32" s="92"/>
    </row>
    <row r="33" spans="1:5">
      <c r="A33" s="67">
        <v>21.1</v>
      </c>
      <c r="B33" s="111" t="s">
        <v>91</v>
      </c>
      <c r="C33" s="112">
        <f>'9.Capital'!C44</f>
        <v>0</v>
      </c>
      <c r="D33" s="101" t="s">
        <v>722</v>
      </c>
      <c r="E33" s="92"/>
    </row>
    <row r="34" spans="1:5">
      <c r="A34" s="67">
        <v>22</v>
      </c>
      <c r="B34" s="105" t="s">
        <v>58</v>
      </c>
      <c r="C34" s="106">
        <f>SUM(C24:C32)</f>
        <v>301706601.60931998</v>
      </c>
      <c r="D34" s="107"/>
      <c r="E34" s="108"/>
    </row>
    <row r="35" spans="1:5">
      <c r="A35" s="67">
        <v>23</v>
      </c>
      <c r="B35" s="102" t="s">
        <v>60</v>
      </c>
      <c r="C35" s="94">
        <f>'9.Capital'!C7</f>
        <v>69161600</v>
      </c>
      <c r="D35" s="101" t="s">
        <v>723</v>
      </c>
      <c r="E35" s="92"/>
    </row>
    <row r="36" spans="1:5">
      <c r="A36" s="67">
        <v>24</v>
      </c>
      <c r="B36" s="102" t="s">
        <v>61</v>
      </c>
      <c r="C36" s="94"/>
      <c r="D36" s="95"/>
      <c r="E36" s="92"/>
    </row>
    <row r="37" spans="1:5">
      <c r="A37" s="67">
        <v>25</v>
      </c>
      <c r="B37" s="102" t="s">
        <v>62</v>
      </c>
      <c r="C37" s="94"/>
      <c r="D37" s="95"/>
      <c r="E37" s="92"/>
    </row>
    <row r="38" spans="1:5">
      <c r="A38" s="67">
        <v>26</v>
      </c>
      <c r="B38" s="102" t="s">
        <v>63</v>
      </c>
      <c r="C38" s="94"/>
      <c r="D38" s="95"/>
      <c r="E38" s="92"/>
    </row>
    <row r="39" spans="1:5">
      <c r="A39" s="67">
        <v>27</v>
      </c>
      <c r="B39" s="102" t="s">
        <v>64</v>
      </c>
      <c r="C39" s="94"/>
      <c r="D39" s="95"/>
      <c r="E39" s="92"/>
    </row>
    <row r="40" spans="1:5">
      <c r="A40" s="67">
        <v>28</v>
      </c>
      <c r="B40" s="102" t="s">
        <v>65</v>
      </c>
      <c r="C40" s="94">
        <f>'9.Capital'!C11</f>
        <v>39104103.141115531</v>
      </c>
      <c r="D40" s="101" t="s">
        <v>724</v>
      </c>
      <c r="E40" s="92"/>
    </row>
    <row r="41" spans="1:5">
      <c r="A41" s="67">
        <v>29</v>
      </c>
      <c r="B41" s="102" t="s">
        <v>66</v>
      </c>
      <c r="C41" s="94"/>
      <c r="D41" s="95"/>
      <c r="E41" s="92"/>
    </row>
    <row r="42" spans="1:5" ht="14.4" thickBot="1">
      <c r="A42" s="113">
        <v>30</v>
      </c>
      <c r="B42" s="114" t="s">
        <v>266</v>
      </c>
      <c r="C42" s="115">
        <f>SUM(C35:C41)</f>
        <v>108265703.14111553</v>
      </c>
      <c r="D42" s="116"/>
      <c r="E42" s="108"/>
    </row>
  </sheetData>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2"/>
  <sheetViews>
    <sheetView showGridLines="0" zoomScaleNormal="100" workbookViewId="0">
      <pane xSplit="1" ySplit="4" topLeftCell="B5" activePane="bottomRight" state="frozen"/>
      <selection activeCell="B9" sqref="B9"/>
      <selection pane="topRight" activeCell="B9" sqref="B9"/>
      <selection pane="bottomLeft" activeCell="B9" sqref="B9"/>
      <selection pane="bottomRight" activeCell="B4" sqref="B4"/>
    </sheetView>
  </sheetViews>
  <sheetFormatPr defaultColWidth="9.33203125" defaultRowHeight="13.2"/>
  <cols>
    <col min="1" max="1" width="10.5546875" style="4" bestFit="1" customWidth="1"/>
    <col min="2" max="2" width="72.44140625" style="4" bestFit="1" customWidth="1"/>
    <col min="3" max="3" width="12.33203125" style="4" bestFit="1" customWidth="1"/>
    <col min="4" max="4" width="15.5546875" style="4" bestFit="1" customWidth="1"/>
    <col min="5" max="5" width="12.33203125" style="4" bestFit="1" customWidth="1"/>
    <col min="6" max="6" width="15.5546875" style="4" bestFit="1" customWidth="1"/>
    <col min="7" max="11" width="12.33203125" style="4" bestFit="1" customWidth="1"/>
    <col min="12" max="18" width="12.33203125" style="33" bestFit="1" customWidth="1"/>
    <col min="19" max="19" width="31.5546875" style="33" bestFit="1" customWidth="1"/>
    <col min="20" max="16384" width="9.33203125" style="33"/>
  </cols>
  <sheetData>
    <row r="1" spans="1:19">
      <c r="A1" s="449" t="s">
        <v>30</v>
      </c>
      <c r="B1" s="450" t="str">
        <f>'Info '!C2</f>
        <v>JSC Isbank Georgia</v>
      </c>
    </row>
    <row r="2" spans="1:19">
      <c r="A2" s="449" t="s">
        <v>31</v>
      </c>
      <c r="B2" s="451">
        <f>'1. key ratios '!B2</f>
        <v>44834</v>
      </c>
    </row>
    <row r="4" spans="1:19" ht="27" thickBot="1">
      <c r="A4" s="4" t="s">
        <v>249</v>
      </c>
      <c r="B4" s="233" t="s">
        <v>375</v>
      </c>
    </row>
    <row r="5" spans="1:19" s="223" customFormat="1" ht="13.8">
      <c r="A5" s="218"/>
      <c r="B5" s="219"/>
      <c r="C5" s="220" t="s">
        <v>0</v>
      </c>
      <c r="D5" s="220" t="s">
        <v>1</v>
      </c>
      <c r="E5" s="220" t="s">
        <v>2</v>
      </c>
      <c r="F5" s="220" t="s">
        <v>3</v>
      </c>
      <c r="G5" s="220" t="s">
        <v>4</v>
      </c>
      <c r="H5" s="220" t="s">
        <v>5</v>
      </c>
      <c r="I5" s="220" t="s">
        <v>8</v>
      </c>
      <c r="J5" s="220" t="s">
        <v>9</v>
      </c>
      <c r="K5" s="220" t="s">
        <v>10</v>
      </c>
      <c r="L5" s="220" t="s">
        <v>11</v>
      </c>
      <c r="M5" s="220" t="s">
        <v>12</v>
      </c>
      <c r="N5" s="220" t="s">
        <v>13</v>
      </c>
      <c r="O5" s="220" t="s">
        <v>358</v>
      </c>
      <c r="P5" s="220" t="s">
        <v>359</v>
      </c>
      <c r="Q5" s="220" t="s">
        <v>360</v>
      </c>
      <c r="R5" s="221" t="s">
        <v>361</v>
      </c>
      <c r="S5" s="222" t="s">
        <v>362</v>
      </c>
    </row>
    <row r="6" spans="1:19" s="223" customFormat="1" ht="99" customHeight="1">
      <c r="A6" s="224"/>
      <c r="B6" s="729" t="s">
        <v>363</v>
      </c>
      <c r="C6" s="725">
        <v>0</v>
      </c>
      <c r="D6" s="726"/>
      <c r="E6" s="725">
        <v>0.2</v>
      </c>
      <c r="F6" s="726"/>
      <c r="G6" s="725">
        <v>0.35</v>
      </c>
      <c r="H6" s="726"/>
      <c r="I6" s="725">
        <v>0.5</v>
      </c>
      <c r="J6" s="726"/>
      <c r="K6" s="725">
        <v>0.75</v>
      </c>
      <c r="L6" s="726"/>
      <c r="M6" s="725">
        <v>1</v>
      </c>
      <c r="N6" s="726"/>
      <c r="O6" s="725">
        <v>1.5</v>
      </c>
      <c r="P6" s="726"/>
      <c r="Q6" s="725">
        <v>2.5</v>
      </c>
      <c r="R6" s="726"/>
      <c r="S6" s="727" t="s">
        <v>248</v>
      </c>
    </row>
    <row r="7" spans="1:19" s="223" customFormat="1" ht="30.75" customHeight="1">
      <c r="A7" s="224"/>
      <c r="B7" s="730"/>
      <c r="C7" s="215" t="s">
        <v>251</v>
      </c>
      <c r="D7" s="215" t="s">
        <v>250</v>
      </c>
      <c r="E7" s="215" t="s">
        <v>251</v>
      </c>
      <c r="F7" s="215" t="s">
        <v>250</v>
      </c>
      <c r="G7" s="215" t="s">
        <v>251</v>
      </c>
      <c r="H7" s="215" t="s">
        <v>250</v>
      </c>
      <c r="I7" s="215" t="s">
        <v>251</v>
      </c>
      <c r="J7" s="215" t="s">
        <v>250</v>
      </c>
      <c r="K7" s="215" t="s">
        <v>251</v>
      </c>
      <c r="L7" s="215" t="s">
        <v>250</v>
      </c>
      <c r="M7" s="215" t="s">
        <v>251</v>
      </c>
      <c r="N7" s="215" t="s">
        <v>250</v>
      </c>
      <c r="O7" s="215" t="s">
        <v>251</v>
      </c>
      <c r="P7" s="215" t="s">
        <v>250</v>
      </c>
      <c r="Q7" s="215" t="s">
        <v>251</v>
      </c>
      <c r="R7" s="215" t="s">
        <v>250</v>
      </c>
      <c r="S7" s="728"/>
    </row>
    <row r="8" spans="1:19" s="119" customFormat="1">
      <c r="A8" s="117">
        <v>1</v>
      </c>
      <c r="B8" s="1" t="s">
        <v>96</v>
      </c>
      <c r="C8" s="118">
        <v>2147897.2999999998</v>
      </c>
      <c r="D8" s="118"/>
      <c r="E8" s="118"/>
      <c r="F8" s="118"/>
      <c r="G8" s="118"/>
      <c r="H8" s="118"/>
      <c r="I8" s="118"/>
      <c r="J8" s="118"/>
      <c r="K8" s="118"/>
      <c r="L8" s="118"/>
      <c r="M8" s="118">
        <v>45125079.186285749</v>
      </c>
      <c r="N8" s="118"/>
      <c r="O8" s="118"/>
      <c r="P8" s="118"/>
      <c r="Q8" s="118"/>
      <c r="R8" s="118"/>
      <c r="S8" s="596">
        <f>$C$6*SUM(C8:D8)+$E$6*SUM(E8:F8)+$G$6*SUM(G8:H8)+$I$6*SUM(I8:J8)+$K$6*SUM(K8:L8)+$M$6*SUM(M8:N8)+$O$6*SUM(O8:P8)+$Q$6*SUM(Q8:R8)</f>
        <v>45125079.186285749</v>
      </c>
    </row>
    <row r="9" spans="1:19" s="119" customFormat="1">
      <c r="A9" s="117">
        <v>2</v>
      </c>
      <c r="B9" s="1" t="s">
        <v>97</v>
      </c>
      <c r="C9" s="118"/>
      <c r="D9" s="118"/>
      <c r="E9" s="118"/>
      <c r="F9" s="118"/>
      <c r="G9" s="118"/>
      <c r="H9" s="118"/>
      <c r="I9" s="118"/>
      <c r="J9" s="118"/>
      <c r="K9" s="118"/>
      <c r="L9" s="118"/>
      <c r="M9" s="118"/>
      <c r="N9" s="118"/>
      <c r="O9" s="118"/>
      <c r="P9" s="118"/>
      <c r="Q9" s="118"/>
      <c r="R9" s="118"/>
      <c r="S9" s="596">
        <f t="shared" ref="S9:S21" si="0">$C$6*SUM(C9:D9)+$E$6*SUM(E9:F9)+$G$6*SUM(G9:H9)+$I$6*SUM(I9:J9)+$K$6*SUM(K9:L9)+$M$6*SUM(M9:N9)+$O$6*SUM(O9:P9)+$Q$6*SUM(Q9:R9)</f>
        <v>0</v>
      </c>
    </row>
    <row r="10" spans="1:19" s="119" customFormat="1">
      <c r="A10" s="117">
        <v>3</v>
      </c>
      <c r="B10" s="1" t="s">
        <v>269</v>
      </c>
      <c r="C10" s="118"/>
      <c r="D10" s="118"/>
      <c r="E10" s="118"/>
      <c r="F10" s="118"/>
      <c r="G10" s="118"/>
      <c r="H10" s="118"/>
      <c r="I10" s="118"/>
      <c r="J10" s="118"/>
      <c r="K10" s="118"/>
      <c r="L10" s="118"/>
      <c r="M10" s="118"/>
      <c r="N10" s="118"/>
      <c r="O10" s="118"/>
      <c r="P10" s="118"/>
      <c r="Q10" s="118"/>
      <c r="R10" s="118"/>
      <c r="S10" s="596">
        <f t="shared" si="0"/>
        <v>0</v>
      </c>
    </row>
    <row r="11" spans="1:19" s="119" customFormat="1">
      <c r="A11" s="117">
        <v>4</v>
      </c>
      <c r="B11" s="1" t="s">
        <v>98</v>
      </c>
      <c r="C11" s="118"/>
      <c r="D11" s="118"/>
      <c r="E11" s="118"/>
      <c r="F11" s="118"/>
      <c r="G11" s="118"/>
      <c r="H11" s="118"/>
      <c r="I11" s="118"/>
      <c r="J11" s="118"/>
      <c r="K11" s="118"/>
      <c r="L11" s="118"/>
      <c r="M11" s="118"/>
      <c r="N11" s="118"/>
      <c r="O11" s="118"/>
      <c r="P11" s="118"/>
      <c r="Q11" s="118"/>
      <c r="R11" s="118"/>
      <c r="S11" s="596">
        <f t="shared" si="0"/>
        <v>0</v>
      </c>
    </row>
    <row r="12" spans="1:19" s="119" customFormat="1">
      <c r="A12" s="117">
        <v>5</v>
      </c>
      <c r="B12" s="1" t="s">
        <v>99</v>
      </c>
      <c r="C12" s="118"/>
      <c r="D12" s="118"/>
      <c r="E12" s="118"/>
      <c r="F12" s="118"/>
      <c r="G12" s="118"/>
      <c r="H12" s="118"/>
      <c r="I12" s="118"/>
      <c r="J12" s="118"/>
      <c r="K12" s="118"/>
      <c r="L12" s="118"/>
      <c r="M12" s="118"/>
      <c r="N12" s="118"/>
      <c r="O12" s="118"/>
      <c r="P12" s="118"/>
      <c r="Q12" s="118"/>
      <c r="R12" s="118"/>
      <c r="S12" s="596">
        <f t="shared" si="0"/>
        <v>0</v>
      </c>
    </row>
    <row r="13" spans="1:19" s="119" customFormat="1">
      <c r="A13" s="117">
        <v>6</v>
      </c>
      <c r="B13" s="1" t="s">
        <v>100</v>
      </c>
      <c r="C13" s="118"/>
      <c r="D13" s="118"/>
      <c r="E13" s="118">
        <v>12910692.439999999</v>
      </c>
      <c r="F13" s="118"/>
      <c r="G13" s="118"/>
      <c r="H13" s="118"/>
      <c r="I13" s="118">
        <v>44199958.118000008</v>
      </c>
      <c r="J13" s="118">
        <v>27219308.32</v>
      </c>
      <c r="K13" s="118"/>
      <c r="L13" s="118"/>
      <c r="M13" s="118">
        <v>16649045.773661284</v>
      </c>
      <c r="N13" s="118">
        <v>17593458.449999999</v>
      </c>
      <c r="O13" s="118"/>
      <c r="P13" s="118"/>
      <c r="Q13" s="118"/>
      <c r="R13" s="118"/>
      <c r="S13" s="596">
        <f t="shared" si="0"/>
        <v>72534275.930661291</v>
      </c>
    </row>
    <row r="14" spans="1:19" s="119" customFormat="1">
      <c r="A14" s="117">
        <v>7</v>
      </c>
      <c r="B14" s="1" t="s">
        <v>101</v>
      </c>
      <c r="C14" s="118"/>
      <c r="D14" s="118"/>
      <c r="E14" s="118"/>
      <c r="F14" s="118"/>
      <c r="G14" s="118"/>
      <c r="H14" s="118"/>
      <c r="I14" s="118"/>
      <c r="J14" s="118"/>
      <c r="K14" s="118"/>
      <c r="L14" s="118"/>
      <c r="M14" s="118">
        <v>270564462.09954715</v>
      </c>
      <c r="N14" s="118">
        <v>23560023.654999997</v>
      </c>
      <c r="O14" s="118"/>
      <c r="P14" s="118"/>
      <c r="Q14" s="118"/>
      <c r="R14" s="118"/>
      <c r="S14" s="596">
        <f t="shared" si="0"/>
        <v>294124485.75454712</v>
      </c>
    </row>
    <row r="15" spans="1:19" s="119" customFormat="1">
      <c r="A15" s="117">
        <v>8</v>
      </c>
      <c r="B15" s="1" t="s">
        <v>102</v>
      </c>
      <c r="C15" s="118"/>
      <c r="D15" s="118"/>
      <c r="E15" s="118"/>
      <c r="F15" s="118"/>
      <c r="G15" s="118"/>
      <c r="H15" s="118"/>
      <c r="I15" s="118"/>
      <c r="J15" s="118"/>
      <c r="K15" s="118"/>
      <c r="L15" s="118"/>
      <c r="M15" s="118"/>
      <c r="N15" s="118">
        <v>20875.720000000008</v>
      </c>
      <c r="O15" s="118"/>
      <c r="P15" s="118"/>
      <c r="Q15" s="118"/>
      <c r="R15" s="118"/>
      <c r="S15" s="596">
        <f t="shared" si="0"/>
        <v>20875.720000000008</v>
      </c>
    </row>
    <row r="16" spans="1:19" s="119" customFormat="1">
      <c r="A16" s="117">
        <v>9</v>
      </c>
      <c r="B16" s="1" t="s">
        <v>103</v>
      </c>
      <c r="C16" s="118"/>
      <c r="D16" s="118"/>
      <c r="E16" s="118"/>
      <c r="F16" s="118"/>
      <c r="G16" s="118"/>
      <c r="H16" s="118"/>
      <c r="I16" s="118"/>
      <c r="J16" s="118"/>
      <c r="K16" s="118"/>
      <c r="L16" s="118"/>
      <c r="M16" s="118"/>
      <c r="N16" s="118"/>
      <c r="O16" s="118"/>
      <c r="P16" s="118"/>
      <c r="Q16" s="118"/>
      <c r="R16" s="118"/>
      <c r="S16" s="596">
        <f t="shared" si="0"/>
        <v>0</v>
      </c>
    </row>
    <row r="17" spans="1:19" s="119" customFormat="1">
      <c r="A17" s="117">
        <v>10</v>
      </c>
      <c r="B17" s="1" t="s">
        <v>104</v>
      </c>
      <c r="C17" s="118"/>
      <c r="D17" s="118"/>
      <c r="E17" s="118"/>
      <c r="F17" s="118"/>
      <c r="G17" s="118"/>
      <c r="H17" s="118"/>
      <c r="I17" s="118"/>
      <c r="J17" s="118"/>
      <c r="K17" s="118"/>
      <c r="L17" s="118"/>
      <c r="M17" s="118">
        <v>1480544.0300000007</v>
      </c>
      <c r="N17" s="118"/>
      <c r="O17" s="118"/>
      <c r="P17" s="118"/>
      <c r="Q17" s="118"/>
      <c r="R17" s="118"/>
      <c r="S17" s="596">
        <f t="shared" si="0"/>
        <v>1480544.0300000007</v>
      </c>
    </row>
    <row r="18" spans="1:19" s="119" customFormat="1">
      <c r="A18" s="117">
        <v>11</v>
      </c>
      <c r="B18" s="1" t="s">
        <v>105</v>
      </c>
      <c r="C18" s="118"/>
      <c r="D18" s="118"/>
      <c r="E18" s="118"/>
      <c r="F18" s="118"/>
      <c r="G18" s="118"/>
      <c r="H18" s="118"/>
      <c r="I18" s="118"/>
      <c r="J18" s="118"/>
      <c r="K18" s="118"/>
      <c r="L18" s="118"/>
      <c r="M18" s="118"/>
      <c r="N18" s="118"/>
      <c r="O18" s="118"/>
      <c r="P18" s="118"/>
      <c r="Q18" s="118"/>
      <c r="R18" s="118"/>
      <c r="S18" s="596">
        <f t="shared" si="0"/>
        <v>0</v>
      </c>
    </row>
    <row r="19" spans="1:19" s="119" customFormat="1">
      <c r="A19" s="117">
        <v>12</v>
      </c>
      <c r="B19" s="1" t="s">
        <v>106</v>
      </c>
      <c r="C19" s="118"/>
      <c r="D19" s="118"/>
      <c r="E19" s="118"/>
      <c r="F19" s="118"/>
      <c r="G19" s="118"/>
      <c r="H19" s="118"/>
      <c r="I19" s="118"/>
      <c r="J19" s="118"/>
      <c r="K19" s="118"/>
      <c r="L19" s="118"/>
      <c r="M19" s="118"/>
      <c r="N19" s="118"/>
      <c r="O19" s="118"/>
      <c r="P19" s="118"/>
      <c r="Q19" s="118"/>
      <c r="R19" s="118"/>
      <c r="S19" s="596">
        <f t="shared" si="0"/>
        <v>0</v>
      </c>
    </row>
    <row r="20" spans="1:19" s="119" customFormat="1">
      <c r="A20" s="117">
        <v>13</v>
      </c>
      <c r="B20" s="1" t="s">
        <v>247</v>
      </c>
      <c r="C20" s="118"/>
      <c r="D20" s="118"/>
      <c r="E20" s="118"/>
      <c r="F20" s="118"/>
      <c r="G20" s="118"/>
      <c r="H20" s="118"/>
      <c r="I20" s="118"/>
      <c r="J20" s="118"/>
      <c r="K20" s="118"/>
      <c r="L20" s="118"/>
      <c r="M20" s="118"/>
      <c r="N20" s="118"/>
      <c r="O20" s="118"/>
      <c r="P20" s="118"/>
      <c r="Q20" s="118"/>
      <c r="R20" s="118"/>
      <c r="S20" s="596">
        <f t="shared" si="0"/>
        <v>0</v>
      </c>
    </row>
    <row r="21" spans="1:19" s="119" customFormat="1">
      <c r="A21" s="117">
        <v>14</v>
      </c>
      <c r="B21" s="1" t="s">
        <v>108</v>
      </c>
      <c r="C21" s="118">
        <v>1994537.87</v>
      </c>
      <c r="D21" s="118"/>
      <c r="E21" s="118"/>
      <c r="F21" s="118"/>
      <c r="G21" s="118"/>
      <c r="H21" s="118"/>
      <c r="I21" s="118"/>
      <c r="J21" s="118"/>
      <c r="K21" s="118"/>
      <c r="L21" s="118"/>
      <c r="M21" s="118">
        <v>20114033.319401026</v>
      </c>
      <c r="N21" s="118"/>
      <c r="O21" s="118"/>
      <c r="P21" s="118"/>
      <c r="Q21" s="118"/>
      <c r="R21" s="118"/>
      <c r="S21" s="596">
        <f t="shared" si="0"/>
        <v>20114033.319401026</v>
      </c>
    </row>
    <row r="22" spans="1:19" ht="13.8" thickBot="1">
      <c r="A22" s="120"/>
      <c r="B22" s="121" t="s">
        <v>109</v>
      </c>
      <c r="C22" s="598">
        <f>SUM(C8:C21)</f>
        <v>4142435.17</v>
      </c>
      <c r="D22" s="598">
        <f t="shared" ref="D22:J22" si="1">SUM(D8:D21)</f>
        <v>0</v>
      </c>
      <c r="E22" s="598">
        <f t="shared" si="1"/>
        <v>12910692.439999999</v>
      </c>
      <c r="F22" s="598">
        <f t="shared" si="1"/>
        <v>0</v>
      </c>
      <c r="G22" s="598">
        <f t="shared" si="1"/>
        <v>0</v>
      </c>
      <c r="H22" s="598">
        <f t="shared" si="1"/>
        <v>0</v>
      </c>
      <c r="I22" s="598">
        <f t="shared" si="1"/>
        <v>44199958.118000008</v>
      </c>
      <c r="J22" s="598">
        <f t="shared" si="1"/>
        <v>27219308.32</v>
      </c>
      <c r="K22" s="598">
        <f t="shared" ref="K22:S22" si="2">SUM(K8:K21)</f>
        <v>0</v>
      </c>
      <c r="L22" s="598">
        <f t="shared" si="2"/>
        <v>0</v>
      </c>
      <c r="M22" s="598">
        <f t="shared" si="2"/>
        <v>353933164.40889519</v>
      </c>
      <c r="N22" s="598">
        <f t="shared" si="2"/>
        <v>41174357.824999996</v>
      </c>
      <c r="O22" s="598">
        <f t="shared" si="2"/>
        <v>0</v>
      </c>
      <c r="P22" s="598">
        <f t="shared" si="2"/>
        <v>0</v>
      </c>
      <c r="Q22" s="598">
        <f t="shared" si="2"/>
        <v>0</v>
      </c>
      <c r="R22" s="598">
        <f t="shared" si="2"/>
        <v>0</v>
      </c>
      <c r="S22" s="597">
        <f t="shared" si="2"/>
        <v>433399293.9408952</v>
      </c>
    </row>
  </sheetData>
  <mergeCells count="10">
    <mergeCell ref="M6:N6"/>
    <mergeCell ref="O6:P6"/>
    <mergeCell ref="Q6:R6"/>
    <mergeCell ref="S6:S7"/>
    <mergeCell ref="B6:B7"/>
    <mergeCell ref="C6:D6"/>
    <mergeCell ref="E6:F6"/>
    <mergeCell ref="G6:H6"/>
    <mergeCell ref="I6:J6"/>
    <mergeCell ref="K6:L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showGridLines="0" workbookViewId="0">
      <pane xSplit="2" ySplit="6" topLeftCell="C7" activePane="bottomRight" state="frozen"/>
      <selection activeCell="B9" sqref="B9"/>
      <selection pane="topRight" activeCell="B9" sqref="B9"/>
      <selection pane="bottomLeft" activeCell="B9" sqref="B9"/>
      <selection pane="bottomRight" activeCell="B4" sqref="B4"/>
    </sheetView>
  </sheetViews>
  <sheetFormatPr defaultColWidth="9.33203125" defaultRowHeight="13.2"/>
  <cols>
    <col min="1" max="1" width="10.5546875" style="4" bestFit="1" customWidth="1"/>
    <col min="2" max="2" width="63.6640625" style="4" bestFit="1" customWidth="1"/>
    <col min="3" max="3" width="16.33203125" style="4" bestFit="1" customWidth="1"/>
    <col min="4" max="4" width="15.109375" style="4" bestFit="1" customWidth="1"/>
    <col min="5" max="5" width="31.33203125" style="4" customWidth="1"/>
    <col min="6" max="6" width="29.33203125" style="4" customWidth="1"/>
    <col min="7" max="7" width="28.5546875" style="4" customWidth="1"/>
    <col min="8" max="8" width="26.44140625" style="4" customWidth="1"/>
    <col min="9" max="9" width="23.6640625" style="4" customWidth="1"/>
    <col min="10" max="10" width="21.5546875" style="4" customWidth="1"/>
    <col min="11" max="11" width="15.6640625" style="4" customWidth="1"/>
    <col min="12" max="12" width="13.33203125" style="4" customWidth="1"/>
    <col min="13" max="13" width="20.6640625" style="4" customWidth="1"/>
    <col min="14" max="14" width="19.33203125" style="4" customWidth="1"/>
    <col min="15" max="15" width="18.44140625" style="4" customWidth="1"/>
    <col min="16" max="16" width="19" style="4" customWidth="1"/>
    <col min="17" max="17" width="20.33203125" style="4" customWidth="1"/>
    <col min="18" max="18" width="18" style="4" customWidth="1"/>
    <col min="19" max="19" width="36" style="4" customWidth="1"/>
    <col min="20" max="20" width="26.33203125" style="4" customWidth="1"/>
    <col min="21" max="21" width="24.6640625" style="4" customWidth="1"/>
    <col min="22" max="22" width="20" style="4" customWidth="1"/>
    <col min="23" max="16384" width="9.33203125" style="33"/>
  </cols>
  <sheetData>
    <row r="1" spans="1:22">
      <c r="A1" s="449" t="s">
        <v>30</v>
      </c>
      <c r="B1" s="450" t="str">
        <f>'Info '!C2</f>
        <v>JSC Isbank Georgia</v>
      </c>
    </row>
    <row r="2" spans="1:22">
      <c r="A2" s="449" t="s">
        <v>31</v>
      </c>
      <c r="B2" s="451">
        <f>'1. key ratios '!B2</f>
        <v>44834</v>
      </c>
    </row>
    <row r="4" spans="1:22" ht="13.8" thickBot="1">
      <c r="A4" s="4" t="s">
        <v>366</v>
      </c>
      <c r="B4" s="122" t="s">
        <v>95</v>
      </c>
      <c r="V4" s="35" t="s">
        <v>73</v>
      </c>
    </row>
    <row r="5" spans="1:22" ht="12.75" customHeight="1">
      <c r="A5" s="123"/>
      <c r="B5" s="124"/>
      <c r="C5" s="731" t="s">
        <v>277</v>
      </c>
      <c r="D5" s="732"/>
      <c r="E5" s="732"/>
      <c r="F5" s="732"/>
      <c r="G5" s="732"/>
      <c r="H5" s="732"/>
      <c r="I5" s="732"/>
      <c r="J5" s="732"/>
      <c r="K5" s="732"/>
      <c r="L5" s="733"/>
      <c r="M5" s="734" t="s">
        <v>278</v>
      </c>
      <c r="N5" s="735"/>
      <c r="O5" s="735"/>
      <c r="P5" s="735"/>
      <c r="Q5" s="735"/>
      <c r="R5" s="735"/>
      <c r="S5" s="736"/>
      <c r="T5" s="739" t="s">
        <v>364</v>
      </c>
      <c r="U5" s="739" t="s">
        <v>365</v>
      </c>
      <c r="V5" s="737" t="s">
        <v>121</v>
      </c>
    </row>
    <row r="6" spans="1:22" s="73" customFormat="1" ht="105.6">
      <c r="A6" s="70"/>
      <c r="B6" s="125"/>
      <c r="C6" s="126" t="s">
        <v>110</v>
      </c>
      <c r="D6" s="196" t="s">
        <v>111</v>
      </c>
      <c r="E6" s="148" t="s">
        <v>280</v>
      </c>
      <c r="F6" s="148" t="s">
        <v>281</v>
      </c>
      <c r="G6" s="196" t="s">
        <v>284</v>
      </c>
      <c r="H6" s="196" t="s">
        <v>279</v>
      </c>
      <c r="I6" s="196" t="s">
        <v>112</v>
      </c>
      <c r="J6" s="196" t="s">
        <v>113</v>
      </c>
      <c r="K6" s="127" t="s">
        <v>114</v>
      </c>
      <c r="L6" s="128" t="s">
        <v>115</v>
      </c>
      <c r="M6" s="126" t="s">
        <v>282</v>
      </c>
      <c r="N6" s="127" t="s">
        <v>116</v>
      </c>
      <c r="O6" s="127" t="s">
        <v>117</v>
      </c>
      <c r="P6" s="127" t="s">
        <v>118</v>
      </c>
      <c r="Q6" s="127" t="s">
        <v>119</v>
      </c>
      <c r="R6" s="127" t="s">
        <v>120</v>
      </c>
      <c r="S6" s="217" t="s">
        <v>283</v>
      </c>
      <c r="T6" s="740"/>
      <c r="U6" s="740"/>
      <c r="V6" s="738"/>
    </row>
    <row r="7" spans="1:22" s="119" customFormat="1">
      <c r="A7" s="129">
        <v>1</v>
      </c>
      <c r="B7" s="1" t="s">
        <v>96</v>
      </c>
      <c r="C7" s="130"/>
      <c r="D7" s="599"/>
      <c r="E7" s="599"/>
      <c r="F7" s="599"/>
      <c r="G7" s="599"/>
      <c r="H7" s="599"/>
      <c r="I7" s="599"/>
      <c r="J7" s="599"/>
      <c r="K7" s="599"/>
      <c r="L7" s="554"/>
      <c r="M7" s="130"/>
      <c r="N7" s="599"/>
      <c r="O7" s="599"/>
      <c r="P7" s="599"/>
      <c r="Q7" s="599"/>
      <c r="R7" s="599"/>
      <c r="S7" s="554"/>
      <c r="T7" s="600"/>
      <c r="U7" s="600"/>
      <c r="V7" s="601">
        <f>SUM(C7:S7)</f>
        <v>0</v>
      </c>
    </row>
    <row r="8" spans="1:22" s="119" customFormat="1">
      <c r="A8" s="129">
        <v>2</v>
      </c>
      <c r="B8" s="1" t="s">
        <v>97</v>
      </c>
      <c r="C8" s="130"/>
      <c r="D8" s="599"/>
      <c r="E8" s="599"/>
      <c r="F8" s="599"/>
      <c r="G8" s="599"/>
      <c r="H8" s="599"/>
      <c r="I8" s="599"/>
      <c r="J8" s="599"/>
      <c r="K8" s="599"/>
      <c r="L8" s="554"/>
      <c r="M8" s="130"/>
      <c r="N8" s="599"/>
      <c r="O8" s="599"/>
      <c r="P8" s="599"/>
      <c r="Q8" s="599"/>
      <c r="R8" s="599"/>
      <c r="S8" s="554"/>
      <c r="T8" s="600"/>
      <c r="U8" s="600"/>
      <c r="V8" s="601">
        <f t="shared" ref="V8:V20" si="0">SUM(C8:S8)</f>
        <v>0</v>
      </c>
    </row>
    <row r="9" spans="1:22" s="119" customFormat="1">
      <c r="A9" s="129">
        <v>3</v>
      </c>
      <c r="B9" s="1" t="s">
        <v>270</v>
      </c>
      <c r="C9" s="130"/>
      <c r="D9" s="599"/>
      <c r="E9" s="599"/>
      <c r="F9" s="599"/>
      <c r="G9" s="599"/>
      <c r="H9" s="599"/>
      <c r="I9" s="599"/>
      <c r="J9" s="599"/>
      <c r="K9" s="599"/>
      <c r="L9" s="554"/>
      <c r="M9" s="130"/>
      <c r="N9" s="599"/>
      <c r="O9" s="599"/>
      <c r="P9" s="599"/>
      <c r="Q9" s="599"/>
      <c r="R9" s="599"/>
      <c r="S9" s="554"/>
      <c r="T9" s="600"/>
      <c r="U9" s="600"/>
      <c r="V9" s="601">
        <f t="shared" si="0"/>
        <v>0</v>
      </c>
    </row>
    <row r="10" spans="1:22" s="119" customFormat="1">
      <c r="A10" s="129">
        <v>4</v>
      </c>
      <c r="B10" s="1" t="s">
        <v>98</v>
      </c>
      <c r="C10" s="130"/>
      <c r="D10" s="599"/>
      <c r="E10" s="599"/>
      <c r="F10" s="599"/>
      <c r="G10" s="599"/>
      <c r="H10" s="599"/>
      <c r="I10" s="599"/>
      <c r="J10" s="599"/>
      <c r="K10" s="599"/>
      <c r="L10" s="554"/>
      <c r="M10" s="130"/>
      <c r="N10" s="599"/>
      <c r="O10" s="599"/>
      <c r="P10" s="599"/>
      <c r="Q10" s="599"/>
      <c r="R10" s="599"/>
      <c r="S10" s="554"/>
      <c r="T10" s="600"/>
      <c r="U10" s="600"/>
      <c r="V10" s="601">
        <f t="shared" si="0"/>
        <v>0</v>
      </c>
    </row>
    <row r="11" spans="1:22" s="119" customFormat="1">
      <c r="A11" s="129">
        <v>5</v>
      </c>
      <c r="B11" s="1" t="s">
        <v>99</v>
      </c>
      <c r="C11" s="130"/>
      <c r="D11" s="599"/>
      <c r="E11" s="599"/>
      <c r="F11" s="599"/>
      <c r="G11" s="599"/>
      <c r="H11" s="599"/>
      <c r="I11" s="599"/>
      <c r="J11" s="599"/>
      <c r="K11" s="599"/>
      <c r="L11" s="554"/>
      <c r="M11" s="130"/>
      <c r="N11" s="599"/>
      <c r="O11" s="599"/>
      <c r="P11" s="599"/>
      <c r="Q11" s="599"/>
      <c r="R11" s="599"/>
      <c r="S11" s="554"/>
      <c r="T11" s="600"/>
      <c r="U11" s="600"/>
      <c r="V11" s="601">
        <f t="shared" si="0"/>
        <v>0</v>
      </c>
    </row>
    <row r="12" spans="1:22" s="119" customFormat="1">
      <c r="A12" s="129">
        <v>6</v>
      </c>
      <c r="B12" s="1" t="s">
        <v>100</v>
      </c>
      <c r="C12" s="130"/>
      <c r="D12" s="599"/>
      <c r="E12" s="599"/>
      <c r="F12" s="599"/>
      <c r="G12" s="599"/>
      <c r="H12" s="599"/>
      <c r="I12" s="599"/>
      <c r="J12" s="599"/>
      <c r="K12" s="599"/>
      <c r="L12" s="554"/>
      <c r="M12" s="130"/>
      <c r="N12" s="599"/>
      <c r="O12" s="599"/>
      <c r="P12" s="599"/>
      <c r="Q12" s="599"/>
      <c r="R12" s="599"/>
      <c r="S12" s="554"/>
      <c r="T12" s="600"/>
      <c r="U12" s="600"/>
      <c r="V12" s="601">
        <f t="shared" si="0"/>
        <v>0</v>
      </c>
    </row>
    <row r="13" spans="1:22" s="119" customFormat="1">
      <c r="A13" s="129">
        <v>7</v>
      </c>
      <c r="B13" s="1" t="s">
        <v>101</v>
      </c>
      <c r="C13" s="130"/>
      <c r="D13" s="599">
        <v>6492696.1644320022</v>
      </c>
      <c r="E13" s="599"/>
      <c r="F13" s="599"/>
      <c r="G13" s="599"/>
      <c r="H13" s="599"/>
      <c r="I13" s="599"/>
      <c r="J13" s="599"/>
      <c r="K13" s="599"/>
      <c r="L13" s="554"/>
      <c r="M13" s="130"/>
      <c r="N13" s="599"/>
      <c r="O13" s="599"/>
      <c r="P13" s="599"/>
      <c r="Q13" s="599"/>
      <c r="R13" s="599"/>
      <c r="S13" s="554"/>
      <c r="T13" s="600">
        <v>6019022.1911640009</v>
      </c>
      <c r="U13" s="600">
        <v>473673.97326800006</v>
      </c>
      <c r="V13" s="601">
        <f t="shared" si="0"/>
        <v>6492696.1644320022</v>
      </c>
    </row>
    <row r="14" spans="1:22" s="119" customFormat="1">
      <c r="A14" s="129">
        <v>8</v>
      </c>
      <c r="B14" s="1" t="s">
        <v>102</v>
      </c>
      <c r="C14" s="130"/>
      <c r="D14" s="599"/>
      <c r="E14" s="599"/>
      <c r="F14" s="599"/>
      <c r="G14" s="599"/>
      <c r="H14" s="599"/>
      <c r="I14" s="599"/>
      <c r="J14" s="599"/>
      <c r="K14" s="599"/>
      <c r="L14" s="554"/>
      <c r="M14" s="130"/>
      <c r="N14" s="599"/>
      <c r="O14" s="599"/>
      <c r="P14" s="599"/>
      <c r="Q14" s="599"/>
      <c r="R14" s="599"/>
      <c r="S14" s="554"/>
      <c r="T14" s="600"/>
      <c r="U14" s="600"/>
      <c r="V14" s="601">
        <f t="shared" si="0"/>
        <v>0</v>
      </c>
    </row>
    <row r="15" spans="1:22" s="119" customFormat="1">
      <c r="A15" s="129">
        <v>9</v>
      </c>
      <c r="B15" s="1" t="s">
        <v>103</v>
      </c>
      <c r="C15" s="130"/>
      <c r="D15" s="599"/>
      <c r="E15" s="599"/>
      <c r="F15" s="599"/>
      <c r="G15" s="599"/>
      <c r="H15" s="599"/>
      <c r="I15" s="599"/>
      <c r="J15" s="599"/>
      <c r="K15" s="599"/>
      <c r="L15" s="554"/>
      <c r="M15" s="130"/>
      <c r="N15" s="599"/>
      <c r="O15" s="599"/>
      <c r="P15" s="599"/>
      <c r="Q15" s="599"/>
      <c r="R15" s="599"/>
      <c r="S15" s="554"/>
      <c r="T15" s="600"/>
      <c r="U15" s="600"/>
      <c r="V15" s="601">
        <f t="shared" si="0"/>
        <v>0</v>
      </c>
    </row>
    <row r="16" spans="1:22" s="119" customFormat="1">
      <c r="A16" s="129">
        <v>10</v>
      </c>
      <c r="B16" s="1" t="s">
        <v>104</v>
      </c>
      <c r="C16" s="130"/>
      <c r="D16" s="599"/>
      <c r="E16" s="599"/>
      <c r="F16" s="599"/>
      <c r="G16" s="599"/>
      <c r="H16" s="599"/>
      <c r="I16" s="599"/>
      <c r="J16" s="599"/>
      <c r="K16" s="599"/>
      <c r="L16" s="554"/>
      <c r="M16" s="130"/>
      <c r="N16" s="599"/>
      <c r="O16" s="599"/>
      <c r="P16" s="599"/>
      <c r="Q16" s="599"/>
      <c r="R16" s="599"/>
      <c r="S16" s="554"/>
      <c r="T16" s="600"/>
      <c r="U16" s="600"/>
      <c r="V16" s="601">
        <f t="shared" si="0"/>
        <v>0</v>
      </c>
    </row>
    <row r="17" spans="1:22" s="119" customFormat="1">
      <c r="A17" s="129">
        <v>11</v>
      </c>
      <c r="B17" s="1" t="s">
        <v>105</v>
      </c>
      <c r="C17" s="130"/>
      <c r="D17" s="599"/>
      <c r="E17" s="599"/>
      <c r="F17" s="599"/>
      <c r="G17" s="599"/>
      <c r="H17" s="599"/>
      <c r="I17" s="599"/>
      <c r="J17" s="599"/>
      <c r="K17" s="599"/>
      <c r="L17" s="554"/>
      <c r="M17" s="130"/>
      <c r="N17" s="599"/>
      <c r="O17" s="599"/>
      <c r="P17" s="599"/>
      <c r="Q17" s="599"/>
      <c r="R17" s="599"/>
      <c r="S17" s="554"/>
      <c r="T17" s="600"/>
      <c r="U17" s="600"/>
      <c r="V17" s="601">
        <f t="shared" si="0"/>
        <v>0</v>
      </c>
    </row>
    <row r="18" spans="1:22" s="119" customFormat="1">
      <c r="A18" s="129">
        <v>12</v>
      </c>
      <c r="B18" s="1" t="s">
        <v>106</v>
      </c>
      <c r="C18" s="130"/>
      <c r="D18" s="599"/>
      <c r="E18" s="599"/>
      <c r="F18" s="599"/>
      <c r="G18" s="599"/>
      <c r="H18" s="599"/>
      <c r="I18" s="599"/>
      <c r="J18" s="599"/>
      <c r="K18" s="599"/>
      <c r="L18" s="554"/>
      <c r="M18" s="130"/>
      <c r="N18" s="599"/>
      <c r="O18" s="599"/>
      <c r="P18" s="599"/>
      <c r="Q18" s="599"/>
      <c r="R18" s="599"/>
      <c r="S18" s="554"/>
      <c r="T18" s="600"/>
      <c r="U18" s="600"/>
      <c r="V18" s="601">
        <f t="shared" si="0"/>
        <v>0</v>
      </c>
    </row>
    <row r="19" spans="1:22" s="119" customFormat="1">
      <c r="A19" s="129">
        <v>13</v>
      </c>
      <c r="B19" s="1" t="s">
        <v>107</v>
      </c>
      <c r="C19" s="130"/>
      <c r="D19" s="599"/>
      <c r="E19" s="599"/>
      <c r="F19" s="599"/>
      <c r="G19" s="599"/>
      <c r="H19" s="599"/>
      <c r="I19" s="599"/>
      <c r="J19" s="599"/>
      <c r="K19" s="599"/>
      <c r="L19" s="554"/>
      <c r="M19" s="130"/>
      <c r="N19" s="599"/>
      <c r="O19" s="599"/>
      <c r="P19" s="599"/>
      <c r="Q19" s="599"/>
      <c r="R19" s="599"/>
      <c r="S19" s="554"/>
      <c r="T19" s="600"/>
      <c r="U19" s="600"/>
      <c r="V19" s="601">
        <f t="shared" si="0"/>
        <v>0</v>
      </c>
    </row>
    <row r="20" spans="1:22" s="119" customFormat="1">
      <c r="A20" s="129">
        <v>14</v>
      </c>
      <c r="B20" s="1" t="s">
        <v>108</v>
      </c>
      <c r="C20" s="130"/>
      <c r="D20" s="599">
        <v>206711.4187296</v>
      </c>
      <c r="E20" s="599"/>
      <c r="F20" s="599"/>
      <c r="G20" s="599"/>
      <c r="H20" s="599"/>
      <c r="I20" s="599"/>
      <c r="J20" s="599"/>
      <c r="K20" s="599"/>
      <c r="L20" s="554"/>
      <c r="M20" s="130"/>
      <c r="N20" s="599"/>
      <c r="O20" s="599"/>
      <c r="P20" s="599"/>
      <c r="Q20" s="599"/>
      <c r="R20" s="599"/>
      <c r="S20" s="554"/>
      <c r="T20" s="600">
        <v>206711.4187296</v>
      </c>
      <c r="U20" s="600"/>
      <c r="V20" s="601">
        <f t="shared" si="0"/>
        <v>206711.4187296</v>
      </c>
    </row>
    <row r="21" spans="1:22" ht="13.8" thickBot="1">
      <c r="A21" s="120"/>
      <c r="B21" s="131" t="s">
        <v>109</v>
      </c>
      <c r="C21" s="602">
        <f>SUM(C7:C20)</f>
        <v>0</v>
      </c>
      <c r="D21" s="603">
        <f t="shared" ref="D21:V21" si="1">SUM(D7:D20)</f>
        <v>6699407.5831616018</v>
      </c>
      <c r="E21" s="603">
        <f t="shared" si="1"/>
        <v>0</v>
      </c>
      <c r="F21" s="603">
        <f t="shared" si="1"/>
        <v>0</v>
      </c>
      <c r="G21" s="603">
        <f t="shared" si="1"/>
        <v>0</v>
      </c>
      <c r="H21" s="603">
        <f t="shared" si="1"/>
        <v>0</v>
      </c>
      <c r="I21" s="603">
        <f t="shared" si="1"/>
        <v>0</v>
      </c>
      <c r="J21" s="603">
        <f t="shared" si="1"/>
        <v>0</v>
      </c>
      <c r="K21" s="603">
        <f t="shared" si="1"/>
        <v>0</v>
      </c>
      <c r="L21" s="604">
        <f t="shared" si="1"/>
        <v>0</v>
      </c>
      <c r="M21" s="602">
        <f t="shared" si="1"/>
        <v>0</v>
      </c>
      <c r="N21" s="603">
        <f t="shared" si="1"/>
        <v>0</v>
      </c>
      <c r="O21" s="603">
        <f t="shared" si="1"/>
        <v>0</v>
      </c>
      <c r="P21" s="603">
        <f t="shared" si="1"/>
        <v>0</v>
      </c>
      <c r="Q21" s="603">
        <f t="shared" si="1"/>
        <v>0</v>
      </c>
      <c r="R21" s="603">
        <f t="shared" si="1"/>
        <v>0</v>
      </c>
      <c r="S21" s="604">
        <f>SUM(S7:S20)</f>
        <v>0</v>
      </c>
      <c r="T21" s="604">
        <f>SUM(T7:T20)</f>
        <v>6225733.6098936005</v>
      </c>
      <c r="U21" s="604">
        <f t="shared" ref="U21" si="2">SUM(U7:U20)</f>
        <v>473673.97326800006</v>
      </c>
      <c r="V21" s="605">
        <f t="shared" si="1"/>
        <v>6699407.5831616018</v>
      </c>
    </row>
    <row r="24" spans="1:22">
      <c r="A24" s="7"/>
      <c r="B24" s="7"/>
      <c r="C24" s="46"/>
      <c r="D24" s="46"/>
      <c r="E24" s="46"/>
    </row>
    <row r="25" spans="1:22">
      <c r="A25" s="132"/>
      <c r="B25" s="132"/>
      <c r="C25" s="7"/>
      <c r="D25" s="46"/>
      <c r="E25" s="46"/>
    </row>
    <row r="26" spans="1:22">
      <c r="A26" s="132"/>
      <c r="B26" s="47"/>
      <c r="C26" s="7"/>
      <c r="D26" s="46"/>
      <c r="E26" s="46"/>
    </row>
    <row r="27" spans="1:22">
      <c r="A27" s="132"/>
      <c r="B27" s="132"/>
      <c r="C27" s="7"/>
      <c r="D27" s="46"/>
      <c r="E27" s="46"/>
    </row>
    <row r="28" spans="1:22">
      <c r="A28" s="132"/>
      <c r="B28" s="47"/>
      <c r="C28" s="7"/>
      <c r="D28" s="46"/>
      <c r="E28" s="46"/>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showGridLines="0" zoomScaleNormal="100" workbookViewId="0">
      <pane xSplit="1" ySplit="7" topLeftCell="B8" activePane="bottomRight" state="frozen"/>
      <selection activeCell="B9" sqref="B9"/>
      <selection pane="topRight" activeCell="B9" sqref="B9"/>
      <selection pane="bottomLeft" activeCell="B9" sqref="B9"/>
      <selection pane="bottomRight" activeCell="B4" sqref="B4"/>
    </sheetView>
  </sheetViews>
  <sheetFormatPr defaultColWidth="9.33203125" defaultRowHeight="13.8"/>
  <cols>
    <col min="1" max="1" width="10.5546875" style="4" bestFit="1" customWidth="1"/>
    <col min="2" max="2" width="63.6640625" style="4" bestFit="1" customWidth="1"/>
    <col min="3" max="3" width="13.6640625" style="225" customWidth="1"/>
    <col min="4" max="4" width="14.6640625" style="225" bestFit="1" customWidth="1"/>
    <col min="5" max="5" width="17.6640625" style="225" customWidth="1"/>
    <col min="6" max="6" width="15.6640625" style="225" customWidth="1"/>
    <col min="7" max="7" width="17.44140625" style="225" customWidth="1"/>
    <col min="8" max="8" width="15.33203125" style="225" customWidth="1"/>
    <col min="9" max="16384" width="9.33203125" style="33"/>
  </cols>
  <sheetData>
    <row r="1" spans="1:9">
      <c r="A1" s="449" t="s">
        <v>30</v>
      </c>
      <c r="B1" s="450" t="str">
        <f>'Info '!C2</f>
        <v>JSC Isbank Georgia</v>
      </c>
      <c r="C1" s="3"/>
    </row>
    <row r="2" spans="1:9">
      <c r="A2" s="449" t="s">
        <v>31</v>
      </c>
      <c r="B2" s="451">
        <f>'1. key ratios '!B2</f>
        <v>44834</v>
      </c>
      <c r="C2" s="339"/>
    </row>
    <row r="4" spans="1:9" ht="14.4" thickBot="1">
      <c r="A4" s="2" t="s">
        <v>253</v>
      </c>
      <c r="B4" s="122" t="s">
        <v>376</v>
      </c>
    </row>
    <row r="5" spans="1:9">
      <c r="A5" s="123"/>
      <c r="B5" s="133"/>
      <c r="C5" s="226" t="s">
        <v>0</v>
      </c>
      <c r="D5" s="226" t="s">
        <v>1</v>
      </c>
      <c r="E5" s="226" t="s">
        <v>2</v>
      </c>
      <c r="F5" s="226" t="s">
        <v>3</v>
      </c>
      <c r="G5" s="227" t="s">
        <v>4</v>
      </c>
      <c r="H5" s="228" t="s">
        <v>5</v>
      </c>
      <c r="I5" s="134"/>
    </row>
    <row r="6" spans="1:9" s="134" customFormat="1" ht="12.75" customHeight="1">
      <c r="A6" s="135"/>
      <c r="B6" s="743" t="s">
        <v>252</v>
      </c>
      <c r="C6" s="745" t="s">
        <v>368</v>
      </c>
      <c r="D6" s="747" t="s">
        <v>367</v>
      </c>
      <c r="E6" s="748"/>
      <c r="F6" s="745" t="s">
        <v>372</v>
      </c>
      <c r="G6" s="745" t="s">
        <v>373</v>
      </c>
      <c r="H6" s="741" t="s">
        <v>371</v>
      </c>
    </row>
    <row r="7" spans="1:9" ht="41.4">
      <c r="A7" s="137"/>
      <c r="B7" s="744"/>
      <c r="C7" s="746"/>
      <c r="D7" s="229" t="s">
        <v>370</v>
      </c>
      <c r="E7" s="229" t="s">
        <v>369</v>
      </c>
      <c r="F7" s="746"/>
      <c r="G7" s="746"/>
      <c r="H7" s="742"/>
      <c r="I7" s="134"/>
    </row>
    <row r="8" spans="1:9">
      <c r="A8" s="135">
        <v>1</v>
      </c>
      <c r="B8" s="1" t="s">
        <v>96</v>
      </c>
      <c r="C8" s="230">
        <f>'11. CRWA '!C8+'11. CRWA '!E8+'11. CRWA '!G8+'11. CRWA '!I8+'11. CRWA '!K8+'11. CRWA '!M8+'11. CRWA '!O8+'11. CRWA '!Q8</f>
        <v>47272976.486285746</v>
      </c>
      <c r="D8" s="231"/>
      <c r="E8" s="230">
        <f>'11. CRWA '!D8+'11. CRWA '!F8+'11. CRWA '!H8+'11. CRWA '!J8+'11. CRWA '!L8+'11. CRWA '!N8+'11. CRWA '!P8+'11. CRWA '!R8</f>
        <v>0</v>
      </c>
      <c r="F8" s="230">
        <f>'11. CRWA '!S8</f>
        <v>45125079.186285749</v>
      </c>
      <c r="G8" s="232">
        <f>F8-'12. CRM'!V7</f>
        <v>45125079.186285749</v>
      </c>
      <c r="H8" s="608">
        <f>IFERROR(G8/(C8+E8),0)</f>
        <v>0.95456395049245268</v>
      </c>
    </row>
    <row r="9" spans="1:9" ht="15" customHeight="1">
      <c r="A9" s="135">
        <v>2</v>
      </c>
      <c r="B9" s="1" t="s">
        <v>97</v>
      </c>
      <c r="C9" s="230">
        <f>'11. CRWA '!C9+'11. CRWA '!E9+'11. CRWA '!G9+'11. CRWA '!I9+'11. CRWA '!K9+'11. CRWA '!M9+'11. CRWA '!O9+'11. CRWA '!Q9</f>
        <v>0</v>
      </c>
      <c r="D9" s="231"/>
      <c r="E9" s="230">
        <f>'11. CRWA '!D9+'11. CRWA '!F9+'11. CRWA '!H9+'11. CRWA '!J9+'11. CRWA '!L9+'11. CRWA '!N9+'11. CRWA '!P9+'11. CRWA '!R9</f>
        <v>0</v>
      </c>
      <c r="F9" s="230">
        <f>'11. CRWA '!S9</f>
        <v>0</v>
      </c>
      <c r="G9" s="232">
        <f>F9-'12. CRM'!V8</f>
        <v>0</v>
      </c>
      <c r="H9" s="608">
        <f t="shared" ref="H9:H21" si="0">IFERROR(G9/(C9+E9),0)</f>
        <v>0</v>
      </c>
    </row>
    <row r="10" spans="1:9">
      <c r="A10" s="135">
        <v>3</v>
      </c>
      <c r="B10" s="1" t="s">
        <v>270</v>
      </c>
      <c r="C10" s="230">
        <f>'11. CRWA '!C10+'11. CRWA '!E10+'11. CRWA '!G10+'11. CRWA '!I10+'11. CRWA '!K10+'11. CRWA '!M10+'11. CRWA '!O10+'11. CRWA '!Q10</f>
        <v>0</v>
      </c>
      <c r="D10" s="231"/>
      <c r="E10" s="230">
        <f>'11. CRWA '!D10+'11. CRWA '!F10+'11. CRWA '!H10+'11. CRWA '!J10+'11. CRWA '!L10+'11. CRWA '!N10+'11. CRWA '!P10+'11. CRWA '!R10</f>
        <v>0</v>
      </c>
      <c r="F10" s="230">
        <f>'11. CRWA '!S10</f>
        <v>0</v>
      </c>
      <c r="G10" s="232">
        <f>F10-'12. CRM'!V9</f>
        <v>0</v>
      </c>
      <c r="H10" s="608">
        <f t="shared" si="0"/>
        <v>0</v>
      </c>
    </row>
    <row r="11" spans="1:9">
      <c r="A11" s="135">
        <v>4</v>
      </c>
      <c r="B11" s="1" t="s">
        <v>98</v>
      </c>
      <c r="C11" s="230">
        <f>'11. CRWA '!C11+'11. CRWA '!E11+'11. CRWA '!G11+'11. CRWA '!I11+'11. CRWA '!K11+'11. CRWA '!M11+'11. CRWA '!O11+'11. CRWA '!Q11</f>
        <v>0</v>
      </c>
      <c r="D11" s="231"/>
      <c r="E11" s="230">
        <f>'11. CRWA '!D11+'11. CRWA '!F11+'11. CRWA '!H11+'11. CRWA '!J11+'11. CRWA '!L11+'11. CRWA '!N11+'11. CRWA '!P11+'11. CRWA '!R11</f>
        <v>0</v>
      </c>
      <c r="F11" s="230">
        <f>'11. CRWA '!S11</f>
        <v>0</v>
      </c>
      <c r="G11" s="232">
        <f>F11-'12. CRM'!V10</f>
        <v>0</v>
      </c>
      <c r="H11" s="608">
        <f t="shared" si="0"/>
        <v>0</v>
      </c>
    </row>
    <row r="12" spans="1:9">
      <c r="A12" s="135">
        <v>5</v>
      </c>
      <c r="B12" s="1" t="s">
        <v>99</v>
      </c>
      <c r="C12" s="230">
        <f>'11. CRWA '!C12+'11. CRWA '!E12+'11. CRWA '!G12+'11. CRWA '!I12+'11. CRWA '!K12+'11. CRWA '!M12+'11. CRWA '!O12+'11. CRWA '!Q12</f>
        <v>0</v>
      </c>
      <c r="D12" s="231"/>
      <c r="E12" s="230">
        <f>'11. CRWA '!D12+'11. CRWA '!F12+'11. CRWA '!H12+'11. CRWA '!J12+'11. CRWA '!L12+'11. CRWA '!N12+'11. CRWA '!P12+'11. CRWA '!R12</f>
        <v>0</v>
      </c>
      <c r="F12" s="230">
        <f>'11. CRWA '!S12</f>
        <v>0</v>
      </c>
      <c r="G12" s="232">
        <f>F12-'12. CRM'!V11</f>
        <v>0</v>
      </c>
      <c r="H12" s="608">
        <f t="shared" si="0"/>
        <v>0</v>
      </c>
    </row>
    <row r="13" spans="1:9">
      <c r="A13" s="135">
        <v>6</v>
      </c>
      <c r="B13" s="1" t="s">
        <v>100</v>
      </c>
      <c r="C13" s="230">
        <f>'11. CRWA '!C13+'11. CRWA '!E13+'11. CRWA '!G13+'11. CRWA '!I13+'11. CRWA '!K13+'11. CRWA '!M13+'11. CRWA '!O13+'11. CRWA '!Q13</f>
        <v>73759696.331661284</v>
      </c>
      <c r="D13" s="231">
        <f>'11. CRWA '!D13+'11. CRWA '!F13+'11. CRWA '!H13+'11. CRWA '!J13+'11. CRWA '!L13+'11. CRWA '!N13+'11. CRWA '!P13+'11. CRWA '!R13</f>
        <v>44812766.769999996</v>
      </c>
      <c r="E13" s="230">
        <f>'11. CRWA '!D13+'11. CRWA '!F13+'11. CRWA '!H13+'11. CRWA '!J13+'11. CRWA '!L13+'11. CRWA '!N13+'11. CRWA '!P13+'11. CRWA '!R13</f>
        <v>44812766.769999996</v>
      </c>
      <c r="F13" s="230">
        <f>'11. CRWA '!S13</f>
        <v>72534275.930661291</v>
      </c>
      <c r="G13" s="232">
        <f>F13-'12. CRM'!V12</f>
        <v>72534275.930661291</v>
      </c>
      <c r="H13" s="608">
        <f t="shared" si="0"/>
        <v>0.61172951993475999</v>
      </c>
    </row>
    <row r="14" spans="1:9">
      <c r="A14" s="135">
        <v>7</v>
      </c>
      <c r="B14" s="1" t="s">
        <v>101</v>
      </c>
      <c r="C14" s="230">
        <f>'11. CRWA '!C14+'11. CRWA '!E14+'11. CRWA '!G14+'11. CRWA '!I14+'11. CRWA '!K14+'11. CRWA '!M14+'11. CRWA '!O14+'11. CRWA '!Q14</f>
        <v>270564462.09954715</v>
      </c>
      <c r="D14" s="231">
        <f>'4. Off-Balance'!E7-D13</f>
        <v>72732826.140000001</v>
      </c>
      <c r="E14" s="230">
        <f>'11. CRWA '!D14+'11. CRWA '!F14+'11. CRWA '!H14+'11. CRWA '!J14+'11. CRWA '!L14+'11. CRWA '!N14+'11. CRWA '!P14+'11. CRWA '!R14</f>
        <v>23560023.654999997</v>
      </c>
      <c r="F14" s="230">
        <f>'11. CRWA '!S14</f>
        <v>294124485.75454712</v>
      </c>
      <c r="G14" s="232">
        <f>F14-'12. CRM'!V13</f>
        <v>287631789.59011513</v>
      </c>
      <c r="H14" s="608">
        <f t="shared" si="0"/>
        <v>0.97792534631118644</v>
      </c>
    </row>
    <row r="15" spans="1:9">
      <c r="A15" s="135">
        <v>8</v>
      </c>
      <c r="B15" s="1" t="s">
        <v>102</v>
      </c>
      <c r="C15" s="230">
        <f>'11. CRWA '!C15+'11. CRWA '!E15+'11. CRWA '!G15+'11. CRWA '!I15+'11. CRWA '!K15+'11. CRWA '!M15+'11. CRWA '!O15+'11. CRWA '!Q15</f>
        <v>0</v>
      </c>
      <c r="D15" s="231"/>
      <c r="E15" s="230">
        <f>'11. CRWA '!D15+'11. CRWA '!F15+'11. CRWA '!H15+'11. CRWA '!J15+'11. CRWA '!L15+'11. CRWA '!N15+'11. CRWA '!P15+'11. CRWA '!R15</f>
        <v>20875.720000000008</v>
      </c>
      <c r="F15" s="230">
        <f>'11. CRWA '!S15</f>
        <v>20875.720000000008</v>
      </c>
      <c r="G15" s="232">
        <f>F15-'12. CRM'!V14</f>
        <v>20875.720000000008</v>
      </c>
      <c r="H15" s="608">
        <f t="shared" si="0"/>
        <v>1</v>
      </c>
    </row>
    <row r="16" spans="1:9">
      <c r="A16" s="135">
        <v>9</v>
      </c>
      <c r="B16" s="1" t="s">
        <v>103</v>
      </c>
      <c r="C16" s="230">
        <f>'11. CRWA '!C16+'11. CRWA '!E16+'11. CRWA '!G16+'11. CRWA '!I16+'11. CRWA '!K16+'11. CRWA '!M16+'11. CRWA '!O16+'11. CRWA '!Q16</f>
        <v>0</v>
      </c>
      <c r="D16" s="231"/>
      <c r="E16" s="230">
        <f>'11. CRWA '!D16+'11. CRWA '!F16+'11. CRWA '!H16+'11. CRWA '!J16+'11. CRWA '!L16+'11. CRWA '!N16+'11. CRWA '!P16+'11. CRWA '!R16</f>
        <v>0</v>
      </c>
      <c r="F16" s="230">
        <f>'11. CRWA '!S16</f>
        <v>0</v>
      </c>
      <c r="G16" s="232">
        <f>F16-'12. CRM'!V15</f>
        <v>0</v>
      </c>
      <c r="H16" s="608">
        <f t="shared" si="0"/>
        <v>0</v>
      </c>
    </row>
    <row r="17" spans="1:8">
      <c r="A17" s="135">
        <v>10</v>
      </c>
      <c r="B17" s="1" t="s">
        <v>104</v>
      </c>
      <c r="C17" s="230">
        <f>'11. CRWA '!C17+'11. CRWA '!E17+'11. CRWA '!G17+'11. CRWA '!I17+'11. CRWA '!K17+'11. CRWA '!M17+'11. CRWA '!O17+'11. CRWA '!Q17</f>
        <v>1480544.0300000007</v>
      </c>
      <c r="D17" s="231"/>
      <c r="E17" s="230">
        <f>'11. CRWA '!D17+'11. CRWA '!F17+'11. CRWA '!H17+'11. CRWA '!J17+'11. CRWA '!L17+'11. CRWA '!N17+'11. CRWA '!P17+'11. CRWA '!R17</f>
        <v>0</v>
      </c>
      <c r="F17" s="230">
        <f>'11. CRWA '!S17</f>
        <v>1480544.0300000007</v>
      </c>
      <c r="G17" s="232">
        <f>F17-'12. CRM'!V16</f>
        <v>1480544.0300000007</v>
      </c>
      <c r="H17" s="608">
        <f t="shared" si="0"/>
        <v>1</v>
      </c>
    </row>
    <row r="18" spans="1:8">
      <c r="A18" s="135">
        <v>11</v>
      </c>
      <c r="B18" s="1" t="s">
        <v>105</v>
      </c>
      <c r="C18" s="230">
        <f>'11. CRWA '!C18+'11. CRWA '!E18+'11. CRWA '!G18+'11. CRWA '!I18+'11. CRWA '!K18+'11. CRWA '!M18+'11. CRWA '!O18+'11. CRWA '!Q18</f>
        <v>0</v>
      </c>
      <c r="D18" s="231"/>
      <c r="E18" s="230">
        <f>'11. CRWA '!D18+'11. CRWA '!F18+'11. CRWA '!H18+'11. CRWA '!J18+'11. CRWA '!L18+'11. CRWA '!N18+'11. CRWA '!P18+'11. CRWA '!R18</f>
        <v>0</v>
      </c>
      <c r="F18" s="230">
        <f>'11. CRWA '!S18</f>
        <v>0</v>
      </c>
      <c r="G18" s="232">
        <f>F18-'12. CRM'!V17</f>
        <v>0</v>
      </c>
      <c r="H18" s="608">
        <f t="shared" si="0"/>
        <v>0</v>
      </c>
    </row>
    <row r="19" spans="1:8">
      <c r="A19" s="135">
        <v>12</v>
      </c>
      <c r="B19" s="1" t="s">
        <v>106</v>
      </c>
      <c r="C19" s="230">
        <f>'11. CRWA '!C19+'11. CRWA '!E19+'11. CRWA '!G19+'11. CRWA '!I19+'11. CRWA '!K19+'11. CRWA '!M19+'11. CRWA '!O19+'11. CRWA '!Q19</f>
        <v>0</v>
      </c>
      <c r="D19" s="231"/>
      <c r="E19" s="230">
        <f>'11. CRWA '!D19+'11. CRWA '!F19+'11. CRWA '!H19+'11. CRWA '!J19+'11. CRWA '!L19+'11. CRWA '!N19+'11. CRWA '!P19+'11. CRWA '!R19</f>
        <v>0</v>
      </c>
      <c r="F19" s="230">
        <f>'11. CRWA '!S19</f>
        <v>0</v>
      </c>
      <c r="G19" s="232">
        <f>F19-'12. CRM'!V18</f>
        <v>0</v>
      </c>
      <c r="H19" s="608">
        <f t="shared" si="0"/>
        <v>0</v>
      </c>
    </row>
    <row r="20" spans="1:8">
      <c r="A20" s="135">
        <v>13</v>
      </c>
      <c r="B20" s="1" t="s">
        <v>247</v>
      </c>
      <c r="C20" s="230">
        <f>'11. CRWA '!C20+'11. CRWA '!E20+'11. CRWA '!G20+'11. CRWA '!I20+'11. CRWA '!K20+'11. CRWA '!M20+'11. CRWA '!O20+'11. CRWA '!Q20</f>
        <v>0</v>
      </c>
      <c r="D20" s="231"/>
      <c r="E20" s="230">
        <f>'11. CRWA '!D20+'11. CRWA '!F20+'11. CRWA '!H20+'11. CRWA '!J20+'11. CRWA '!L20+'11. CRWA '!N20+'11. CRWA '!P20+'11. CRWA '!R20</f>
        <v>0</v>
      </c>
      <c r="F20" s="230">
        <f>'11. CRWA '!S20</f>
        <v>0</v>
      </c>
      <c r="G20" s="232">
        <f>F20-'12. CRM'!V19</f>
        <v>0</v>
      </c>
      <c r="H20" s="608">
        <f t="shared" si="0"/>
        <v>0</v>
      </c>
    </row>
    <row r="21" spans="1:8">
      <c r="A21" s="135">
        <v>14</v>
      </c>
      <c r="B21" s="1" t="s">
        <v>108</v>
      </c>
      <c r="C21" s="230">
        <f>'11. CRWA '!C21+'11. CRWA '!E21+'11. CRWA '!G21+'11. CRWA '!I21+'11. CRWA '!K21+'11. CRWA '!M21+'11. CRWA '!O21+'11. CRWA '!Q21</f>
        <v>22108571.189401027</v>
      </c>
      <c r="D21" s="231"/>
      <c r="E21" s="230">
        <f>'11. CRWA '!D21+'11. CRWA '!F21+'11. CRWA '!H21+'11. CRWA '!J21+'11. CRWA '!L21+'11. CRWA '!N21+'11. CRWA '!P21+'11. CRWA '!R21</f>
        <v>0</v>
      </c>
      <c r="F21" s="230">
        <f>'11. CRWA '!S21</f>
        <v>20114033.319401026</v>
      </c>
      <c r="G21" s="232">
        <f>F21-'12. CRM'!V20</f>
        <v>19907321.900671426</v>
      </c>
      <c r="H21" s="608">
        <f t="shared" si="0"/>
        <v>0.90043457490437506</v>
      </c>
    </row>
    <row r="22" spans="1:8" ht="14.4" thickBot="1">
      <c r="A22" s="138"/>
      <c r="B22" s="139" t="s">
        <v>109</v>
      </c>
      <c r="C22" s="606">
        <f>SUM(C8:C21)</f>
        <v>415186250.13689518</v>
      </c>
      <c r="D22" s="606">
        <f>SUM(D8:D21)</f>
        <v>117545592.91</v>
      </c>
      <c r="E22" s="606">
        <f>SUM(E8:E21)</f>
        <v>68393666.144999996</v>
      </c>
      <c r="F22" s="606">
        <f>SUM(F8:F21)</f>
        <v>433399293.9408952</v>
      </c>
      <c r="G22" s="606">
        <f>SUM(G8:G21)</f>
        <v>426699886.35773361</v>
      </c>
      <c r="H22" s="607">
        <f>G22/(C22+E22)</f>
        <v>0.88237718728789338</v>
      </c>
    </row>
  </sheetData>
  <mergeCells count="6">
    <mergeCell ref="H6:H7"/>
    <mergeCell ref="B6:B7"/>
    <mergeCell ref="C6:C7"/>
    <mergeCell ref="D6:E6"/>
    <mergeCell ref="F6:F7"/>
    <mergeCell ref="G6:G7"/>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showGridLines="0" zoomScale="90" zoomScaleNormal="90" workbookViewId="0">
      <pane xSplit="2" ySplit="6" topLeftCell="C7" activePane="bottomRight" state="frozen"/>
      <selection pane="topRight" activeCell="C1" sqref="C1"/>
      <selection pane="bottomLeft" activeCell="A6" sqref="A6"/>
      <selection pane="bottomRight" activeCell="B4" sqref="B4"/>
    </sheetView>
  </sheetViews>
  <sheetFormatPr defaultColWidth="9.33203125" defaultRowHeight="13.8"/>
  <cols>
    <col min="1" max="1" width="10.5546875" style="225" bestFit="1" customWidth="1"/>
    <col min="2" max="2" width="104.33203125" style="225" customWidth="1"/>
    <col min="3" max="11" width="12.6640625" style="225" customWidth="1"/>
    <col min="12" max="16384" width="9.33203125" style="225"/>
  </cols>
  <sheetData>
    <row r="1" spans="1:11">
      <c r="A1" s="449" t="s">
        <v>30</v>
      </c>
      <c r="B1" s="450" t="str">
        <f>'Info '!C2</f>
        <v>JSC Isbank Georgia</v>
      </c>
    </row>
    <row r="2" spans="1:11">
      <c r="A2" s="449" t="s">
        <v>31</v>
      </c>
      <c r="B2" s="451">
        <f>'1. key ratios '!B2</f>
        <v>44834</v>
      </c>
      <c r="C2" s="246"/>
      <c r="D2" s="246"/>
    </row>
    <row r="3" spans="1:11">
      <c r="B3" s="246"/>
      <c r="C3" s="246"/>
      <c r="D3" s="246"/>
    </row>
    <row r="4" spans="1:11" ht="14.4" thickBot="1">
      <c r="A4" s="225" t="s">
        <v>249</v>
      </c>
      <c r="B4" s="264" t="s">
        <v>377</v>
      </c>
      <c r="C4" s="246"/>
      <c r="D4" s="246"/>
    </row>
    <row r="5" spans="1:11" ht="30" customHeight="1">
      <c r="A5" s="749"/>
      <c r="B5" s="750"/>
      <c r="C5" s="751" t="s">
        <v>429</v>
      </c>
      <c r="D5" s="752"/>
      <c r="E5" s="753"/>
      <c r="F5" s="751" t="s">
        <v>430</v>
      </c>
      <c r="G5" s="752"/>
      <c r="H5" s="753"/>
      <c r="I5" s="752" t="s">
        <v>431</v>
      </c>
      <c r="J5" s="752"/>
      <c r="K5" s="753"/>
    </row>
    <row r="6" spans="1:11">
      <c r="A6" s="247"/>
      <c r="B6" s="609"/>
      <c r="C6" s="344" t="s">
        <v>69</v>
      </c>
      <c r="D6" s="610" t="s">
        <v>70</v>
      </c>
      <c r="E6" s="611" t="s">
        <v>71</v>
      </c>
      <c r="F6" s="344" t="s">
        <v>69</v>
      </c>
      <c r="G6" s="610" t="s">
        <v>70</v>
      </c>
      <c r="H6" s="611" t="s">
        <v>71</v>
      </c>
      <c r="I6" s="612" t="s">
        <v>69</v>
      </c>
      <c r="J6" s="610" t="s">
        <v>70</v>
      </c>
      <c r="K6" s="610" t="s">
        <v>71</v>
      </c>
    </row>
    <row r="7" spans="1:11">
      <c r="A7" s="613" t="s">
        <v>380</v>
      </c>
      <c r="B7" s="614"/>
      <c r="C7" s="615"/>
      <c r="D7" s="614"/>
      <c r="E7" s="616"/>
      <c r="F7" s="615"/>
      <c r="G7" s="614"/>
      <c r="H7" s="616"/>
      <c r="I7" s="614"/>
      <c r="J7" s="614"/>
      <c r="K7" s="616"/>
    </row>
    <row r="8" spans="1:11">
      <c r="A8" s="248">
        <v>1</v>
      </c>
      <c r="B8" s="250" t="s">
        <v>378</v>
      </c>
      <c r="C8" s="617"/>
      <c r="D8" s="249"/>
      <c r="E8" s="618"/>
      <c r="F8" s="619">
        <v>22744976.55421244</v>
      </c>
      <c r="G8" s="620">
        <v>76248876.325457886</v>
      </c>
      <c r="H8" s="621">
        <f>G8+F8</f>
        <v>98993852.879670322</v>
      </c>
      <c r="I8" s="622">
        <v>16806186.508021969</v>
      </c>
      <c r="J8" s="620">
        <v>39810773.61069598</v>
      </c>
      <c r="K8" s="621">
        <f>I8+J8</f>
        <v>56616960.118717954</v>
      </c>
    </row>
    <row r="9" spans="1:11">
      <c r="A9" s="613" t="s">
        <v>381</v>
      </c>
      <c r="B9" s="614"/>
      <c r="C9" s="615"/>
      <c r="D9" s="614"/>
      <c r="E9" s="616"/>
      <c r="F9" s="615"/>
      <c r="G9" s="614"/>
      <c r="H9" s="616"/>
      <c r="I9" s="614"/>
      <c r="J9" s="614"/>
      <c r="K9" s="616"/>
    </row>
    <row r="10" spans="1:11">
      <c r="A10" s="251">
        <v>2</v>
      </c>
      <c r="B10" s="623" t="s">
        <v>389</v>
      </c>
      <c r="C10" s="619">
        <v>1290765.7451355318</v>
      </c>
      <c r="D10" s="624">
        <v>20208492.688564111</v>
      </c>
      <c r="E10" s="621">
        <f>C10+D10</f>
        <v>21499258.433699641</v>
      </c>
      <c r="F10" s="619">
        <v>419802.30134249077</v>
      </c>
      <c r="G10" s="624">
        <v>4806079.8510697791</v>
      </c>
      <c r="H10" s="621">
        <f>G10+F10</f>
        <v>5225882.1524122702</v>
      </c>
      <c r="I10" s="622">
        <v>90887.307047619208</v>
      </c>
      <c r="J10" s="624">
        <v>1299107.9871446884</v>
      </c>
      <c r="K10" s="621">
        <f>I10+J10</f>
        <v>1389995.2941923076</v>
      </c>
    </row>
    <row r="11" spans="1:11">
      <c r="A11" s="251">
        <v>3</v>
      </c>
      <c r="B11" s="623" t="s">
        <v>383</v>
      </c>
      <c r="C11" s="619">
        <v>17567164.695860796</v>
      </c>
      <c r="D11" s="624">
        <v>227254111.63736254</v>
      </c>
      <c r="E11" s="621">
        <f t="shared" ref="E11:E16" si="0">C11+D11</f>
        <v>244821276.33322334</v>
      </c>
      <c r="F11" s="631">
        <v>7998906.6529331487</v>
      </c>
      <c r="G11" s="622">
        <v>56258331.23395972</v>
      </c>
      <c r="H11" s="621">
        <f t="shared" ref="H11:H16" si="1">G11+F11</f>
        <v>64257237.88689287</v>
      </c>
      <c r="I11" s="631">
        <v>6825407.864287545</v>
      </c>
      <c r="J11" s="622">
        <v>56130854.4184414</v>
      </c>
      <c r="K11" s="621">
        <f t="shared" ref="K11:K16" si="2">I11+J11</f>
        <v>62956262.282728948</v>
      </c>
    </row>
    <row r="12" spans="1:11">
      <c r="A12" s="251">
        <v>4</v>
      </c>
      <c r="B12" s="623" t="s">
        <v>384</v>
      </c>
      <c r="C12" s="625"/>
      <c r="D12" s="623"/>
      <c r="E12" s="621">
        <f t="shared" si="0"/>
        <v>0</v>
      </c>
      <c r="F12" s="625"/>
      <c r="G12" s="623"/>
      <c r="H12" s="621">
        <f t="shared" si="1"/>
        <v>0</v>
      </c>
      <c r="I12" s="626"/>
      <c r="J12" s="623"/>
      <c r="K12" s="621">
        <f t="shared" si="2"/>
        <v>0</v>
      </c>
    </row>
    <row r="13" spans="1:11">
      <c r="A13" s="251">
        <v>5</v>
      </c>
      <c r="B13" s="623" t="s">
        <v>392</v>
      </c>
      <c r="C13" s="619">
        <v>25832836.142600719</v>
      </c>
      <c r="D13" s="624">
        <v>78873686.160402879</v>
      </c>
      <c r="E13" s="621">
        <f t="shared" si="0"/>
        <v>104706522.30300359</v>
      </c>
      <c r="F13" s="619">
        <v>2592124.5093791187</v>
      </c>
      <c r="G13" s="624">
        <v>7895991.3536776602</v>
      </c>
      <c r="H13" s="621">
        <f t="shared" si="1"/>
        <v>10488115.863056779</v>
      </c>
      <c r="I13" s="622">
        <v>1291717.6076813189</v>
      </c>
      <c r="J13" s="624">
        <v>3943684.3080201428</v>
      </c>
      <c r="K13" s="621">
        <f t="shared" si="2"/>
        <v>5235401.915701462</v>
      </c>
    </row>
    <row r="14" spans="1:11">
      <c r="A14" s="251">
        <v>6</v>
      </c>
      <c r="B14" s="623" t="s">
        <v>424</v>
      </c>
      <c r="C14" s="625"/>
      <c r="D14" s="623"/>
      <c r="E14" s="621">
        <f t="shared" si="0"/>
        <v>0</v>
      </c>
      <c r="F14" s="625"/>
      <c r="G14" s="623"/>
      <c r="H14" s="621">
        <f t="shared" si="1"/>
        <v>0</v>
      </c>
      <c r="I14" s="626"/>
      <c r="J14" s="623"/>
      <c r="K14" s="621">
        <f t="shared" si="2"/>
        <v>0</v>
      </c>
    </row>
    <row r="15" spans="1:11">
      <c r="A15" s="251">
        <v>7</v>
      </c>
      <c r="B15" s="623" t="s">
        <v>425</v>
      </c>
      <c r="C15" s="619">
        <v>1781384.1672161173</v>
      </c>
      <c r="D15" s="624">
        <v>1293037.6298168488</v>
      </c>
      <c r="E15" s="621">
        <f t="shared" si="0"/>
        <v>3074421.7970329663</v>
      </c>
      <c r="F15" s="619">
        <v>15642.813186813188</v>
      </c>
      <c r="G15" s="624">
        <v>768.42586080585704</v>
      </c>
      <c r="H15" s="621">
        <f t="shared" si="1"/>
        <v>16411.239047619045</v>
      </c>
      <c r="I15" s="622">
        <v>15642.813186813188</v>
      </c>
      <c r="J15" s="624">
        <v>768.42586080585704</v>
      </c>
      <c r="K15" s="621">
        <f t="shared" si="2"/>
        <v>16411.239047619045</v>
      </c>
    </row>
    <row r="16" spans="1:11">
      <c r="A16" s="251">
        <v>8</v>
      </c>
      <c r="B16" s="627" t="s">
        <v>385</v>
      </c>
      <c r="C16" s="651">
        <f>SUM(C10:C15)</f>
        <v>46472150.750813164</v>
      </c>
      <c r="D16" s="630">
        <f>SUM(D10:D15)</f>
        <v>327629328.11614639</v>
      </c>
      <c r="E16" s="621">
        <f t="shared" si="0"/>
        <v>374101478.86695957</v>
      </c>
      <c r="F16" s="628">
        <f>SUM(F10:F15)</f>
        <v>11026476.276841572</v>
      </c>
      <c r="G16" s="629">
        <f>SUM(G10:G15)</f>
        <v>68961170.864567965</v>
      </c>
      <c r="H16" s="621">
        <f t="shared" si="1"/>
        <v>79987647.141409531</v>
      </c>
      <c r="I16" s="630">
        <f>SUM(I10:I15)</f>
        <v>8223655.5922032967</v>
      </c>
      <c r="J16" s="629">
        <f>SUM(J10:J15)</f>
        <v>61374415.139467038</v>
      </c>
      <c r="K16" s="621">
        <f t="shared" si="2"/>
        <v>69598070.731670335</v>
      </c>
    </row>
    <row r="17" spans="1:11">
      <c r="A17" s="613" t="s">
        <v>382</v>
      </c>
      <c r="B17" s="614"/>
      <c r="C17" s="615"/>
      <c r="D17" s="614"/>
      <c r="E17" s="616"/>
      <c r="F17" s="615"/>
      <c r="G17" s="614"/>
      <c r="H17" s="616"/>
      <c r="I17" s="614"/>
      <c r="J17" s="614"/>
      <c r="K17" s="616"/>
    </row>
    <row r="18" spans="1:11">
      <c r="A18" s="251">
        <v>9</v>
      </c>
      <c r="B18" s="623" t="s">
        <v>388</v>
      </c>
      <c r="C18" s="625"/>
      <c r="D18" s="623"/>
      <c r="E18" s="621">
        <f>C18+D18</f>
        <v>0</v>
      </c>
      <c r="F18" s="625"/>
      <c r="G18" s="623"/>
      <c r="H18" s="621">
        <f>F18+G18</f>
        <v>0</v>
      </c>
      <c r="I18" s="626"/>
      <c r="J18" s="623"/>
      <c r="K18" s="621">
        <f>I18+J18</f>
        <v>0</v>
      </c>
    </row>
    <row r="19" spans="1:11">
      <c r="A19" s="251">
        <v>10</v>
      </c>
      <c r="B19" s="623" t="s">
        <v>426</v>
      </c>
      <c r="C19" s="619">
        <v>84585552.917441756</v>
      </c>
      <c r="D19" s="624">
        <v>186047892.82334805</v>
      </c>
      <c r="E19" s="621">
        <f t="shared" ref="E19:E21" si="3">C19+D19</f>
        <v>270633445.74078977</v>
      </c>
      <c r="F19" s="619">
        <v>7280872.8326351689</v>
      </c>
      <c r="G19" s="624">
        <v>6851537.3380864505</v>
      </c>
      <c r="H19" s="621">
        <f t="shared" ref="H19:H21" si="4">F19+G19</f>
        <v>14132410.17072162</v>
      </c>
      <c r="I19" s="622">
        <v>13219662.878825646</v>
      </c>
      <c r="J19" s="624">
        <v>49076713.37336117</v>
      </c>
      <c r="K19" s="621">
        <f t="shared" ref="K19:K21" si="5">I19+J19</f>
        <v>62296376.25218682</v>
      </c>
    </row>
    <row r="20" spans="1:11">
      <c r="A20" s="251">
        <v>11</v>
      </c>
      <c r="B20" s="623" t="s">
        <v>387</v>
      </c>
      <c r="C20" s="631">
        <v>3774049.7716968097</v>
      </c>
      <c r="D20" s="632">
        <v>17356741.026656181</v>
      </c>
      <c r="E20" s="621">
        <f t="shared" si="3"/>
        <v>21130790.79835299</v>
      </c>
      <c r="F20" s="631">
        <v>439637.4470769969</v>
      </c>
      <c r="G20" s="632">
        <v>115754.3699500728</v>
      </c>
      <c r="H20" s="621">
        <f t="shared" si="4"/>
        <v>555391.81702706974</v>
      </c>
      <c r="I20" s="633">
        <v>439637.4470769969</v>
      </c>
      <c r="J20" s="632">
        <v>115754.3699500728</v>
      </c>
      <c r="K20" s="621">
        <f t="shared" si="5"/>
        <v>555391.81702706974</v>
      </c>
    </row>
    <row r="21" spans="1:11" ht="14.4" thickBot="1">
      <c r="A21" s="252">
        <v>12</v>
      </c>
      <c r="B21" s="634" t="s">
        <v>386</v>
      </c>
      <c r="C21" s="652">
        <f>SUM(C18:C20)</f>
        <v>88359602.689138561</v>
      </c>
      <c r="D21" s="638">
        <f>SUM(D18:D20)</f>
        <v>203404633.85000423</v>
      </c>
      <c r="E21" s="637">
        <f t="shared" si="3"/>
        <v>291764236.53914279</v>
      </c>
      <c r="F21" s="635">
        <f>SUM(F18:F20)</f>
        <v>7720510.2797121657</v>
      </c>
      <c r="G21" s="636">
        <f>SUM(G18:G20)</f>
        <v>6967291.7080365233</v>
      </c>
      <c r="H21" s="637">
        <f t="shared" si="4"/>
        <v>14687801.98774869</v>
      </c>
      <c r="I21" s="638">
        <f>SUM(I18:I20)</f>
        <v>13659300.325902643</v>
      </c>
      <c r="J21" s="636">
        <f>SUM(J18:J20)</f>
        <v>49192467.743311241</v>
      </c>
      <c r="K21" s="637">
        <f t="shared" si="5"/>
        <v>62851768.069213882</v>
      </c>
    </row>
    <row r="22" spans="1:11" ht="38.25" customHeight="1" thickBot="1">
      <c r="A22" s="253"/>
      <c r="B22" s="254"/>
      <c r="C22" s="254"/>
      <c r="D22" s="254"/>
      <c r="E22" s="254"/>
      <c r="F22" s="754" t="s">
        <v>428</v>
      </c>
      <c r="G22" s="755"/>
      <c r="H22" s="755"/>
      <c r="I22" s="754" t="s">
        <v>393</v>
      </c>
      <c r="J22" s="755"/>
      <c r="K22" s="756"/>
    </row>
    <row r="23" spans="1:11">
      <c r="A23" s="255">
        <v>13</v>
      </c>
      <c r="B23" s="256" t="s">
        <v>378</v>
      </c>
      <c r="C23" s="257"/>
      <c r="D23" s="257"/>
      <c r="E23" s="257"/>
      <c r="F23" s="639">
        <f>F8</f>
        <v>22744976.55421244</v>
      </c>
      <c r="G23" s="640">
        <f>G8</f>
        <v>76248876.325457886</v>
      </c>
      <c r="H23" s="641">
        <f>F23+G23</f>
        <v>98993852.879670322</v>
      </c>
      <c r="I23" s="639">
        <f>I8</f>
        <v>16806186.508021969</v>
      </c>
      <c r="J23" s="640">
        <f>J8</f>
        <v>39810773.61069598</v>
      </c>
      <c r="K23" s="641">
        <f>I23+J23</f>
        <v>56616960.118717954</v>
      </c>
    </row>
    <row r="24" spans="1:11" ht="14.4" thickBot="1">
      <c r="A24" s="642">
        <v>14</v>
      </c>
      <c r="B24" s="643" t="s">
        <v>390</v>
      </c>
      <c r="C24" s="258"/>
      <c r="D24" s="259"/>
      <c r="E24" s="260"/>
      <c r="F24" s="644">
        <f>F16-F21</f>
        <v>3305965.9971294058</v>
      </c>
      <c r="G24" s="645">
        <f>G16-G21</f>
        <v>61993879.156531438</v>
      </c>
      <c r="H24" s="646">
        <f>F24+G24</f>
        <v>65299845.153660841</v>
      </c>
      <c r="I24" s="647">
        <f>I16-MIN(I16*75%,I21)</f>
        <v>2055913.8980508242</v>
      </c>
      <c r="J24" s="653">
        <f>J16-MIN(J16*75%,J21)</f>
        <v>15343603.784866758</v>
      </c>
      <c r="K24" s="646">
        <f t="shared" ref="K24" si="6">I24+J24</f>
        <v>17399517.68291758</v>
      </c>
    </row>
    <row r="25" spans="1:11" ht="14.4" thickBot="1">
      <c r="A25" s="261">
        <v>15</v>
      </c>
      <c r="B25" s="262" t="s">
        <v>391</v>
      </c>
      <c r="C25" s="263"/>
      <c r="D25" s="263"/>
      <c r="E25" s="263"/>
      <c r="F25" s="648">
        <f t="shared" ref="F25:G25" si="7">F23/F24</f>
        <v>6.8799789755738772</v>
      </c>
      <c r="G25" s="649">
        <f t="shared" si="7"/>
        <v>1.2299420098060534</v>
      </c>
      <c r="H25" s="650">
        <f>H23/H24</f>
        <v>1.5159890907355471</v>
      </c>
      <c r="I25" s="648">
        <f t="shared" ref="I25:J25" si="8">I23/I24</f>
        <v>8.174557564864763</v>
      </c>
      <c r="J25" s="649">
        <f t="shared" si="8"/>
        <v>2.5946168950192097</v>
      </c>
      <c r="K25" s="650">
        <f>K23/K24</f>
        <v>3.2539384798179261</v>
      </c>
    </row>
    <row r="27" spans="1:11" ht="27">
      <c r="B27" s="245" t="s">
        <v>427</v>
      </c>
    </row>
  </sheetData>
  <mergeCells count="6">
    <mergeCell ref="A5:B5"/>
    <mergeCell ref="C5:E5"/>
    <mergeCell ref="F5:H5"/>
    <mergeCell ref="I5:K5"/>
    <mergeCell ref="F22:H22"/>
    <mergeCell ref="I22:K22"/>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showGridLines="0" workbookViewId="0">
      <pane xSplit="1" ySplit="5" topLeftCell="B6" activePane="bottomRight" state="frozen"/>
      <selection pane="topRight" activeCell="B1" sqref="B1"/>
      <selection pane="bottomLeft" activeCell="A5" sqref="A5"/>
      <selection pane="bottomRight" activeCell="B4" sqref="B4"/>
    </sheetView>
  </sheetViews>
  <sheetFormatPr defaultColWidth="9.33203125" defaultRowHeight="13.2"/>
  <cols>
    <col min="1" max="1" width="10.5546875" style="4" bestFit="1" customWidth="1"/>
    <col min="2" max="2" width="95" style="4" customWidth="1"/>
    <col min="3" max="3" width="12.5546875" style="4" bestFit="1" customWidth="1"/>
    <col min="4" max="4" width="11.44140625" style="4" customWidth="1"/>
    <col min="5" max="5" width="18.33203125" style="4" bestFit="1" customWidth="1"/>
    <col min="6" max="13" width="12.6640625" style="4" customWidth="1"/>
    <col min="14" max="14" width="31" style="4" bestFit="1" customWidth="1"/>
    <col min="15" max="16384" width="9.33203125" style="33"/>
  </cols>
  <sheetData>
    <row r="1" spans="1:14">
      <c r="A1" s="449" t="s">
        <v>30</v>
      </c>
      <c r="B1" s="450" t="str">
        <f>'Info '!C2</f>
        <v>JSC Isbank Georgia</v>
      </c>
    </row>
    <row r="2" spans="1:14" ht="14.25" customHeight="1">
      <c r="A2" s="449" t="s">
        <v>31</v>
      </c>
      <c r="B2" s="451">
        <f>'1. key ratios '!B2</f>
        <v>44834</v>
      </c>
    </row>
    <row r="3" spans="1:14" ht="14.25" customHeight="1"/>
    <row r="4" spans="1:14" ht="13.8" thickBot="1">
      <c r="A4" s="4" t="s">
        <v>265</v>
      </c>
      <c r="B4" s="195" t="s">
        <v>28</v>
      </c>
    </row>
    <row r="5" spans="1:14" s="145" customFormat="1">
      <c r="A5" s="141"/>
      <c r="B5" s="142"/>
      <c r="C5" s="143" t="s">
        <v>0</v>
      </c>
      <c r="D5" s="143" t="s">
        <v>1</v>
      </c>
      <c r="E5" s="143" t="s">
        <v>2</v>
      </c>
      <c r="F5" s="143" t="s">
        <v>3</v>
      </c>
      <c r="G5" s="143" t="s">
        <v>4</v>
      </c>
      <c r="H5" s="143" t="s">
        <v>5</v>
      </c>
      <c r="I5" s="143" t="s">
        <v>8</v>
      </c>
      <c r="J5" s="143" t="s">
        <v>9</v>
      </c>
      <c r="K5" s="143" t="s">
        <v>10</v>
      </c>
      <c r="L5" s="143" t="s">
        <v>11</v>
      </c>
      <c r="M5" s="143" t="s">
        <v>12</v>
      </c>
      <c r="N5" s="144" t="s">
        <v>13</v>
      </c>
    </row>
    <row r="6" spans="1:14" ht="26.4">
      <c r="A6" s="146"/>
      <c r="B6" s="147"/>
      <c r="C6" s="148" t="s">
        <v>264</v>
      </c>
      <c r="D6" s="149" t="s">
        <v>263</v>
      </c>
      <c r="E6" s="150" t="s">
        <v>262</v>
      </c>
      <c r="F6" s="151">
        <v>0</v>
      </c>
      <c r="G6" s="151">
        <v>0.2</v>
      </c>
      <c r="H6" s="151">
        <v>0.35</v>
      </c>
      <c r="I6" s="151">
        <v>0.5</v>
      </c>
      <c r="J6" s="151">
        <v>0.75</v>
      </c>
      <c r="K6" s="151">
        <v>1</v>
      </c>
      <c r="L6" s="151">
        <v>1.5</v>
      </c>
      <c r="M6" s="151">
        <v>2.5</v>
      </c>
      <c r="N6" s="194" t="s">
        <v>276</v>
      </c>
    </row>
    <row r="7" spans="1:14" ht="13.8">
      <c r="A7" s="152">
        <v>1</v>
      </c>
      <c r="B7" s="153" t="s">
        <v>261</v>
      </c>
      <c r="C7" s="154">
        <f>SUM(C8:C13)</f>
        <v>0</v>
      </c>
      <c r="D7" s="147"/>
      <c r="E7" s="155">
        <f t="shared" ref="E7:M7" si="0">SUM(E8:E13)</f>
        <v>0</v>
      </c>
      <c r="F7" s="156">
        <f>SUM(F8:F13)</f>
        <v>0</v>
      </c>
      <c r="G7" s="156">
        <f t="shared" si="0"/>
        <v>0</v>
      </c>
      <c r="H7" s="156">
        <f t="shared" si="0"/>
        <v>0</v>
      </c>
      <c r="I7" s="156">
        <f t="shared" si="0"/>
        <v>0</v>
      </c>
      <c r="J7" s="156">
        <f t="shared" si="0"/>
        <v>0</v>
      </c>
      <c r="K7" s="156">
        <f t="shared" si="0"/>
        <v>0</v>
      </c>
      <c r="L7" s="156">
        <f t="shared" si="0"/>
        <v>0</v>
      </c>
      <c r="M7" s="156">
        <f t="shared" si="0"/>
        <v>0</v>
      </c>
      <c r="N7" s="157">
        <f>SUM(N8:N13)</f>
        <v>0</v>
      </c>
    </row>
    <row r="8" spans="1:14" ht="13.8">
      <c r="A8" s="152">
        <v>1.1000000000000001</v>
      </c>
      <c r="B8" s="158" t="s">
        <v>259</v>
      </c>
      <c r="C8" s="156">
        <v>0</v>
      </c>
      <c r="D8" s="159">
        <v>0.02</v>
      </c>
      <c r="E8" s="155">
        <f>C8*D8</f>
        <v>0</v>
      </c>
      <c r="F8" s="156"/>
      <c r="G8" s="156"/>
      <c r="H8" s="156"/>
      <c r="I8" s="156"/>
      <c r="J8" s="156"/>
      <c r="K8" s="156"/>
      <c r="L8" s="156"/>
      <c r="M8" s="156"/>
      <c r="N8" s="157">
        <f>SUMPRODUCT($F$6:$M$6,F8:M8)</f>
        <v>0</v>
      </c>
    </row>
    <row r="9" spans="1:14" ht="13.8">
      <c r="A9" s="152">
        <v>1.2</v>
      </c>
      <c r="B9" s="158" t="s">
        <v>258</v>
      </c>
      <c r="C9" s="156">
        <v>0</v>
      </c>
      <c r="D9" s="159">
        <v>0.05</v>
      </c>
      <c r="E9" s="155">
        <f>C9*D9</f>
        <v>0</v>
      </c>
      <c r="F9" s="156"/>
      <c r="G9" s="156"/>
      <c r="H9" s="156"/>
      <c r="I9" s="156"/>
      <c r="J9" s="156"/>
      <c r="K9" s="156"/>
      <c r="L9" s="156"/>
      <c r="M9" s="156"/>
      <c r="N9" s="157">
        <f t="shared" ref="N9:N12" si="1">SUMPRODUCT($F$6:$M$6,F9:M9)</f>
        <v>0</v>
      </c>
    </row>
    <row r="10" spans="1:14" ht="13.8">
      <c r="A10" s="152">
        <v>1.3</v>
      </c>
      <c r="B10" s="158" t="s">
        <v>257</v>
      </c>
      <c r="C10" s="156">
        <v>0</v>
      </c>
      <c r="D10" s="159">
        <v>0.08</v>
      </c>
      <c r="E10" s="155">
        <f>C10*D10</f>
        <v>0</v>
      </c>
      <c r="F10" s="156"/>
      <c r="G10" s="156"/>
      <c r="H10" s="156"/>
      <c r="I10" s="156"/>
      <c r="J10" s="156"/>
      <c r="K10" s="156"/>
      <c r="L10" s="156"/>
      <c r="M10" s="156"/>
      <c r="N10" s="157">
        <f>SUMPRODUCT($F$6:$M$6,F10:M10)</f>
        <v>0</v>
      </c>
    </row>
    <row r="11" spans="1:14" ht="13.8">
      <c r="A11" s="152">
        <v>1.4</v>
      </c>
      <c r="B11" s="158" t="s">
        <v>256</v>
      </c>
      <c r="C11" s="156">
        <v>0</v>
      </c>
      <c r="D11" s="159">
        <v>0.11</v>
      </c>
      <c r="E11" s="155">
        <f>C11*D11</f>
        <v>0</v>
      </c>
      <c r="F11" s="156"/>
      <c r="G11" s="156"/>
      <c r="H11" s="156"/>
      <c r="I11" s="156"/>
      <c r="J11" s="156"/>
      <c r="K11" s="156"/>
      <c r="L11" s="156"/>
      <c r="M11" s="156"/>
      <c r="N11" s="157">
        <f t="shared" si="1"/>
        <v>0</v>
      </c>
    </row>
    <row r="12" spans="1:14" ht="13.8">
      <c r="A12" s="152">
        <v>1.5</v>
      </c>
      <c r="B12" s="158" t="s">
        <v>255</v>
      </c>
      <c r="C12" s="156">
        <v>0</v>
      </c>
      <c r="D12" s="159">
        <v>0.14000000000000001</v>
      </c>
      <c r="E12" s="155">
        <f>C12*D12</f>
        <v>0</v>
      </c>
      <c r="F12" s="156"/>
      <c r="G12" s="156"/>
      <c r="H12" s="156"/>
      <c r="I12" s="156"/>
      <c r="J12" s="156"/>
      <c r="K12" s="156"/>
      <c r="L12" s="156"/>
      <c r="M12" s="156"/>
      <c r="N12" s="157">
        <f t="shared" si="1"/>
        <v>0</v>
      </c>
    </row>
    <row r="13" spans="1:14" ht="13.8">
      <c r="A13" s="152">
        <v>1.6</v>
      </c>
      <c r="B13" s="160" t="s">
        <v>254</v>
      </c>
      <c r="C13" s="156">
        <v>0</v>
      </c>
      <c r="D13" s="161"/>
      <c r="E13" s="156"/>
      <c r="F13" s="156"/>
      <c r="G13" s="156"/>
      <c r="H13" s="156"/>
      <c r="I13" s="156"/>
      <c r="J13" s="156"/>
      <c r="K13" s="156"/>
      <c r="L13" s="156"/>
      <c r="M13" s="156"/>
      <c r="N13" s="157">
        <f>SUMPRODUCT($F$6:$M$6,F13:M13)</f>
        <v>0</v>
      </c>
    </row>
    <row r="14" spans="1:14" ht="13.8">
      <c r="A14" s="152">
        <v>2</v>
      </c>
      <c r="B14" s="162" t="s">
        <v>260</v>
      </c>
      <c r="C14" s="154">
        <f>SUM(C15:C20)</f>
        <v>0</v>
      </c>
      <c r="D14" s="147"/>
      <c r="E14" s="155">
        <f t="shared" ref="E14:M14" si="2">SUM(E15:E20)</f>
        <v>0</v>
      </c>
      <c r="F14" s="156">
        <f t="shared" si="2"/>
        <v>0</v>
      </c>
      <c r="G14" s="156">
        <f t="shared" si="2"/>
        <v>0</v>
      </c>
      <c r="H14" s="156">
        <f t="shared" si="2"/>
        <v>0</v>
      </c>
      <c r="I14" s="156">
        <f t="shared" si="2"/>
        <v>0</v>
      </c>
      <c r="J14" s="156">
        <f t="shared" si="2"/>
        <v>0</v>
      </c>
      <c r="K14" s="156">
        <f t="shared" si="2"/>
        <v>0</v>
      </c>
      <c r="L14" s="156">
        <f t="shared" si="2"/>
        <v>0</v>
      </c>
      <c r="M14" s="156">
        <f t="shared" si="2"/>
        <v>0</v>
      </c>
      <c r="N14" s="157">
        <f>SUM(N15:N20)</f>
        <v>0</v>
      </c>
    </row>
    <row r="15" spans="1:14" ht="13.8">
      <c r="A15" s="152">
        <v>2.1</v>
      </c>
      <c r="B15" s="160" t="s">
        <v>259</v>
      </c>
      <c r="C15" s="156"/>
      <c r="D15" s="159">
        <v>5.0000000000000001E-3</v>
      </c>
      <c r="E15" s="155">
        <f>C15*D15</f>
        <v>0</v>
      </c>
      <c r="F15" s="156"/>
      <c r="G15" s="156"/>
      <c r="H15" s="156"/>
      <c r="I15" s="156"/>
      <c r="J15" s="156"/>
      <c r="K15" s="156"/>
      <c r="L15" s="156"/>
      <c r="M15" s="156"/>
      <c r="N15" s="157">
        <f>SUMPRODUCT($F$6:$M$6,F15:M15)</f>
        <v>0</v>
      </c>
    </row>
    <row r="16" spans="1:14" ht="13.8">
      <c r="A16" s="152">
        <v>2.2000000000000002</v>
      </c>
      <c r="B16" s="160" t="s">
        <v>258</v>
      </c>
      <c r="C16" s="156"/>
      <c r="D16" s="159">
        <v>0.01</v>
      </c>
      <c r="E16" s="155">
        <f>C16*D16</f>
        <v>0</v>
      </c>
      <c r="F16" s="156"/>
      <c r="G16" s="156"/>
      <c r="H16" s="156"/>
      <c r="I16" s="156"/>
      <c r="J16" s="156"/>
      <c r="K16" s="156"/>
      <c r="L16" s="156"/>
      <c r="M16" s="156"/>
      <c r="N16" s="157">
        <f t="shared" ref="N16:N20" si="3">SUMPRODUCT($F$6:$M$6,F16:M16)</f>
        <v>0</v>
      </c>
    </row>
    <row r="17" spans="1:14" ht="13.8">
      <c r="A17" s="152">
        <v>2.2999999999999998</v>
      </c>
      <c r="B17" s="160" t="s">
        <v>257</v>
      </c>
      <c r="C17" s="156"/>
      <c r="D17" s="159">
        <v>0.02</v>
      </c>
      <c r="E17" s="155">
        <f>C17*D17</f>
        <v>0</v>
      </c>
      <c r="F17" s="156"/>
      <c r="G17" s="156"/>
      <c r="H17" s="156"/>
      <c r="I17" s="156"/>
      <c r="J17" s="156"/>
      <c r="K17" s="156"/>
      <c r="L17" s="156"/>
      <c r="M17" s="156"/>
      <c r="N17" s="157">
        <f t="shared" si="3"/>
        <v>0</v>
      </c>
    </row>
    <row r="18" spans="1:14" ht="13.8">
      <c r="A18" s="152">
        <v>2.4</v>
      </c>
      <c r="B18" s="160" t="s">
        <v>256</v>
      </c>
      <c r="C18" s="156"/>
      <c r="D18" s="159">
        <v>0.03</v>
      </c>
      <c r="E18" s="155">
        <f>C18*D18</f>
        <v>0</v>
      </c>
      <c r="F18" s="156"/>
      <c r="G18" s="156"/>
      <c r="H18" s="156"/>
      <c r="I18" s="156"/>
      <c r="J18" s="156"/>
      <c r="K18" s="156"/>
      <c r="L18" s="156"/>
      <c r="M18" s="156"/>
      <c r="N18" s="157">
        <f t="shared" si="3"/>
        <v>0</v>
      </c>
    </row>
    <row r="19" spans="1:14" ht="13.8">
      <c r="A19" s="152">
        <v>2.5</v>
      </c>
      <c r="B19" s="160" t="s">
        <v>255</v>
      </c>
      <c r="C19" s="156"/>
      <c r="D19" s="159">
        <v>0.04</v>
      </c>
      <c r="E19" s="155">
        <f>C19*D19</f>
        <v>0</v>
      </c>
      <c r="F19" s="156"/>
      <c r="G19" s="156"/>
      <c r="H19" s="156"/>
      <c r="I19" s="156"/>
      <c r="J19" s="156"/>
      <c r="K19" s="156"/>
      <c r="L19" s="156"/>
      <c r="M19" s="156"/>
      <c r="N19" s="157">
        <f t="shared" si="3"/>
        <v>0</v>
      </c>
    </row>
    <row r="20" spans="1:14" ht="13.8">
      <c r="A20" s="152">
        <v>2.6</v>
      </c>
      <c r="B20" s="160" t="s">
        <v>254</v>
      </c>
      <c r="C20" s="156"/>
      <c r="D20" s="161"/>
      <c r="E20" s="163"/>
      <c r="F20" s="156"/>
      <c r="G20" s="156"/>
      <c r="H20" s="156"/>
      <c r="I20" s="156"/>
      <c r="J20" s="156"/>
      <c r="K20" s="156"/>
      <c r="L20" s="156"/>
      <c r="M20" s="156"/>
      <c r="N20" s="157">
        <f t="shared" si="3"/>
        <v>0</v>
      </c>
    </row>
    <row r="21" spans="1:14" ht="14.4" thickBot="1">
      <c r="A21" s="164"/>
      <c r="B21" s="165" t="s">
        <v>109</v>
      </c>
      <c r="C21" s="140">
        <f>C14+C7</f>
        <v>0</v>
      </c>
      <c r="D21" s="166"/>
      <c r="E21" s="167">
        <f>E14+E7</f>
        <v>0</v>
      </c>
      <c r="F21" s="168">
        <f>F7+F14</f>
        <v>0</v>
      </c>
      <c r="G21" s="168">
        <f t="shared" ref="G21:L21" si="4">G7+G14</f>
        <v>0</v>
      </c>
      <c r="H21" s="168">
        <f t="shared" si="4"/>
        <v>0</v>
      </c>
      <c r="I21" s="168">
        <f t="shared" si="4"/>
        <v>0</v>
      </c>
      <c r="J21" s="168">
        <f t="shared" si="4"/>
        <v>0</v>
      </c>
      <c r="K21" s="168">
        <f t="shared" si="4"/>
        <v>0</v>
      </c>
      <c r="L21" s="168">
        <f t="shared" si="4"/>
        <v>0</v>
      </c>
      <c r="M21" s="168">
        <f>M7+M14</f>
        <v>0</v>
      </c>
      <c r="N21" s="169">
        <f>N14+N7</f>
        <v>0</v>
      </c>
    </row>
    <row r="22" spans="1:14">
      <c r="E22" s="170"/>
      <c r="F22" s="170"/>
      <c r="G22" s="170"/>
      <c r="H22" s="170"/>
      <c r="I22" s="170"/>
      <c r="J22" s="170"/>
      <c r="K22" s="170"/>
      <c r="L22" s="170"/>
      <c r="M22" s="170"/>
    </row>
  </sheetData>
  <conditionalFormatting sqref="E8:E12">
    <cfRule type="expression" dxfId="20" priority="2">
      <formula>(C8*D8)&lt;&gt;SUM(#REF!)</formula>
    </cfRule>
  </conditionalFormatting>
  <conditionalFormatting sqref="E20">
    <cfRule type="expression" dxfId="19" priority="3">
      <formula>$E$88&lt;&gt;SUM(#REF!)</formula>
    </cfRule>
  </conditionalFormatting>
  <conditionalFormatting sqref="E15:E19">
    <cfRule type="expression" dxfId="18" priority="1">
      <formula>(C15*D15)&lt;&gt;SUM(#REF!)</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showGridLines="0" zoomScale="90" zoomScaleNormal="90" workbookViewId="0">
      <selection activeCell="B4" sqref="B4"/>
    </sheetView>
  </sheetViews>
  <sheetFormatPr defaultRowHeight="14.4"/>
  <cols>
    <col min="1" max="1" width="11.44140625" customWidth="1"/>
    <col min="2" max="2" width="76.6640625" style="293" customWidth="1"/>
    <col min="3" max="3" width="22.6640625" customWidth="1"/>
  </cols>
  <sheetData>
    <row r="1" spans="1:3">
      <c r="A1" s="449" t="s">
        <v>30</v>
      </c>
      <c r="B1" s="450" t="str">
        <f>'Info '!C2</f>
        <v>JSC Isbank Georgia</v>
      </c>
    </row>
    <row r="2" spans="1:3">
      <c r="A2" s="449" t="s">
        <v>31</v>
      </c>
      <c r="B2" s="451">
        <f>'1. key ratios '!B2</f>
        <v>44834</v>
      </c>
    </row>
    <row r="3" spans="1:3">
      <c r="A3" s="4"/>
      <c r="B3"/>
    </row>
    <row r="4" spans="1:3">
      <c r="A4" s="4" t="s">
        <v>432</v>
      </c>
      <c r="B4" t="s">
        <v>433</v>
      </c>
    </row>
    <row r="5" spans="1:3">
      <c r="A5" s="294" t="s">
        <v>434</v>
      </c>
      <c r="B5" s="295"/>
      <c r="C5" s="296"/>
    </row>
    <row r="6" spans="1:3" ht="25.2" customHeight="1">
      <c r="A6" s="297">
        <v>1</v>
      </c>
      <c r="B6" s="298" t="s">
        <v>483</v>
      </c>
      <c r="C6" s="299">
        <v>415436267.85689515</v>
      </c>
    </row>
    <row r="7" spans="1:3">
      <c r="A7" s="297">
        <v>2</v>
      </c>
      <c r="B7" s="298" t="s">
        <v>435</v>
      </c>
      <c r="C7" s="299">
        <v>-250017.72000000003</v>
      </c>
    </row>
    <row r="8" spans="1:3" ht="24">
      <c r="A8" s="300">
        <v>3</v>
      </c>
      <c r="B8" s="301" t="s">
        <v>436</v>
      </c>
      <c r="C8" s="299">
        <f>C6+C7</f>
        <v>415186250.13689512</v>
      </c>
    </row>
    <row r="9" spans="1:3">
      <c r="A9" s="294" t="s">
        <v>437</v>
      </c>
      <c r="B9" s="295"/>
      <c r="C9" s="302"/>
    </row>
    <row r="10" spans="1:3">
      <c r="A10" s="303">
        <v>4</v>
      </c>
      <c r="B10" s="304" t="s">
        <v>438</v>
      </c>
      <c r="C10" s="299"/>
    </row>
    <row r="11" spans="1:3">
      <c r="A11" s="303">
        <v>5</v>
      </c>
      <c r="B11" s="305" t="s">
        <v>439</v>
      </c>
      <c r="C11" s="299"/>
    </row>
    <row r="12" spans="1:3">
      <c r="A12" s="303" t="s">
        <v>440</v>
      </c>
      <c r="B12" s="305" t="s">
        <v>441</v>
      </c>
      <c r="C12" s="299"/>
    </row>
    <row r="13" spans="1:3" ht="22.8">
      <c r="A13" s="306">
        <v>6</v>
      </c>
      <c r="B13" s="304" t="s">
        <v>442</v>
      </c>
      <c r="C13" s="299"/>
    </row>
    <row r="14" spans="1:3">
      <c r="A14" s="306">
        <v>7</v>
      </c>
      <c r="B14" s="307" t="s">
        <v>443</v>
      </c>
      <c r="C14" s="299"/>
    </row>
    <row r="15" spans="1:3">
      <c r="A15" s="308">
        <v>8</v>
      </c>
      <c r="B15" s="309" t="s">
        <v>444</v>
      </c>
      <c r="C15" s="299"/>
    </row>
    <row r="16" spans="1:3">
      <c r="A16" s="306">
        <v>9</v>
      </c>
      <c r="B16" s="307" t="s">
        <v>445</v>
      </c>
      <c r="C16" s="299"/>
    </row>
    <row r="17" spans="1:3">
      <c r="A17" s="306">
        <v>10</v>
      </c>
      <c r="B17" s="307" t="s">
        <v>446</v>
      </c>
      <c r="C17" s="299"/>
    </row>
    <row r="18" spans="1:3">
      <c r="A18" s="310">
        <v>11</v>
      </c>
      <c r="B18" s="311" t="s">
        <v>447</v>
      </c>
      <c r="C18" s="312">
        <f>SUM(C10:C17)</f>
        <v>0</v>
      </c>
    </row>
    <row r="19" spans="1:3">
      <c r="A19" s="313" t="s">
        <v>448</v>
      </c>
      <c r="B19" s="314"/>
      <c r="C19" s="315"/>
    </row>
    <row r="20" spans="1:3">
      <c r="A20" s="316">
        <v>12</v>
      </c>
      <c r="B20" s="304" t="s">
        <v>449</v>
      </c>
      <c r="C20" s="299"/>
    </row>
    <row r="21" spans="1:3">
      <c r="A21" s="316">
        <v>13</v>
      </c>
      <c r="B21" s="304" t="s">
        <v>450</v>
      </c>
      <c r="C21" s="299"/>
    </row>
    <row r="22" spans="1:3">
      <c r="A22" s="316">
        <v>14</v>
      </c>
      <c r="B22" s="304" t="s">
        <v>451</v>
      </c>
      <c r="C22" s="299"/>
    </row>
    <row r="23" spans="1:3" ht="22.8">
      <c r="A23" s="316" t="s">
        <v>452</v>
      </c>
      <c r="B23" s="304" t="s">
        <v>453</v>
      </c>
      <c r="C23" s="299"/>
    </row>
    <row r="24" spans="1:3">
      <c r="A24" s="316">
        <v>15</v>
      </c>
      <c r="B24" s="304" t="s">
        <v>454</v>
      </c>
      <c r="C24" s="299"/>
    </row>
    <row r="25" spans="1:3">
      <c r="A25" s="316" t="s">
        <v>455</v>
      </c>
      <c r="B25" s="304" t="s">
        <v>456</v>
      </c>
      <c r="C25" s="299"/>
    </row>
    <row r="26" spans="1:3">
      <c r="A26" s="317">
        <v>16</v>
      </c>
      <c r="B26" s="318" t="s">
        <v>457</v>
      </c>
      <c r="C26" s="312">
        <f>SUM(C20:C25)</f>
        <v>0</v>
      </c>
    </row>
    <row r="27" spans="1:3">
      <c r="A27" s="294" t="s">
        <v>458</v>
      </c>
      <c r="B27" s="295"/>
      <c r="C27" s="302"/>
    </row>
    <row r="28" spans="1:3">
      <c r="A28" s="319">
        <v>17</v>
      </c>
      <c r="B28" s="305" t="s">
        <v>459</v>
      </c>
      <c r="C28" s="299">
        <f>'8. LI2'!C6</f>
        <v>117545592.91</v>
      </c>
    </row>
    <row r="29" spans="1:3">
      <c r="A29" s="319">
        <v>18</v>
      </c>
      <c r="B29" s="305" t="s">
        <v>460</v>
      </c>
      <c r="C29" s="299">
        <f>'8. LI2'!C10</f>
        <v>-49151926.765000001</v>
      </c>
    </row>
    <row r="30" spans="1:3">
      <c r="A30" s="317">
        <v>19</v>
      </c>
      <c r="B30" s="318" t="s">
        <v>461</v>
      </c>
      <c r="C30" s="312">
        <f>C28+C29</f>
        <v>68393666.144999996</v>
      </c>
    </row>
    <row r="31" spans="1:3">
      <c r="A31" s="294" t="s">
        <v>462</v>
      </c>
      <c r="B31" s="295"/>
      <c r="C31" s="302"/>
    </row>
    <row r="32" spans="1:3" ht="22.8">
      <c r="A32" s="319" t="s">
        <v>463</v>
      </c>
      <c r="B32" s="304" t="s">
        <v>464</v>
      </c>
      <c r="C32" s="320"/>
    </row>
    <row r="33" spans="1:3">
      <c r="A33" s="319" t="s">
        <v>465</v>
      </c>
      <c r="B33" s="305" t="s">
        <v>466</v>
      </c>
      <c r="C33" s="320"/>
    </row>
    <row r="34" spans="1:3">
      <c r="A34" s="294" t="s">
        <v>467</v>
      </c>
      <c r="B34" s="295"/>
      <c r="C34" s="302"/>
    </row>
    <row r="35" spans="1:3">
      <c r="A35" s="321">
        <v>20</v>
      </c>
      <c r="B35" s="322" t="s">
        <v>468</v>
      </c>
      <c r="C35" s="312">
        <f>'9.Capital'!C28</f>
        <v>108015685.42111553</v>
      </c>
    </row>
    <row r="36" spans="1:3">
      <c r="A36" s="317">
        <v>21</v>
      </c>
      <c r="B36" s="318" t="s">
        <v>469</v>
      </c>
      <c r="C36" s="312">
        <f>C8+C18+C26+C30</f>
        <v>483579916.2818951</v>
      </c>
    </row>
    <row r="37" spans="1:3">
      <c r="A37" s="294" t="s">
        <v>470</v>
      </c>
      <c r="B37" s="295"/>
      <c r="C37" s="302"/>
    </row>
    <row r="38" spans="1:3">
      <c r="A38" s="317">
        <v>22</v>
      </c>
      <c r="B38" s="318" t="s">
        <v>470</v>
      </c>
      <c r="C38" s="654">
        <f t="shared" ref="C38" si="0">C35/C36</f>
        <v>0.22336677306951999</v>
      </c>
    </row>
    <row r="39" spans="1:3">
      <c r="A39" s="294" t="s">
        <v>471</v>
      </c>
      <c r="B39" s="295"/>
      <c r="C39" s="302"/>
    </row>
    <row r="40" spans="1:3">
      <c r="A40" s="323" t="s">
        <v>472</v>
      </c>
      <c r="B40" s="304" t="s">
        <v>473</v>
      </c>
      <c r="C40" s="320"/>
    </row>
    <row r="41" spans="1:3" ht="22.8">
      <c r="A41" s="324" t="s">
        <v>474</v>
      </c>
      <c r="B41" s="298" t="s">
        <v>475</v>
      </c>
      <c r="C41" s="320"/>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showGridLines="0" zoomScale="90" zoomScaleNormal="90" workbookViewId="0">
      <pane xSplit="2" ySplit="6" topLeftCell="C7" activePane="bottomRight" state="frozen"/>
      <selection pane="topRight" activeCell="C1" sqref="C1"/>
      <selection pane="bottomLeft" activeCell="A6" sqref="A6"/>
      <selection pane="bottomRight" activeCell="B4" sqref="B4"/>
    </sheetView>
  </sheetViews>
  <sheetFormatPr defaultRowHeight="14.4"/>
  <cols>
    <col min="1" max="1" width="8.6640625" style="225"/>
    <col min="2" max="2" width="82.6640625" style="346" customWidth="1"/>
    <col min="3" max="7" width="17.5546875" style="225" customWidth="1"/>
  </cols>
  <sheetData>
    <row r="1" spans="1:7">
      <c r="A1" s="225" t="s">
        <v>30</v>
      </c>
      <c r="B1" s="450" t="str">
        <f>'Info '!C2</f>
        <v>JSC Isbank Georgia</v>
      </c>
    </row>
    <row r="2" spans="1:7">
      <c r="A2" s="225" t="s">
        <v>31</v>
      </c>
      <c r="B2" s="451">
        <f>'1. key ratios '!B2</f>
        <v>44834</v>
      </c>
    </row>
    <row r="4" spans="1:7" ht="15" thickBot="1">
      <c r="A4" s="225" t="s">
        <v>533</v>
      </c>
      <c r="B4" s="347" t="s">
        <v>494</v>
      </c>
    </row>
    <row r="5" spans="1:7">
      <c r="A5" s="348"/>
      <c r="B5" s="349"/>
      <c r="C5" s="757" t="s">
        <v>495</v>
      </c>
      <c r="D5" s="757"/>
      <c r="E5" s="757"/>
      <c r="F5" s="757"/>
      <c r="G5" s="758" t="s">
        <v>496</v>
      </c>
    </row>
    <row r="6" spans="1:7">
      <c r="A6" s="350"/>
      <c r="B6" s="351"/>
      <c r="C6" s="352" t="s">
        <v>497</v>
      </c>
      <c r="D6" s="353" t="s">
        <v>498</v>
      </c>
      <c r="E6" s="353" t="s">
        <v>499</v>
      </c>
      <c r="F6" s="353" t="s">
        <v>500</v>
      </c>
      <c r="G6" s="759"/>
    </row>
    <row r="7" spans="1:7">
      <c r="A7" s="354"/>
      <c r="B7" s="355" t="s">
        <v>501</v>
      </c>
      <c r="C7" s="356"/>
      <c r="D7" s="356"/>
      <c r="E7" s="356"/>
      <c r="F7" s="356"/>
      <c r="G7" s="357"/>
    </row>
    <row r="8" spans="1:7">
      <c r="A8" s="358">
        <v>1</v>
      </c>
      <c r="B8" s="359" t="s">
        <v>502</v>
      </c>
      <c r="C8" s="675">
        <f>SUM(C9:C10)</f>
        <v>108015685.42111552</v>
      </c>
      <c r="D8" s="675">
        <f>SUM(D9:D10)</f>
        <v>0</v>
      </c>
      <c r="E8" s="675">
        <f>SUM(E9:E10)</f>
        <v>0</v>
      </c>
      <c r="F8" s="675">
        <f>SUM(F9:F10)</f>
        <v>59488668.760000005</v>
      </c>
      <c r="G8" s="676">
        <f>SUM(G9:G10)</f>
        <v>167504354.18111551</v>
      </c>
    </row>
    <row r="9" spans="1:7">
      <c r="A9" s="358">
        <v>2</v>
      </c>
      <c r="B9" s="362" t="s">
        <v>503</v>
      </c>
      <c r="C9" s="360">
        <v>108015685.42111552</v>
      </c>
      <c r="D9" s="360"/>
      <c r="E9" s="360"/>
      <c r="F9" s="360"/>
      <c r="G9" s="361">
        <v>108015685.42111552</v>
      </c>
    </row>
    <row r="10" spans="1:7" ht="27.6">
      <c r="A10" s="358">
        <v>3</v>
      </c>
      <c r="B10" s="362" t="s">
        <v>504</v>
      </c>
      <c r="C10" s="363"/>
      <c r="D10" s="363"/>
      <c r="E10" s="363"/>
      <c r="F10" s="360">
        <v>59488668.760000005</v>
      </c>
      <c r="G10" s="361">
        <v>59488668.760000005</v>
      </c>
    </row>
    <row r="11" spans="1:7" ht="14.7" customHeight="1">
      <c r="A11" s="358">
        <v>4</v>
      </c>
      <c r="B11" s="359" t="s">
        <v>505</v>
      </c>
      <c r="C11" s="675">
        <f t="shared" ref="C11:F11" si="0">SUM(C12:C13)</f>
        <v>5997848.4500000002</v>
      </c>
      <c r="D11" s="675">
        <f t="shared" si="0"/>
        <v>10610641.219999999</v>
      </c>
      <c r="E11" s="675">
        <f t="shared" si="0"/>
        <v>3936195.6599999997</v>
      </c>
      <c r="F11" s="675">
        <f t="shared" si="0"/>
        <v>453632</v>
      </c>
      <c r="G11" s="676">
        <f>SUM(G12:G13)</f>
        <v>12344202.481499996</v>
      </c>
    </row>
    <row r="12" spans="1:7">
      <c r="A12" s="358">
        <v>5</v>
      </c>
      <c r="B12" s="362" t="s">
        <v>506</v>
      </c>
      <c r="C12" s="360">
        <v>862181.82000000123</v>
      </c>
      <c r="D12" s="364">
        <v>1873756.0699999998</v>
      </c>
      <c r="E12" s="360">
        <v>1364159.48</v>
      </c>
      <c r="F12" s="360">
        <v>0</v>
      </c>
      <c r="G12" s="361">
        <v>3895092.501499997</v>
      </c>
    </row>
    <row r="13" spans="1:7">
      <c r="A13" s="358">
        <v>6</v>
      </c>
      <c r="B13" s="362" t="s">
        <v>507</v>
      </c>
      <c r="C13" s="360">
        <v>5135666.629999999</v>
      </c>
      <c r="D13" s="364">
        <v>8736885.1499999985</v>
      </c>
      <c r="E13" s="360">
        <v>2572036.1799999997</v>
      </c>
      <c r="F13" s="360">
        <v>453632</v>
      </c>
      <c r="G13" s="361">
        <v>8449109.9799999986</v>
      </c>
    </row>
    <row r="14" spans="1:7">
      <c r="A14" s="358">
        <v>7</v>
      </c>
      <c r="B14" s="359" t="s">
        <v>508</v>
      </c>
      <c r="C14" s="675">
        <f t="shared" ref="C14:F14" si="1">SUM(C15:C16)</f>
        <v>72749752.679999977</v>
      </c>
      <c r="D14" s="675">
        <f t="shared" si="1"/>
        <v>115579687.77</v>
      </c>
      <c r="E14" s="675">
        <f t="shared" si="1"/>
        <v>21009721.07</v>
      </c>
      <c r="F14" s="675">
        <f t="shared" si="1"/>
        <v>0</v>
      </c>
      <c r="G14" s="676">
        <f>SUM(G15:G16)</f>
        <v>53746124.440000057</v>
      </c>
    </row>
    <row r="15" spans="1:7" ht="41.4">
      <c r="A15" s="358">
        <v>8</v>
      </c>
      <c r="B15" s="362" t="s">
        <v>509</v>
      </c>
      <c r="C15" s="677">
        <v>62918581.149999984</v>
      </c>
      <c r="D15" s="677">
        <v>23563946.66</v>
      </c>
      <c r="E15" s="677">
        <v>7031311.0700000003</v>
      </c>
      <c r="F15" s="677">
        <v>0</v>
      </c>
      <c r="G15" s="678">
        <v>46756919.440000057</v>
      </c>
    </row>
    <row r="16" spans="1:7" ht="27.6">
      <c r="A16" s="358">
        <v>9</v>
      </c>
      <c r="B16" s="362" t="s">
        <v>510</v>
      </c>
      <c r="C16" s="677">
        <v>9831171.5299999993</v>
      </c>
      <c r="D16" s="677">
        <v>92015741.109999999</v>
      </c>
      <c r="E16" s="677">
        <v>13978410</v>
      </c>
      <c r="F16" s="677">
        <v>0</v>
      </c>
      <c r="G16" s="678">
        <v>6989205</v>
      </c>
    </row>
    <row r="17" spans="1:7">
      <c r="A17" s="358">
        <v>10</v>
      </c>
      <c r="B17" s="359" t="s">
        <v>511</v>
      </c>
      <c r="C17" s="360"/>
      <c r="D17" s="364"/>
      <c r="E17" s="360"/>
      <c r="F17" s="360"/>
      <c r="G17" s="361"/>
    </row>
    <row r="18" spans="1:7">
      <c r="A18" s="358">
        <v>11</v>
      </c>
      <c r="B18" s="359" t="s">
        <v>512</v>
      </c>
      <c r="C18" s="675">
        <f>SUM(C19:C20)</f>
        <v>17214202.590767674</v>
      </c>
      <c r="D18" s="679">
        <f t="shared" ref="D18:G18" si="2">SUM(D19:D20)</f>
        <v>0</v>
      </c>
      <c r="E18" s="675">
        <f t="shared" si="2"/>
        <v>0</v>
      </c>
      <c r="F18" s="675">
        <f t="shared" si="2"/>
        <v>0</v>
      </c>
      <c r="G18" s="676">
        <f t="shared" si="2"/>
        <v>0</v>
      </c>
    </row>
    <row r="19" spans="1:7">
      <c r="A19" s="358">
        <v>12</v>
      </c>
      <c r="B19" s="362" t="s">
        <v>513</v>
      </c>
      <c r="C19" s="363"/>
      <c r="D19" s="364"/>
      <c r="E19" s="360"/>
      <c r="F19" s="360"/>
      <c r="G19" s="361"/>
    </row>
    <row r="20" spans="1:7">
      <c r="A20" s="358">
        <v>13</v>
      </c>
      <c r="B20" s="362" t="s">
        <v>514</v>
      </c>
      <c r="C20" s="360">
        <v>17214202.590767674</v>
      </c>
      <c r="D20" s="360"/>
      <c r="E20" s="360"/>
      <c r="F20" s="360"/>
      <c r="G20" s="361"/>
    </row>
    <row r="21" spans="1:7">
      <c r="A21" s="365">
        <v>14</v>
      </c>
      <c r="B21" s="366" t="s">
        <v>515</v>
      </c>
      <c r="C21" s="363"/>
      <c r="D21" s="363"/>
      <c r="E21" s="363"/>
      <c r="F21" s="363"/>
      <c r="G21" s="367">
        <f>SUM(G8,G11,G14,G17,G18)</f>
        <v>233594681.10261557</v>
      </c>
    </row>
    <row r="22" spans="1:7">
      <c r="A22" s="368"/>
      <c r="B22" s="369" t="s">
        <v>516</v>
      </c>
      <c r="C22" s="370"/>
      <c r="D22" s="371"/>
      <c r="E22" s="370"/>
      <c r="F22" s="370"/>
      <c r="G22" s="372"/>
    </row>
    <row r="23" spans="1:7">
      <c r="A23" s="358">
        <v>15</v>
      </c>
      <c r="B23" s="359" t="s">
        <v>517</v>
      </c>
      <c r="C23" s="373">
        <v>90010465.511003166</v>
      </c>
      <c r="D23" s="374">
        <v>0</v>
      </c>
      <c r="E23" s="373">
        <v>0</v>
      </c>
      <c r="F23" s="373">
        <v>0</v>
      </c>
      <c r="G23" s="361">
        <v>2382232.8090501586</v>
      </c>
    </row>
    <row r="24" spans="1:7">
      <c r="A24" s="358">
        <v>16</v>
      </c>
      <c r="B24" s="359" t="s">
        <v>518</v>
      </c>
      <c r="C24" s="675">
        <f>SUM(C25:C27,C29,C31)</f>
        <v>79740.329935999995</v>
      </c>
      <c r="D24" s="679">
        <f t="shared" ref="D24:G24" si="3">SUM(D25:D27,D29,D31)</f>
        <v>143007927.91957471</v>
      </c>
      <c r="E24" s="675">
        <f t="shared" si="3"/>
        <v>72397855.463200077</v>
      </c>
      <c r="F24" s="675">
        <f t="shared" si="3"/>
        <v>75310998.869244695</v>
      </c>
      <c r="G24" s="676">
        <f t="shared" si="3"/>
        <v>153613095.46767586</v>
      </c>
    </row>
    <row r="25" spans="1:7">
      <c r="A25" s="358">
        <v>17</v>
      </c>
      <c r="B25" s="362" t="s">
        <v>519</v>
      </c>
      <c r="C25" s="360"/>
      <c r="D25" s="364"/>
      <c r="E25" s="360"/>
      <c r="F25" s="360"/>
      <c r="G25" s="361">
        <v>0</v>
      </c>
    </row>
    <row r="26" spans="1:7" ht="27.6">
      <c r="A26" s="358">
        <v>18</v>
      </c>
      <c r="B26" s="362" t="s">
        <v>520</v>
      </c>
      <c r="C26" s="360">
        <v>79740.329935999995</v>
      </c>
      <c r="D26" s="364">
        <v>55101160.89159999</v>
      </c>
      <c r="E26" s="360">
        <v>22825803.397599999</v>
      </c>
      <c r="F26" s="360">
        <v>0</v>
      </c>
      <c r="G26" s="361">
        <v>19690036.882030398</v>
      </c>
    </row>
    <row r="27" spans="1:7">
      <c r="A27" s="358">
        <v>19</v>
      </c>
      <c r="B27" s="362" t="s">
        <v>521</v>
      </c>
      <c r="C27" s="360">
        <v>0</v>
      </c>
      <c r="D27" s="364">
        <v>87742892.581574738</v>
      </c>
      <c r="E27" s="360">
        <v>49287031.017400086</v>
      </c>
      <c r="F27" s="360">
        <v>51865193.679599956</v>
      </c>
      <c r="G27" s="361">
        <v>113776219.42514744</v>
      </c>
    </row>
    <row r="28" spans="1:7">
      <c r="A28" s="358">
        <v>20</v>
      </c>
      <c r="B28" s="375" t="s">
        <v>522</v>
      </c>
      <c r="C28" s="360"/>
      <c r="D28" s="364"/>
      <c r="E28" s="360"/>
      <c r="F28" s="360"/>
      <c r="G28" s="361"/>
    </row>
    <row r="29" spans="1:7">
      <c r="A29" s="358">
        <v>21</v>
      </c>
      <c r="B29" s="362" t="s">
        <v>523</v>
      </c>
      <c r="C29" s="360">
        <v>0</v>
      </c>
      <c r="D29" s="364">
        <v>163874.44640000007</v>
      </c>
      <c r="E29" s="360">
        <v>285021.04819999996</v>
      </c>
      <c r="F29" s="360">
        <v>2856561.0653999955</v>
      </c>
      <c r="G29" s="361">
        <v>2645981.6548899962</v>
      </c>
    </row>
    <row r="30" spans="1:7">
      <c r="A30" s="358">
        <v>22</v>
      </c>
      <c r="B30" s="375" t="s">
        <v>522</v>
      </c>
      <c r="C30" s="360"/>
      <c r="D30" s="364"/>
      <c r="E30" s="360"/>
      <c r="F30" s="360"/>
      <c r="G30" s="361"/>
    </row>
    <row r="31" spans="1:7">
      <c r="A31" s="358">
        <v>23</v>
      </c>
      <c r="B31" s="362" t="s">
        <v>524</v>
      </c>
      <c r="C31" s="360"/>
      <c r="D31" s="364"/>
      <c r="E31" s="360"/>
      <c r="F31" s="360">
        <v>20589244.12424475</v>
      </c>
      <c r="G31" s="361">
        <v>17500857.505608037</v>
      </c>
    </row>
    <row r="32" spans="1:7">
      <c r="A32" s="358">
        <v>24</v>
      </c>
      <c r="B32" s="359" t="s">
        <v>525</v>
      </c>
      <c r="C32" s="360">
        <v>0</v>
      </c>
      <c r="D32" s="364"/>
      <c r="E32" s="360"/>
      <c r="F32" s="360"/>
      <c r="G32" s="361">
        <v>0</v>
      </c>
    </row>
    <row r="33" spans="1:7">
      <c r="A33" s="358">
        <v>25</v>
      </c>
      <c r="B33" s="359" t="s">
        <v>526</v>
      </c>
      <c r="C33" s="675">
        <f>SUM(C34:C35)</f>
        <v>14880274.544185024</v>
      </c>
      <c r="D33" s="675">
        <f>SUM(D34:D35)</f>
        <v>2338600</v>
      </c>
      <c r="E33" s="675">
        <f>SUM(E34:E35)</f>
        <v>0</v>
      </c>
      <c r="F33" s="675">
        <f>SUM(F34:F35)</f>
        <v>11696424.809199991</v>
      </c>
      <c r="G33" s="676">
        <f>SUM(G34:G35)</f>
        <v>26576699.353385016</v>
      </c>
    </row>
    <row r="34" spans="1:7">
      <c r="A34" s="358">
        <v>26</v>
      </c>
      <c r="B34" s="362" t="s">
        <v>527</v>
      </c>
      <c r="C34" s="363"/>
      <c r="D34" s="364"/>
      <c r="E34" s="360"/>
      <c r="F34" s="360"/>
      <c r="G34" s="361"/>
    </row>
    <row r="35" spans="1:7">
      <c r="A35" s="358">
        <v>27</v>
      </c>
      <c r="B35" s="362" t="s">
        <v>528</v>
      </c>
      <c r="C35" s="360">
        <v>14880274.544185024</v>
      </c>
      <c r="D35" s="364">
        <v>2338600</v>
      </c>
      <c r="E35" s="360">
        <v>0</v>
      </c>
      <c r="F35" s="360">
        <v>11696424.809199991</v>
      </c>
      <c r="G35" s="361">
        <v>26576699.353385016</v>
      </c>
    </row>
    <row r="36" spans="1:7">
      <c r="A36" s="358">
        <v>28</v>
      </c>
      <c r="B36" s="359" t="s">
        <v>529</v>
      </c>
      <c r="C36" s="360">
        <v>41751.440000000017</v>
      </c>
      <c r="D36" s="364">
        <v>34102187.199200004</v>
      </c>
      <c r="E36" s="360">
        <v>20873759.310200002</v>
      </c>
      <c r="F36" s="360">
        <v>61946513.122000001</v>
      </c>
      <c r="G36" s="361">
        <v>14791659.191240001</v>
      </c>
    </row>
    <row r="37" spans="1:7">
      <c r="A37" s="365">
        <v>29</v>
      </c>
      <c r="B37" s="366" t="s">
        <v>530</v>
      </c>
      <c r="C37" s="363"/>
      <c r="D37" s="363"/>
      <c r="E37" s="363"/>
      <c r="F37" s="363"/>
      <c r="G37" s="367">
        <f>SUM(G23:G24,G32:G33,G36)</f>
        <v>197363686.82135105</v>
      </c>
    </row>
    <row r="38" spans="1:7">
      <c r="A38" s="354"/>
      <c r="B38" s="376"/>
      <c r="C38" s="377"/>
      <c r="D38" s="377"/>
      <c r="E38" s="377"/>
      <c r="F38" s="377"/>
      <c r="G38" s="378"/>
    </row>
    <row r="39" spans="1:7" ht="15" thickBot="1">
      <c r="A39" s="379">
        <v>30</v>
      </c>
      <c r="B39" s="380" t="s">
        <v>531</v>
      </c>
      <c r="C39" s="258"/>
      <c r="D39" s="259"/>
      <c r="E39" s="259"/>
      <c r="F39" s="260"/>
      <c r="G39" s="381">
        <f>IFERROR(G21/G37,0)</f>
        <v>1.183574774391299</v>
      </c>
    </row>
    <row r="42" spans="1:7" ht="41.4">
      <c r="B42" s="346" t="s">
        <v>532</v>
      </c>
    </row>
  </sheetData>
  <mergeCells count="2">
    <mergeCell ref="C5:F5"/>
    <mergeCell ref="G5:G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
  <sheetViews>
    <sheetView showGridLines="0" tabSelected="1" zoomScaleNormal="100" workbookViewId="0">
      <pane xSplit="1" ySplit="5" topLeftCell="B6" activePane="bottomRight" state="frozen"/>
      <selection activeCell="B9" sqref="B9"/>
      <selection pane="topRight" activeCell="B9" sqref="B9"/>
      <selection pane="bottomLeft" activeCell="B9" sqref="B9"/>
      <selection pane="bottomRight" activeCell="B4" sqref="B4"/>
    </sheetView>
  </sheetViews>
  <sheetFormatPr defaultColWidth="9.33203125" defaultRowHeight="13.8"/>
  <cols>
    <col min="1" max="1" width="9.5546875" style="3" bestFit="1" customWidth="1"/>
    <col min="2" max="2" width="85.6640625" style="3" bestFit="1" customWidth="1"/>
    <col min="3" max="3" width="12.6640625" style="3" customWidth="1"/>
    <col min="4" max="7" width="12.6640625" style="4" customWidth="1"/>
    <col min="8" max="13" width="6.6640625" style="5" customWidth="1"/>
    <col min="14" max="16384" width="9.33203125" style="5"/>
  </cols>
  <sheetData>
    <row r="1" spans="1:8">
      <c r="A1" s="449" t="s">
        <v>30</v>
      </c>
      <c r="B1" s="450" t="str">
        <f>'Info '!C2</f>
        <v>JSC Isbank Georgia</v>
      </c>
    </row>
    <row r="2" spans="1:8">
      <c r="A2" s="449" t="s">
        <v>31</v>
      </c>
      <c r="B2" s="451">
        <v>44834</v>
      </c>
      <c r="C2" s="6"/>
      <c r="D2" s="7"/>
      <c r="E2" s="7"/>
      <c r="F2" s="7"/>
      <c r="G2" s="7"/>
      <c r="H2" s="8"/>
    </row>
    <row r="3" spans="1:8">
      <c r="A3" s="2"/>
      <c r="B3" s="6"/>
      <c r="C3" s="6"/>
      <c r="D3" s="7"/>
      <c r="E3" s="7"/>
      <c r="F3" s="7"/>
      <c r="G3" s="7"/>
      <c r="H3" s="8"/>
    </row>
    <row r="4" spans="1:8" ht="14.4" thickBot="1">
      <c r="A4" s="9" t="s">
        <v>140</v>
      </c>
      <c r="B4" s="10" t="s">
        <v>139</v>
      </c>
      <c r="C4" s="10"/>
      <c r="D4" s="10"/>
      <c r="E4" s="10"/>
      <c r="F4" s="10"/>
      <c r="G4" s="10"/>
      <c r="H4" s="8"/>
    </row>
    <row r="5" spans="1:8">
      <c r="A5" s="11" t="s">
        <v>6</v>
      </c>
      <c r="B5" s="12"/>
      <c r="C5" s="452" t="str">
        <f>INT((MONTH($B$2))/3)&amp;"Q"&amp;"-"&amp;YEAR($B$2)</f>
        <v>3Q-2022</v>
      </c>
      <c r="D5" s="452" t="str">
        <f>IF(INT(MONTH($B$2))=3, "4"&amp;"Q"&amp;"-"&amp;YEAR($B$2)-1, IF(INT(MONTH($B$2))=6, "1"&amp;"Q"&amp;"-"&amp;YEAR($B$2), IF(INT(MONTH($B$2))=9, "2"&amp;"Q"&amp;"-"&amp;YEAR($B$2),IF(INT(MONTH($B$2))=12, "3"&amp;"Q"&amp;"-"&amp;YEAR($B$2), 0))))</f>
        <v>2Q-2022</v>
      </c>
      <c r="E5" s="452" t="str">
        <f>IF(INT(MONTH($B$2))=3, "3"&amp;"Q"&amp;"-"&amp;YEAR($B$2)-1, IF(INT(MONTH($B$2))=6, "4"&amp;"Q"&amp;"-"&amp;YEAR($B$2)-1, IF(INT(MONTH($B$2))=9, "1"&amp;"Q"&amp;"-"&amp;YEAR($B$2),IF(INT(MONTH($B$2))=12, "2"&amp;"Q"&amp;"-"&amp;YEAR($B$2), 0))))</f>
        <v>1Q-2022</v>
      </c>
      <c r="F5" s="452" t="str">
        <f>IF(INT(MONTH($B$2))=3, "2"&amp;"Q"&amp;"-"&amp;YEAR($B$2)-1, IF(INT(MONTH($B$2))=6, "3"&amp;"Q"&amp;"-"&amp;YEAR($B$2)-1, IF(INT(MONTH($B$2))=9, "4"&amp;"Q"&amp;"-"&amp;YEAR($B$2)-1,IF(INT(MONTH($B$2))=12, "1"&amp;"Q"&amp;"-"&amp;YEAR($B$2), 0))))</f>
        <v>4Q-2021</v>
      </c>
      <c r="G5" s="453" t="str">
        <f>IF(INT(MONTH($B$2))=3, "1"&amp;"Q"&amp;"-"&amp;YEAR($B$2)-1, IF(INT(MONTH($B$2))=6, "2"&amp;"Q"&amp;"-"&amp;YEAR($B$2)-1, IF(INT(MONTH($B$2))=9, "3"&amp;"Q"&amp;"-"&amp;YEAR($B$2)-1,IF(INT(MONTH($B$2))=12, "4"&amp;"Q"&amp;"-"&amp;YEAR($B$2)-1, 0))))</f>
        <v>3Q-2021</v>
      </c>
    </row>
    <row r="6" spans="1:8">
      <c r="B6" s="179" t="s">
        <v>138</v>
      </c>
      <c r="C6" s="340"/>
      <c r="D6" s="340"/>
      <c r="E6" s="340"/>
      <c r="F6" s="340"/>
      <c r="G6" s="341"/>
    </row>
    <row r="7" spans="1:8">
      <c r="A7" s="13"/>
      <c r="B7" s="180" t="s">
        <v>136</v>
      </c>
      <c r="C7" s="340"/>
      <c r="D7" s="340"/>
      <c r="E7" s="340"/>
      <c r="F7" s="340"/>
      <c r="G7" s="341"/>
    </row>
    <row r="8" spans="1:8">
      <c r="A8" s="342">
        <v>1</v>
      </c>
      <c r="B8" s="14" t="s">
        <v>484</v>
      </c>
      <c r="C8" s="15">
        <v>108015685.42111553</v>
      </c>
      <c r="D8" s="16">
        <v>103115610.2218947</v>
      </c>
      <c r="E8" s="16">
        <v>98827281.936013564</v>
      </c>
      <c r="F8" s="16">
        <v>94391539.438289478</v>
      </c>
      <c r="G8" s="17">
        <v>91694973.630918115</v>
      </c>
    </row>
    <row r="9" spans="1:8">
      <c r="A9" s="342">
        <v>2</v>
      </c>
      <c r="B9" s="14" t="s">
        <v>485</v>
      </c>
      <c r="C9" s="15">
        <v>108015685.42111553</v>
      </c>
      <c r="D9" s="16">
        <v>103115610.2218947</v>
      </c>
      <c r="E9" s="16">
        <v>98827281.936013564</v>
      </c>
      <c r="F9" s="16">
        <v>94391539.438289478</v>
      </c>
      <c r="G9" s="17">
        <v>91694973.630918115</v>
      </c>
    </row>
    <row r="10" spans="1:8">
      <c r="A10" s="342">
        <v>3</v>
      </c>
      <c r="B10" s="14" t="s">
        <v>245</v>
      </c>
      <c r="C10" s="15">
        <v>113349434.0005872</v>
      </c>
      <c r="D10" s="16">
        <v>108155050.23530801</v>
      </c>
      <c r="E10" s="16">
        <v>103889686.47667365</v>
      </c>
      <c r="F10" s="16">
        <v>99323573.353612155</v>
      </c>
      <c r="G10" s="17">
        <v>96668973.423466802</v>
      </c>
    </row>
    <row r="11" spans="1:8">
      <c r="A11" s="342">
        <v>4</v>
      </c>
      <c r="B11" s="14" t="s">
        <v>487</v>
      </c>
      <c r="C11" s="15">
        <v>42079324.841049828</v>
      </c>
      <c r="D11" s="16">
        <v>40253514.95966386</v>
      </c>
      <c r="E11" s="16">
        <v>37226442.465223998</v>
      </c>
      <c r="F11" s="16">
        <v>30365791.76327312</v>
      </c>
      <c r="G11" s="17">
        <v>30247107.251175225</v>
      </c>
    </row>
    <row r="12" spans="1:8">
      <c r="A12" s="342">
        <v>5</v>
      </c>
      <c r="B12" s="14" t="s">
        <v>488</v>
      </c>
      <c r="C12" s="15">
        <v>56133703.288483441</v>
      </c>
      <c r="D12" s="16">
        <v>53695890.925003864</v>
      </c>
      <c r="E12" s="16">
        <v>49645661.87830551</v>
      </c>
      <c r="F12" s="16">
        <v>40497710.010722086</v>
      </c>
      <c r="G12" s="17">
        <v>40339196.63428393</v>
      </c>
    </row>
    <row r="13" spans="1:8">
      <c r="A13" s="342">
        <v>6</v>
      </c>
      <c r="B13" s="14" t="s">
        <v>486</v>
      </c>
      <c r="C13" s="15">
        <v>82243994.484565258</v>
      </c>
      <c r="D13" s="16">
        <v>78878230.883147791</v>
      </c>
      <c r="E13" s="16">
        <v>73122385.552514225</v>
      </c>
      <c r="F13" s="16">
        <v>68536720.062944934</v>
      </c>
      <c r="G13" s="17">
        <v>68323887.634272546</v>
      </c>
    </row>
    <row r="14" spans="1:8">
      <c r="A14" s="13"/>
      <c r="B14" s="179" t="s">
        <v>490</v>
      </c>
      <c r="C14" s="340"/>
      <c r="D14" s="340"/>
      <c r="E14" s="340"/>
      <c r="F14" s="340"/>
      <c r="G14" s="341"/>
    </row>
    <row r="15" spans="1:8" ht="15" customHeight="1">
      <c r="A15" s="342">
        <v>7</v>
      </c>
      <c r="B15" s="14" t="s">
        <v>489</v>
      </c>
      <c r="C15" s="242">
        <v>460845756.58156025</v>
      </c>
      <c r="D15" s="16">
        <v>438729862.48107547</v>
      </c>
      <c r="E15" s="16">
        <v>441999494.70743102</v>
      </c>
      <c r="F15" s="16">
        <v>429797061.35576224</v>
      </c>
      <c r="G15" s="17">
        <v>428178933.76047593</v>
      </c>
    </row>
    <row r="16" spans="1:8">
      <c r="A16" s="13"/>
      <c r="B16" s="179" t="s">
        <v>491</v>
      </c>
      <c r="C16" s="340"/>
      <c r="D16" s="340"/>
      <c r="E16" s="340"/>
      <c r="F16" s="340"/>
      <c r="G16" s="341"/>
    </row>
    <row r="17" spans="1:7" s="18" customFormat="1">
      <c r="A17" s="342"/>
      <c r="B17" s="180" t="s">
        <v>478</v>
      </c>
      <c r="C17" s="243"/>
      <c r="D17" s="16"/>
      <c r="E17" s="16"/>
      <c r="F17" s="16"/>
      <c r="G17" s="17"/>
    </row>
    <row r="18" spans="1:7">
      <c r="A18" s="11">
        <v>8</v>
      </c>
      <c r="B18" s="14" t="s">
        <v>484</v>
      </c>
      <c r="C18" s="454">
        <v>0.23438576547248507</v>
      </c>
      <c r="D18" s="455">
        <v>0.23503212122093142</v>
      </c>
      <c r="E18" s="455">
        <v>0.22359139121059282</v>
      </c>
      <c r="F18" s="455">
        <v>0.21961885718934077</v>
      </c>
      <c r="G18" s="456">
        <v>0.21415106256071076</v>
      </c>
    </row>
    <row r="19" spans="1:7" ht="15" customHeight="1">
      <c r="A19" s="11">
        <v>9</v>
      </c>
      <c r="B19" s="14" t="s">
        <v>485</v>
      </c>
      <c r="C19" s="454">
        <v>0.23438576547248507</v>
      </c>
      <c r="D19" s="455">
        <v>0.23503212122093142</v>
      </c>
      <c r="E19" s="455">
        <v>0.22359139121059282</v>
      </c>
      <c r="F19" s="455">
        <v>0.21961885718934077</v>
      </c>
      <c r="G19" s="456">
        <v>0.21415106256071076</v>
      </c>
    </row>
    <row r="20" spans="1:7">
      <c r="A20" s="11">
        <v>10</v>
      </c>
      <c r="B20" s="14" t="s">
        <v>245</v>
      </c>
      <c r="C20" s="454">
        <v>0.2459595914289962</v>
      </c>
      <c r="D20" s="455">
        <v>0.24651855158360289</v>
      </c>
      <c r="E20" s="455">
        <v>0.23504480824223672</v>
      </c>
      <c r="F20" s="455">
        <v>0.23109411925782711</v>
      </c>
      <c r="G20" s="456">
        <v>0.225767700840564</v>
      </c>
    </row>
    <row r="21" spans="1:7">
      <c r="A21" s="11">
        <v>11</v>
      </c>
      <c r="B21" s="14" t="s">
        <v>487</v>
      </c>
      <c r="C21" s="454">
        <v>9.1308912450846547E-2</v>
      </c>
      <c r="D21" s="455">
        <v>9.1750114140908723E-2</v>
      </c>
      <c r="E21" s="455">
        <v>8.4222816792731817E-2</v>
      </c>
      <c r="F21" s="455">
        <v>7.0651464362009669E-2</v>
      </c>
      <c r="G21" s="456">
        <v>7.0641278368205551E-2</v>
      </c>
    </row>
    <row r="22" spans="1:7">
      <c r="A22" s="11">
        <v>12</v>
      </c>
      <c r="B22" s="14" t="s">
        <v>488</v>
      </c>
      <c r="C22" s="454">
        <v>0.12180583739095127</v>
      </c>
      <c r="D22" s="455">
        <v>0.12238941434564424</v>
      </c>
      <c r="E22" s="455">
        <v>0.1123206303915959</v>
      </c>
      <c r="F22" s="455">
        <v>9.4225190565461595E-2</v>
      </c>
      <c r="G22" s="456">
        <v>9.4211072646674748E-2</v>
      </c>
    </row>
    <row r="23" spans="1:7">
      <c r="A23" s="11">
        <v>13</v>
      </c>
      <c r="B23" s="14" t="s">
        <v>486</v>
      </c>
      <c r="C23" s="454">
        <v>0.17846316974822737</v>
      </c>
      <c r="D23" s="455">
        <v>0.17978769541029405</v>
      </c>
      <c r="E23" s="455">
        <v>0.16543545055614942</v>
      </c>
      <c r="F23" s="455">
        <v>0.15946297968336742</v>
      </c>
      <c r="G23" s="456">
        <v>0.15956854073650678</v>
      </c>
    </row>
    <row r="24" spans="1:7">
      <c r="A24" s="13"/>
      <c r="B24" s="179" t="s">
        <v>135</v>
      </c>
      <c r="C24" s="340"/>
      <c r="D24" s="340"/>
      <c r="E24" s="340"/>
      <c r="F24" s="340"/>
      <c r="G24" s="341"/>
    </row>
    <row r="25" spans="1:7" ht="15" customHeight="1">
      <c r="A25" s="343">
        <v>14</v>
      </c>
      <c r="B25" s="14" t="s">
        <v>134</v>
      </c>
      <c r="C25" s="457">
        <v>6.9323935917644186E-2</v>
      </c>
      <c r="D25" s="458">
        <v>6.5363720416624624E-2</v>
      </c>
      <c r="E25" s="458">
        <v>6.310912285263591E-2</v>
      </c>
      <c r="F25" s="458">
        <v>6.0645098206081605E-2</v>
      </c>
      <c r="G25" s="459">
        <v>5.9717560254534591E-2</v>
      </c>
    </row>
    <row r="26" spans="1:7">
      <c r="A26" s="343">
        <v>15</v>
      </c>
      <c r="B26" s="14" t="s">
        <v>133</v>
      </c>
      <c r="C26" s="457">
        <v>1.6254578585638401E-2</v>
      </c>
      <c r="D26" s="458">
        <v>1.4700230406153612E-2</v>
      </c>
      <c r="E26" s="458">
        <v>1.5241362930500317E-2</v>
      </c>
      <c r="F26" s="458">
        <v>1.27317933077205E-2</v>
      </c>
      <c r="G26" s="459">
        <v>1.2545143304743597E-2</v>
      </c>
    </row>
    <row r="27" spans="1:7">
      <c r="A27" s="343">
        <v>16</v>
      </c>
      <c r="B27" s="14" t="s">
        <v>132</v>
      </c>
      <c r="C27" s="457">
        <v>4.9287157635566188E-2</v>
      </c>
      <c r="D27" s="458">
        <v>4.5985376465826705E-2</v>
      </c>
      <c r="E27" s="458">
        <v>4.0685832785419741E-2</v>
      </c>
      <c r="F27" s="458">
        <v>3.8802065051453394E-2</v>
      </c>
      <c r="G27" s="459">
        <v>3.9701938548779361E-2</v>
      </c>
    </row>
    <row r="28" spans="1:7">
      <c r="A28" s="343">
        <v>17</v>
      </c>
      <c r="B28" s="14" t="s">
        <v>131</v>
      </c>
      <c r="C28" s="457">
        <v>5.3069357332005795E-2</v>
      </c>
      <c r="D28" s="458">
        <v>5.0663490010471005E-2</v>
      </c>
      <c r="E28" s="458">
        <v>4.7867759922135593E-2</v>
      </c>
      <c r="F28" s="458">
        <v>4.7913304898361105E-2</v>
      </c>
      <c r="G28" s="459">
        <v>4.7172416949790991E-2</v>
      </c>
    </row>
    <row r="29" spans="1:7">
      <c r="A29" s="343">
        <v>18</v>
      </c>
      <c r="B29" s="14" t="s">
        <v>271</v>
      </c>
      <c r="C29" s="457">
        <v>4.535760469972934E-2</v>
      </c>
      <c r="D29" s="458">
        <v>4.4138673584522711E-2</v>
      </c>
      <c r="E29" s="458">
        <v>4.5167881572930627E-2</v>
      </c>
      <c r="F29" s="458">
        <v>3.0891846404561427E-2</v>
      </c>
      <c r="G29" s="459">
        <v>3.2232686628001481E-2</v>
      </c>
    </row>
    <row r="30" spans="1:7">
      <c r="A30" s="343">
        <v>19</v>
      </c>
      <c r="B30" s="14" t="s">
        <v>272</v>
      </c>
      <c r="C30" s="457">
        <v>0.17966446601688946</v>
      </c>
      <c r="D30" s="458">
        <v>0.17692251238848036</v>
      </c>
      <c r="E30" s="458">
        <v>0.18197728344349209</v>
      </c>
      <c r="F30" s="458">
        <v>0.12713781187574952</v>
      </c>
      <c r="G30" s="459">
        <v>0.13164857753279574</v>
      </c>
    </row>
    <row r="31" spans="1:7">
      <c r="A31" s="13"/>
      <c r="B31" s="179" t="s">
        <v>351</v>
      </c>
      <c r="C31" s="340"/>
      <c r="D31" s="340"/>
      <c r="E31" s="340"/>
      <c r="F31" s="340"/>
      <c r="G31" s="341"/>
    </row>
    <row r="32" spans="1:7">
      <c r="A32" s="343">
        <v>20</v>
      </c>
      <c r="B32" s="14" t="s">
        <v>130</v>
      </c>
      <c r="C32" s="457">
        <v>2.8265026263008846E-2</v>
      </c>
      <c r="D32" s="458">
        <v>3.1793272706786099E-2</v>
      </c>
      <c r="E32" s="458">
        <v>4.3664209761993505E-2</v>
      </c>
      <c r="F32" s="458">
        <v>4.4892463194140371E-2</v>
      </c>
      <c r="G32" s="459">
        <v>4.992137891796708E-2</v>
      </c>
    </row>
    <row r="33" spans="1:7" ht="15" customHeight="1">
      <c r="A33" s="343">
        <v>21</v>
      </c>
      <c r="B33" s="14" t="s">
        <v>129</v>
      </c>
      <c r="C33" s="457">
        <v>3.0938804531056994E-2</v>
      </c>
      <c r="D33" s="458">
        <v>3.2784036159047951E-2</v>
      </c>
      <c r="E33" s="458">
        <v>3.80624459497374E-2</v>
      </c>
      <c r="F33" s="458">
        <v>4.4301825005523099E-2</v>
      </c>
      <c r="G33" s="459">
        <v>4.7350288688212373E-2</v>
      </c>
    </row>
    <row r="34" spans="1:7">
      <c r="A34" s="343">
        <v>22</v>
      </c>
      <c r="B34" s="14" t="s">
        <v>128</v>
      </c>
      <c r="C34" s="457">
        <v>0.55026036863305616</v>
      </c>
      <c r="D34" s="458">
        <v>0.6366650409119371</v>
      </c>
      <c r="E34" s="458">
        <v>0.68932753333814445</v>
      </c>
      <c r="F34" s="458">
        <v>0.68670573055008355</v>
      </c>
      <c r="G34" s="459">
        <v>0.69693506007053119</v>
      </c>
    </row>
    <row r="35" spans="1:7" ht="15" customHeight="1">
      <c r="A35" s="343">
        <v>23</v>
      </c>
      <c r="B35" s="14" t="s">
        <v>127</v>
      </c>
      <c r="C35" s="457">
        <v>0.59384448327133066</v>
      </c>
      <c r="D35" s="458">
        <v>0.66739250025924512</v>
      </c>
      <c r="E35" s="458">
        <v>0.67843974773577032</v>
      </c>
      <c r="F35" s="458">
        <v>0.66342292371955547</v>
      </c>
      <c r="G35" s="459">
        <v>0.67507341181983893</v>
      </c>
    </row>
    <row r="36" spans="1:7">
      <c r="A36" s="343">
        <v>24</v>
      </c>
      <c r="B36" s="14" t="s">
        <v>126</v>
      </c>
      <c r="C36" s="457">
        <v>0.11972762844349358</v>
      </c>
      <c r="D36" s="458">
        <v>9.8644695728322518E-2</v>
      </c>
      <c r="E36" s="458">
        <v>6.6903534745348853E-2</v>
      </c>
      <c r="F36" s="458">
        <v>7.8794316306747283E-2</v>
      </c>
      <c r="G36" s="459">
        <v>2.9355743932674691E-2</v>
      </c>
    </row>
    <row r="37" spans="1:7" ht="15" customHeight="1">
      <c r="A37" s="13"/>
      <c r="B37" s="179" t="s">
        <v>352</v>
      </c>
      <c r="C37" s="340"/>
      <c r="D37" s="340"/>
      <c r="E37" s="340"/>
      <c r="F37" s="340"/>
      <c r="G37" s="341"/>
    </row>
    <row r="38" spans="1:7" ht="15" customHeight="1">
      <c r="A38" s="343">
        <v>25</v>
      </c>
      <c r="B38" s="14" t="s">
        <v>125</v>
      </c>
      <c r="C38" s="468">
        <v>0.15710923277885569</v>
      </c>
      <c r="D38" s="460">
        <v>0.17281157625092275</v>
      </c>
      <c r="E38" s="460">
        <v>0.2432166731999956</v>
      </c>
      <c r="F38" s="460">
        <v>0.18312355387542167</v>
      </c>
      <c r="G38" s="461">
        <v>0.21723594158188281</v>
      </c>
    </row>
    <row r="39" spans="1:7" ht="15" customHeight="1">
      <c r="A39" s="343">
        <v>26</v>
      </c>
      <c r="B39" s="14" t="s">
        <v>124</v>
      </c>
      <c r="C39" s="468">
        <v>0.82225848263923629</v>
      </c>
      <c r="D39" s="460">
        <v>0.91570934719187502</v>
      </c>
      <c r="E39" s="460">
        <v>0.92638084918734687</v>
      </c>
      <c r="F39" s="460">
        <v>0.91024141756054833</v>
      </c>
      <c r="G39" s="461">
        <v>0.9110599413810283</v>
      </c>
    </row>
    <row r="40" spans="1:7" ht="15" customHeight="1">
      <c r="A40" s="343">
        <v>27</v>
      </c>
      <c r="B40" s="14" t="s">
        <v>123</v>
      </c>
      <c r="C40" s="468">
        <v>0.18261594663740496</v>
      </c>
      <c r="D40" s="460">
        <v>0.16843183148370816</v>
      </c>
      <c r="E40" s="460">
        <v>0.17217382356191499</v>
      </c>
      <c r="F40" s="460">
        <v>0.14342699142330984</v>
      </c>
      <c r="G40" s="461">
        <v>0.18068084839977919</v>
      </c>
    </row>
    <row r="41" spans="1:7" ht="15" customHeight="1">
      <c r="A41" s="344"/>
      <c r="B41" s="179" t="s">
        <v>395</v>
      </c>
      <c r="C41" s="340"/>
      <c r="D41" s="340"/>
      <c r="E41" s="340"/>
      <c r="F41" s="340"/>
      <c r="G41" s="341"/>
    </row>
    <row r="42" spans="1:7">
      <c r="A42" s="343">
        <v>28</v>
      </c>
      <c r="B42" s="14" t="s">
        <v>378</v>
      </c>
      <c r="C42" s="19">
        <v>89137438.829999998</v>
      </c>
      <c r="D42" s="20">
        <v>106179025.34999998</v>
      </c>
      <c r="E42" s="20">
        <v>119202950.7</v>
      </c>
      <c r="F42" s="20">
        <v>125961060.67</v>
      </c>
      <c r="G42" s="21">
        <v>138221816.16999999</v>
      </c>
    </row>
    <row r="43" spans="1:7" ht="15" customHeight="1">
      <c r="A43" s="343">
        <v>29</v>
      </c>
      <c r="B43" s="14" t="s">
        <v>390</v>
      </c>
      <c r="C43" s="19">
        <v>67044637.556638002</v>
      </c>
      <c r="D43" s="20">
        <v>73976166.371080011</v>
      </c>
      <c r="E43" s="20">
        <v>76582814.708628148</v>
      </c>
      <c r="F43" s="20">
        <v>62369833.322127774</v>
      </c>
      <c r="G43" s="21">
        <v>92930041.167475656</v>
      </c>
    </row>
    <row r="44" spans="1:7" ht="15" customHeight="1">
      <c r="A44" s="382">
        <v>30</v>
      </c>
      <c r="B44" s="383" t="s">
        <v>379</v>
      </c>
      <c r="C44" s="462">
        <f>C42/C43</f>
        <v>1.3295237632494983</v>
      </c>
      <c r="D44" s="463">
        <v>1.4353139741979011</v>
      </c>
      <c r="E44" s="463">
        <v>1.5565234988231647</v>
      </c>
      <c r="F44" s="463">
        <v>2.0195830894630773</v>
      </c>
      <c r="G44" s="464">
        <v>1.4873749589855545</v>
      </c>
    </row>
    <row r="45" spans="1:7" ht="15" customHeight="1">
      <c r="A45" s="382"/>
      <c r="B45" s="179" t="s">
        <v>494</v>
      </c>
      <c r="C45" s="384"/>
      <c r="D45" s="385"/>
      <c r="E45" s="385"/>
      <c r="F45" s="385"/>
      <c r="G45" s="386"/>
    </row>
    <row r="46" spans="1:7" ht="15" customHeight="1">
      <c r="A46" s="382">
        <v>31</v>
      </c>
      <c r="B46" s="383" t="s">
        <v>501</v>
      </c>
      <c r="C46" s="384">
        <v>233594681.10261557</v>
      </c>
      <c r="D46" s="385">
        <v>216035611.71239471</v>
      </c>
      <c r="E46" s="385">
        <v>230296060.9620136</v>
      </c>
      <c r="F46" s="385">
        <v>225376140.44278947</v>
      </c>
      <c r="G46" s="386">
        <v>217710441.46391809</v>
      </c>
    </row>
    <row r="47" spans="1:7" ht="15" customHeight="1">
      <c r="A47" s="382">
        <v>32</v>
      </c>
      <c r="B47" s="383" t="s">
        <v>516</v>
      </c>
      <c r="C47" s="384">
        <v>197363686.82135105</v>
      </c>
      <c r="D47" s="385">
        <v>196066292.09883821</v>
      </c>
      <c r="E47" s="385">
        <v>192417041.2049503</v>
      </c>
      <c r="F47" s="385">
        <v>186291223.8106674</v>
      </c>
      <c r="G47" s="386">
        <v>184610398.94422942</v>
      </c>
    </row>
    <row r="48" spans="1:7" ht="14.4" thickBot="1">
      <c r="A48" s="345">
        <v>33</v>
      </c>
      <c r="B48" s="181" t="s">
        <v>534</v>
      </c>
      <c r="C48" s="465">
        <f>IFERROR(C46/C47,0)</f>
        <v>1.183574774391299</v>
      </c>
      <c r="D48" s="466">
        <v>1.101849835582599</v>
      </c>
      <c r="E48" s="466">
        <v>1.1968589659203677</v>
      </c>
      <c r="F48" s="466">
        <v>1.209805463900141</v>
      </c>
      <c r="G48" s="467">
        <v>1.179296739018955</v>
      </c>
    </row>
    <row r="49" spans="1:2">
      <c r="A49" s="22"/>
    </row>
    <row r="50" spans="1:2" ht="39.6">
      <c r="B50" s="245" t="s">
        <v>479</v>
      </c>
    </row>
    <row r="51" spans="1:2" ht="52.8">
      <c r="B51" s="245" t="s">
        <v>394</v>
      </c>
    </row>
    <row r="53" spans="1:2" ht="14.4">
      <c r="B53" s="244"/>
    </row>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showGridLines="0" topLeftCell="B1" zoomScaleNormal="100" workbookViewId="0">
      <selection activeCell="A5" sqref="A5:B7"/>
    </sheetView>
  </sheetViews>
  <sheetFormatPr defaultColWidth="9.33203125" defaultRowHeight="12"/>
  <cols>
    <col min="1" max="1" width="11.6640625" style="396" bestFit="1" customWidth="1"/>
    <col min="2" max="2" width="102.6640625" style="396" customWidth="1"/>
    <col min="3" max="3" width="14.33203125" style="396" bestFit="1" customWidth="1"/>
    <col min="4" max="4" width="15.33203125" style="396" bestFit="1" customWidth="1"/>
    <col min="5" max="5" width="17.44140625" style="396" bestFit="1" customWidth="1"/>
    <col min="6" max="6" width="14.33203125" style="396" bestFit="1" customWidth="1"/>
    <col min="7" max="7" width="16.6640625" style="396" bestFit="1" customWidth="1"/>
    <col min="8" max="8" width="12.5546875" style="396" bestFit="1" customWidth="1"/>
    <col min="9" max="16384" width="9.33203125" style="396"/>
  </cols>
  <sheetData>
    <row r="1" spans="1:8" ht="13.2">
      <c r="A1" s="387" t="s">
        <v>30</v>
      </c>
      <c r="B1" s="450" t="str">
        <f>'Info '!C2</f>
        <v>JSC Isbank Georgia</v>
      </c>
    </row>
    <row r="2" spans="1:8" ht="13.2">
      <c r="A2" s="388" t="s">
        <v>31</v>
      </c>
      <c r="B2" s="451">
        <f>'1. key ratios '!B2</f>
        <v>44834</v>
      </c>
    </row>
    <row r="3" spans="1:8">
      <c r="A3" s="389" t="s">
        <v>543</v>
      </c>
    </row>
    <row r="5" spans="1:8" ht="15" customHeight="1">
      <c r="A5" s="760" t="s">
        <v>544</v>
      </c>
      <c r="B5" s="761"/>
      <c r="C5" s="766" t="s">
        <v>545</v>
      </c>
      <c r="D5" s="767"/>
      <c r="E5" s="767"/>
      <c r="F5" s="767"/>
      <c r="G5" s="767"/>
      <c r="H5" s="768"/>
    </row>
    <row r="6" spans="1:8">
      <c r="A6" s="762"/>
      <c r="B6" s="763"/>
      <c r="C6" s="769"/>
      <c r="D6" s="770"/>
      <c r="E6" s="770"/>
      <c r="F6" s="770"/>
      <c r="G6" s="770"/>
      <c r="H6" s="771"/>
    </row>
    <row r="7" spans="1:8">
      <c r="A7" s="764"/>
      <c r="B7" s="765"/>
      <c r="C7" s="420" t="s">
        <v>546</v>
      </c>
      <c r="D7" s="420" t="s">
        <v>547</v>
      </c>
      <c r="E7" s="420" t="s">
        <v>548</v>
      </c>
      <c r="F7" s="420" t="s">
        <v>549</v>
      </c>
      <c r="G7" s="420" t="s">
        <v>550</v>
      </c>
      <c r="H7" s="420" t="s">
        <v>109</v>
      </c>
    </row>
    <row r="8" spans="1:8">
      <c r="A8" s="391">
        <v>1</v>
      </c>
      <c r="B8" s="390" t="s">
        <v>96</v>
      </c>
      <c r="C8" s="656">
        <v>40371271.460000001</v>
      </c>
      <c r="D8" s="656">
        <v>973386.82</v>
      </c>
      <c r="E8" s="656">
        <v>5928318.2062857421</v>
      </c>
      <c r="F8" s="656">
        <v>0</v>
      </c>
      <c r="G8" s="656"/>
      <c r="H8" s="655">
        <f>SUM(C8:G8)</f>
        <v>47272976.486285746</v>
      </c>
    </row>
    <row r="9" spans="1:8">
      <c r="A9" s="391">
        <v>2</v>
      </c>
      <c r="B9" s="390" t="s">
        <v>97</v>
      </c>
      <c r="C9" s="656"/>
      <c r="D9" s="656"/>
      <c r="E9" s="656"/>
      <c r="F9" s="656"/>
      <c r="G9" s="656"/>
      <c r="H9" s="655">
        <f t="shared" ref="H9:H21" si="0">SUM(C9:G9)</f>
        <v>0</v>
      </c>
    </row>
    <row r="10" spans="1:8">
      <c r="A10" s="391">
        <v>3</v>
      </c>
      <c r="B10" s="390" t="s">
        <v>269</v>
      </c>
      <c r="C10" s="656"/>
      <c r="D10" s="656"/>
      <c r="E10" s="656"/>
      <c r="F10" s="656"/>
      <c r="G10" s="656"/>
      <c r="H10" s="655">
        <f t="shared" si="0"/>
        <v>0</v>
      </c>
    </row>
    <row r="11" spans="1:8">
      <c r="A11" s="391">
        <v>4</v>
      </c>
      <c r="B11" s="390" t="s">
        <v>98</v>
      </c>
      <c r="C11" s="656"/>
      <c r="D11" s="656"/>
      <c r="E11" s="656"/>
      <c r="F11" s="656"/>
      <c r="G11" s="656"/>
      <c r="H11" s="655">
        <f t="shared" si="0"/>
        <v>0</v>
      </c>
    </row>
    <row r="12" spans="1:8">
      <c r="A12" s="391">
        <v>5</v>
      </c>
      <c r="B12" s="390" t="s">
        <v>99</v>
      </c>
      <c r="C12" s="656"/>
      <c r="D12" s="656"/>
      <c r="E12" s="656"/>
      <c r="F12" s="656"/>
      <c r="G12" s="656"/>
      <c r="H12" s="655">
        <f t="shared" si="0"/>
        <v>0</v>
      </c>
    </row>
    <row r="13" spans="1:8">
      <c r="A13" s="391">
        <v>6</v>
      </c>
      <c r="B13" s="390" t="s">
        <v>100</v>
      </c>
      <c r="C13" s="656">
        <v>34039790.477936</v>
      </c>
      <c r="D13" s="656">
        <v>34093387.530000009</v>
      </c>
      <c r="E13" s="656">
        <v>5626518.3237252804</v>
      </c>
      <c r="F13" s="656">
        <v>0</v>
      </c>
      <c r="G13" s="656"/>
      <c r="H13" s="655">
        <f t="shared" si="0"/>
        <v>73759696.331661284</v>
      </c>
    </row>
    <row r="14" spans="1:8">
      <c r="A14" s="391">
        <v>7</v>
      </c>
      <c r="B14" s="390" t="s">
        <v>101</v>
      </c>
      <c r="C14" s="656"/>
      <c r="D14" s="656">
        <v>172966617.77911186</v>
      </c>
      <c r="E14" s="656">
        <v>74966797.700435251</v>
      </c>
      <c r="F14" s="656">
        <v>22977408.235000003</v>
      </c>
      <c r="G14" s="656">
        <v>1129886.375</v>
      </c>
      <c r="H14" s="655">
        <f t="shared" si="0"/>
        <v>272040710.0895471</v>
      </c>
    </row>
    <row r="15" spans="1:8">
      <c r="A15" s="391">
        <v>8</v>
      </c>
      <c r="B15" s="390" t="s">
        <v>102</v>
      </c>
      <c r="C15" s="656"/>
      <c r="D15" s="656"/>
      <c r="E15" s="656"/>
      <c r="F15" s="656"/>
      <c r="G15" s="656"/>
      <c r="H15" s="655">
        <f t="shared" si="0"/>
        <v>0</v>
      </c>
    </row>
    <row r="16" spans="1:8">
      <c r="A16" s="391">
        <v>9</v>
      </c>
      <c r="B16" s="390" t="s">
        <v>103</v>
      </c>
      <c r="C16" s="656"/>
      <c r="D16" s="656"/>
      <c r="E16" s="656"/>
      <c r="F16" s="656"/>
      <c r="G16" s="656"/>
      <c r="H16" s="655">
        <f t="shared" si="0"/>
        <v>0</v>
      </c>
    </row>
    <row r="17" spans="1:8">
      <c r="A17" s="391">
        <v>10</v>
      </c>
      <c r="B17" s="424" t="s">
        <v>562</v>
      </c>
      <c r="C17" s="656"/>
      <c r="D17" s="656">
        <v>349238.80499999999</v>
      </c>
      <c r="E17" s="656">
        <v>1788.4099999999999</v>
      </c>
      <c r="F17" s="656">
        <v>0</v>
      </c>
      <c r="G17" s="656">
        <v>1129516.8149999999</v>
      </c>
      <c r="H17" s="655">
        <f t="shared" si="0"/>
        <v>1480544.0299999998</v>
      </c>
    </row>
    <row r="18" spans="1:8">
      <c r="A18" s="391">
        <v>11</v>
      </c>
      <c r="B18" s="390" t="s">
        <v>105</v>
      </c>
      <c r="C18" s="656"/>
      <c r="D18" s="656">
        <v>0</v>
      </c>
      <c r="E18" s="656">
        <v>0</v>
      </c>
      <c r="F18" s="656">
        <v>0</v>
      </c>
      <c r="G18" s="656">
        <v>0</v>
      </c>
      <c r="H18" s="655">
        <f t="shared" si="0"/>
        <v>0</v>
      </c>
    </row>
    <row r="19" spans="1:8">
      <c r="A19" s="391">
        <v>12</v>
      </c>
      <c r="B19" s="390" t="s">
        <v>106</v>
      </c>
      <c r="C19" s="656"/>
      <c r="D19" s="656"/>
      <c r="E19" s="656"/>
      <c r="F19" s="656"/>
      <c r="G19" s="656"/>
      <c r="H19" s="655">
        <f t="shared" si="0"/>
        <v>0</v>
      </c>
    </row>
    <row r="20" spans="1:8">
      <c r="A20" s="391">
        <v>13</v>
      </c>
      <c r="B20" s="390" t="s">
        <v>247</v>
      </c>
      <c r="C20" s="656"/>
      <c r="D20" s="656"/>
      <c r="E20" s="656"/>
      <c r="F20" s="656"/>
      <c r="G20" s="656"/>
      <c r="H20" s="655">
        <f t="shared" si="0"/>
        <v>0</v>
      </c>
    </row>
    <row r="21" spans="1:8">
      <c r="A21" s="391">
        <v>14</v>
      </c>
      <c r="B21" s="390" t="s">
        <v>108</v>
      </c>
      <c r="C21" s="656">
        <v>1994537.87</v>
      </c>
      <c r="D21" s="656">
        <v>192679.34000000005</v>
      </c>
      <c r="E21" s="656">
        <v>3530966.2470000004</v>
      </c>
      <c r="F21" s="656">
        <v>3758802.0519999992</v>
      </c>
      <c r="G21" s="656">
        <v>12635881.720401026</v>
      </c>
      <c r="H21" s="655">
        <f t="shared" si="0"/>
        <v>22112867.229401026</v>
      </c>
    </row>
    <row r="22" spans="1:8">
      <c r="A22" s="392">
        <v>15</v>
      </c>
      <c r="B22" s="398" t="s">
        <v>109</v>
      </c>
      <c r="C22" s="655">
        <f>+SUM(C8:C16)+SUM(C18:C21)</f>
        <v>76405599.807936013</v>
      </c>
      <c r="D22" s="655">
        <f t="shared" ref="D22:G22" si="1">+SUM(D8:D16)+SUM(D18:D21)</f>
        <v>208226071.46911189</v>
      </c>
      <c r="E22" s="655">
        <f t="shared" si="1"/>
        <v>90052600.477446273</v>
      </c>
      <c r="F22" s="655">
        <f t="shared" si="1"/>
        <v>26736210.287</v>
      </c>
      <c r="G22" s="655">
        <f t="shared" si="1"/>
        <v>13765768.095401026</v>
      </c>
      <c r="H22" s="655">
        <f>+SUM(H8:H16)+SUM(H18:H21)</f>
        <v>415186250.13689518</v>
      </c>
    </row>
    <row r="26" spans="1:8" ht="24">
      <c r="B26" s="425" t="s">
        <v>690</v>
      </c>
    </row>
  </sheetData>
  <mergeCells count="2">
    <mergeCell ref="A5:B7"/>
    <mergeCell ref="C5:H6"/>
  </mergeCells>
  <conditionalFormatting sqref="A5">
    <cfRule type="duplicateValues" dxfId="17" priority="1"/>
    <cfRule type="duplicateValues" dxfId="16" priority="2"/>
  </conditionalFormatting>
  <conditionalFormatting sqref="A5">
    <cfRule type="duplicateValues" dxfId="15" priority="3"/>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showGridLines="0" zoomScaleNormal="100" workbookViewId="0">
      <selection activeCell="A5" sqref="A5:B6"/>
    </sheetView>
  </sheetViews>
  <sheetFormatPr defaultColWidth="9.33203125" defaultRowHeight="12"/>
  <cols>
    <col min="1" max="1" width="11.6640625" style="426" bestFit="1" customWidth="1"/>
    <col min="2" max="2" width="82.5546875" style="396" customWidth="1"/>
    <col min="3" max="4" width="19.6640625" style="396" bestFit="1" customWidth="1"/>
    <col min="5" max="5" width="12.109375" style="396" bestFit="1" customWidth="1"/>
    <col min="6" max="6" width="13.109375" style="396" bestFit="1" customWidth="1"/>
    <col min="7" max="7" width="15.33203125" style="396" customWidth="1"/>
    <col min="8" max="8" width="16.6640625" style="396" customWidth="1"/>
    <col min="9" max="9" width="15.5546875" style="396" bestFit="1" customWidth="1"/>
    <col min="10" max="16384" width="9.33203125" style="396"/>
  </cols>
  <sheetData>
    <row r="1" spans="1:9" ht="13.2">
      <c r="A1" s="387" t="s">
        <v>30</v>
      </c>
      <c r="B1" s="450" t="str">
        <f>'Info '!C2</f>
        <v>JSC Isbank Georgia</v>
      </c>
    </row>
    <row r="2" spans="1:9" ht="13.2">
      <c r="A2" s="388" t="s">
        <v>31</v>
      </c>
      <c r="B2" s="451">
        <f>'1. key ratios '!B2</f>
        <v>44834</v>
      </c>
    </row>
    <row r="3" spans="1:9">
      <c r="A3" s="389" t="s">
        <v>551</v>
      </c>
    </row>
    <row r="4" spans="1:9">
      <c r="C4" s="427" t="s">
        <v>0</v>
      </c>
      <c r="D4" s="427" t="s">
        <v>1</v>
      </c>
      <c r="E4" s="427" t="s">
        <v>2</v>
      </c>
      <c r="F4" s="427" t="s">
        <v>3</v>
      </c>
      <c r="G4" s="427" t="s">
        <v>4</v>
      </c>
      <c r="H4" s="427" t="s">
        <v>5</v>
      </c>
      <c r="I4" s="427" t="s">
        <v>10</v>
      </c>
    </row>
    <row r="5" spans="1:9" ht="44.25" customHeight="1">
      <c r="A5" s="760" t="s">
        <v>552</v>
      </c>
      <c r="B5" s="761"/>
      <c r="C5" s="774" t="s">
        <v>553</v>
      </c>
      <c r="D5" s="774"/>
      <c r="E5" s="774" t="s">
        <v>554</v>
      </c>
      <c r="F5" s="774" t="s">
        <v>555</v>
      </c>
      <c r="G5" s="772" t="s">
        <v>556</v>
      </c>
      <c r="H5" s="772" t="s">
        <v>557</v>
      </c>
      <c r="I5" s="428" t="s">
        <v>558</v>
      </c>
    </row>
    <row r="6" spans="1:9" ht="60" customHeight="1">
      <c r="A6" s="764"/>
      <c r="B6" s="765"/>
      <c r="C6" s="416" t="s">
        <v>559</v>
      </c>
      <c r="D6" s="416" t="s">
        <v>560</v>
      </c>
      <c r="E6" s="774"/>
      <c r="F6" s="774"/>
      <c r="G6" s="773"/>
      <c r="H6" s="773"/>
      <c r="I6" s="428" t="s">
        <v>561</v>
      </c>
    </row>
    <row r="7" spans="1:9">
      <c r="A7" s="394">
        <v>1</v>
      </c>
      <c r="B7" s="390" t="s">
        <v>96</v>
      </c>
      <c r="C7" s="657">
        <v>0</v>
      </c>
      <c r="D7" s="657">
        <v>47272976.486285746</v>
      </c>
      <c r="E7" s="657">
        <v>0</v>
      </c>
      <c r="F7" s="657">
        <v>118070.81029147485</v>
      </c>
      <c r="G7" s="657"/>
      <c r="H7" s="657"/>
      <c r="I7" s="672">
        <f t="shared" ref="I7:I23" si="0">C7+D7-E7-F7-G7</f>
        <v>47154905.67599427</v>
      </c>
    </row>
    <row r="8" spans="1:9">
      <c r="A8" s="394">
        <v>2</v>
      </c>
      <c r="B8" s="390" t="s">
        <v>97</v>
      </c>
      <c r="C8" s="657"/>
      <c r="D8" s="657"/>
      <c r="E8" s="657"/>
      <c r="F8" s="657"/>
      <c r="G8" s="657"/>
      <c r="H8" s="657"/>
      <c r="I8" s="672">
        <f t="shared" si="0"/>
        <v>0</v>
      </c>
    </row>
    <row r="9" spans="1:9">
      <c r="A9" s="394">
        <v>3</v>
      </c>
      <c r="B9" s="390" t="s">
        <v>269</v>
      </c>
      <c r="C9" s="657"/>
      <c r="D9" s="657"/>
      <c r="E9" s="657"/>
      <c r="F9" s="657"/>
      <c r="G9" s="657"/>
      <c r="H9" s="657"/>
      <c r="I9" s="672">
        <f t="shared" si="0"/>
        <v>0</v>
      </c>
    </row>
    <row r="10" spans="1:9">
      <c r="A10" s="394">
        <v>4</v>
      </c>
      <c r="B10" s="390" t="s">
        <v>98</v>
      </c>
      <c r="C10" s="657"/>
      <c r="D10" s="657"/>
      <c r="E10" s="657"/>
      <c r="F10" s="657"/>
      <c r="G10" s="657"/>
      <c r="H10" s="657"/>
      <c r="I10" s="672">
        <f t="shared" si="0"/>
        <v>0</v>
      </c>
    </row>
    <row r="11" spans="1:9">
      <c r="A11" s="394">
        <v>5</v>
      </c>
      <c r="B11" s="390" t="s">
        <v>99</v>
      </c>
      <c r="C11" s="657"/>
      <c r="D11" s="657"/>
      <c r="E11" s="657"/>
      <c r="F11" s="657"/>
      <c r="G11" s="657"/>
      <c r="H11" s="657"/>
      <c r="I11" s="672">
        <f t="shared" si="0"/>
        <v>0</v>
      </c>
    </row>
    <row r="12" spans="1:9">
      <c r="A12" s="394">
        <v>6</v>
      </c>
      <c r="B12" s="390" t="s">
        <v>100</v>
      </c>
      <c r="C12" s="657">
        <v>0</v>
      </c>
      <c r="D12" s="657">
        <v>73759696.331661284</v>
      </c>
      <c r="E12" s="657">
        <v>0</v>
      </c>
      <c r="F12" s="657">
        <v>112148.65487308736</v>
      </c>
      <c r="G12" s="657"/>
      <c r="H12" s="657"/>
      <c r="I12" s="672">
        <f t="shared" si="0"/>
        <v>73647547.676788196</v>
      </c>
    </row>
    <row r="13" spans="1:9">
      <c r="A13" s="394">
        <v>7</v>
      </c>
      <c r="B13" s="390" t="s">
        <v>101</v>
      </c>
      <c r="C13" s="657">
        <v>7397227.2700000005</v>
      </c>
      <c r="D13" s="657">
        <v>268084594.0635471</v>
      </c>
      <c r="E13" s="657">
        <v>3441111.2439999999</v>
      </c>
      <c r="F13" s="657">
        <v>5088051.8384976415</v>
      </c>
      <c r="G13" s="657"/>
      <c r="H13" s="657"/>
      <c r="I13" s="672">
        <f t="shared" si="0"/>
        <v>266952658.25104946</v>
      </c>
    </row>
    <row r="14" spans="1:9">
      <c r="A14" s="394">
        <v>8</v>
      </c>
      <c r="B14" s="390" t="s">
        <v>102</v>
      </c>
      <c r="C14" s="657"/>
      <c r="D14" s="657"/>
      <c r="E14" s="657"/>
      <c r="F14" s="657"/>
      <c r="G14" s="657"/>
      <c r="H14" s="657"/>
      <c r="I14" s="672">
        <f t="shared" si="0"/>
        <v>0</v>
      </c>
    </row>
    <row r="15" spans="1:9">
      <c r="A15" s="394">
        <v>9</v>
      </c>
      <c r="B15" s="390" t="s">
        <v>103</v>
      </c>
      <c r="C15" s="657"/>
      <c r="D15" s="657"/>
      <c r="E15" s="657"/>
      <c r="F15" s="657"/>
      <c r="G15" s="657"/>
      <c r="H15" s="657"/>
      <c r="I15" s="672">
        <f t="shared" si="0"/>
        <v>0</v>
      </c>
    </row>
    <row r="16" spans="1:9">
      <c r="A16" s="394">
        <v>10</v>
      </c>
      <c r="B16" s="424" t="s">
        <v>562</v>
      </c>
      <c r="C16" s="657">
        <v>2364532.5600000005</v>
      </c>
      <c r="D16" s="657">
        <v>0</v>
      </c>
      <c r="E16" s="657">
        <v>883988.52999999991</v>
      </c>
      <c r="F16" s="657">
        <v>0</v>
      </c>
      <c r="G16" s="657"/>
      <c r="H16" s="657"/>
      <c r="I16" s="672">
        <f t="shared" si="0"/>
        <v>1480544.0300000007</v>
      </c>
    </row>
    <row r="17" spans="1:9">
      <c r="A17" s="394">
        <v>11</v>
      </c>
      <c r="B17" s="390" t="s">
        <v>105</v>
      </c>
      <c r="C17" s="657">
        <v>0</v>
      </c>
      <c r="D17" s="657">
        <v>0</v>
      </c>
      <c r="E17" s="657">
        <v>0</v>
      </c>
      <c r="F17" s="657">
        <v>0</v>
      </c>
      <c r="G17" s="657"/>
      <c r="H17" s="657"/>
      <c r="I17" s="672">
        <f t="shared" si="0"/>
        <v>0</v>
      </c>
    </row>
    <row r="18" spans="1:9">
      <c r="A18" s="394">
        <v>12</v>
      </c>
      <c r="B18" s="390" t="s">
        <v>106</v>
      </c>
      <c r="C18" s="657"/>
      <c r="D18" s="657"/>
      <c r="E18" s="657"/>
      <c r="F18" s="657"/>
      <c r="G18" s="657"/>
      <c r="H18" s="657"/>
      <c r="I18" s="672">
        <f t="shared" si="0"/>
        <v>0</v>
      </c>
    </row>
    <row r="19" spans="1:9">
      <c r="A19" s="394">
        <v>13</v>
      </c>
      <c r="B19" s="390" t="s">
        <v>247</v>
      </c>
      <c r="C19" s="657"/>
      <c r="D19" s="657"/>
      <c r="E19" s="657"/>
      <c r="F19" s="657"/>
      <c r="G19" s="657"/>
      <c r="H19" s="657"/>
      <c r="I19" s="672">
        <f t="shared" si="0"/>
        <v>0</v>
      </c>
    </row>
    <row r="20" spans="1:9">
      <c r="A20" s="394">
        <v>14</v>
      </c>
      <c r="B20" s="390" t="s">
        <v>108</v>
      </c>
      <c r="C20" s="657">
        <v>1892266.15</v>
      </c>
      <c r="D20" s="657">
        <v>21659283.835401025</v>
      </c>
      <c r="E20" s="657">
        <v>1188665.0359999998</v>
      </c>
      <c r="F20" s="657">
        <v>145691.73060000001</v>
      </c>
      <c r="G20" s="657"/>
      <c r="H20" s="657"/>
      <c r="I20" s="672">
        <f t="shared" si="0"/>
        <v>22217193.218801025</v>
      </c>
    </row>
    <row r="21" spans="1:9" s="429" customFormat="1">
      <c r="A21" s="395">
        <v>15</v>
      </c>
      <c r="B21" s="398" t="s">
        <v>109</v>
      </c>
      <c r="C21" s="655">
        <f>SUM(C7:C15)+SUM(C17:C20)</f>
        <v>9289493.4199999999</v>
      </c>
      <c r="D21" s="655">
        <f t="shared" ref="D21:H21" si="1">SUM(D7:D15)+SUM(D17:D20)</f>
        <v>410776550.71689516</v>
      </c>
      <c r="E21" s="655">
        <f t="shared" si="1"/>
        <v>4629776.2799999993</v>
      </c>
      <c r="F21" s="655">
        <f t="shared" si="1"/>
        <v>5463963.0342622036</v>
      </c>
      <c r="G21" s="655">
        <v>0</v>
      </c>
      <c r="H21" s="655">
        <f t="shared" si="1"/>
        <v>0</v>
      </c>
      <c r="I21" s="672">
        <f t="shared" si="0"/>
        <v>409972304.82263303</v>
      </c>
    </row>
    <row r="22" spans="1:9">
      <c r="A22" s="430">
        <v>16</v>
      </c>
      <c r="B22" s="431" t="s">
        <v>563</v>
      </c>
      <c r="C22" s="657">
        <v>7940400.2400000002</v>
      </c>
      <c r="D22" s="657">
        <v>271396062.77999997</v>
      </c>
      <c r="E22" s="657">
        <v>3850508.4100000015</v>
      </c>
      <c r="F22" s="657">
        <v>4735312.5384000018</v>
      </c>
      <c r="G22" s="657">
        <v>0</v>
      </c>
      <c r="H22" s="657"/>
      <c r="I22" s="672">
        <f t="shared" si="0"/>
        <v>270750642.07159996</v>
      </c>
    </row>
    <row r="23" spans="1:9">
      <c r="A23" s="430">
        <v>17</v>
      </c>
      <c r="B23" s="431" t="s">
        <v>564</v>
      </c>
      <c r="C23" s="657">
        <v>0</v>
      </c>
      <c r="D23" s="657">
        <v>37793347.163558125</v>
      </c>
      <c r="E23" s="657">
        <v>0</v>
      </c>
      <c r="F23" s="657">
        <v>728650.49586220249</v>
      </c>
      <c r="G23" s="657"/>
      <c r="H23" s="657"/>
      <c r="I23" s="672">
        <f t="shared" si="0"/>
        <v>37064696.667695925</v>
      </c>
    </row>
    <row r="26" spans="1:9" ht="36">
      <c r="B26" s="425" t="s">
        <v>690</v>
      </c>
    </row>
  </sheetData>
  <mergeCells count="6">
    <mergeCell ref="H5:H6"/>
    <mergeCell ref="A5:B6"/>
    <mergeCell ref="C5:D5"/>
    <mergeCell ref="E5:E6"/>
    <mergeCell ref="F5:F6"/>
    <mergeCell ref="G5:G6"/>
  </mergeCells>
  <conditionalFormatting sqref="A5">
    <cfRule type="duplicateValues" dxfId="14" priority="1"/>
    <cfRule type="duplicateValues" dxfId="13" priority="2"/>
  </conditionalFormatting>
  <conditionalFormatting sqref="A5">
    <cfRule type="duplicateValues" dxfId="12" priority="3"/>
  </conditionalFormatting>
  <pageMargins left="0.7" right="0.7" top="0.75" bottom="0.75" header="0.3" footer="0.3"/>
  <pageSetup orientation="portrait" horizontalDpi="90" verticalDpi="9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showGridLines="0" workbookViewId="0">
      <selection activeCell="A5" sqref="A5:B6"/>
    </sheetView>
  </sheetViews>
  <sheetFormatPr defaultColWidth="9.33203125" defaultRowHeight="12"/>
  <cols>
    <col min="1" max="1" width="11" style="396" bestFit="1" customWidth="1"/>
    <col min="2" max="2" width="55.6640625" style="396" bestFit="1" customWidth="1"/>
    <col min="3" max="4" width="19.6640625" style="396" bestFit="1" customWidth="1"/>
    <col min="5" max="5" width="12.109375" style="396" bestFit="1" customWidth="1"/>
    <col min="6" max="6" width="13.109375" style="396" bestFit="1" customWidth="1"/>
    <col min="7" max="7" width="14.44140625" style="396" customWidth="1"/>
    <col min="8" max="8" width="16.44140625" style="396" customWidth="1"/>
    <col min="9" max="9" width="15.5546875" style="396" bestFit="1" customWidth="1"/>
    <col min="10" max="16384" width="9.33203125" style="396"/>
  </cols>
  <sheetData>
    <row r="1" spans="1:9" ht="13.2">
      <c r="A1" s="387" t="s">
        <v>30</v>
      </c>
      <c r="B1" s="450" t="str">
        <f>'Info '!C2</f>
        <v>JSC Isbank Georgia</v>
      </c>
    </row>
    <row r="2" spans="1:9" ht="13.2">
      <c r="A2" s="388" t="s">
        <v>31</v>
      </c>
      <c r="B2" s="451">
        <f>'1. key ratios '!B2</f>
        <v>44834</v>
      </c>
    </row>
    <row r="3" spans="1:9">
      <c r="A3" s="389" t="s">
        <v>565</v>
      </c>
    </row>
    <row r="4" spans="1:9">
      <c r="C4" s="427" t="s">
        <v>0</v>
      </c>
      <c r="D4" s="427" t="s">
        <v>1</v>
      </c>
      <c r="E4" s="427" t="s">
        <v>2</v>
      </c>
      <c r="F4" s="427" t="s">
        <v>3</v>
      </c>
      <c r="G4" s="427" t="s">
        <v>4</v>
      </c>
      <c r="H4" s="427" t="s">
        <v>5</v>
      </c>
      <c r="I4" s="427" t="s">
        <v>10</v>
      </c>
    </row>
    <row r="5" spans="1:9" ht="46.5" customHeight="1">
      <c r="A5" s="760" t="s">
        <v>705</v>
      </c>
      <c r="B5" s="761"/>
      <c r="C5" s="774" t="s">
        <v>553</v>
      </c>
      <c r="D5" s="774"/>
      <c r="E5" s="774" t="s">
        <v>554</v>
      </c>
      <c r="F5" s="774" t="s">
        <v>555</v>
      </c>
      <c r="G5" s="772" t="s">
        <v>556</v>
      </c>
      <c r="H5" s="772" t="s">
        <v>557</v>
      </c>
      <c r="I5" s="428" t="s">
        <v>558</v>
      </c>
    </row>
    <row r="6" spans="1:9" ht="75" customHeight="1">
      <c r="A6" s="764"/>
      <c r="B6" s="765"/>
      <c r="C6" s="416" t="s">
        <v>559</v>
      </c>
      <c r="D6" s="416" t="s">
        <v>560</v>
      </c>
      <c r="E6" s="774"/>
      <c r="F6" s="774"/>
      <c r="G6" s="773"/>
      <c r="H6" s="773"/>
      <c r="I6" s="428" t="s">
        <v>561</v>
      </c>
    </row>
    <row r="7" spans="1:9">
      <c r="A7" s="393">
        <v>1</v>
      </c>
      <c r="B7" s="397" t="s">
        <v>695</v>
      </c>
      <c r="C7" s="657">
        <v>7152.79</v>
      </c>
      <c r="D7" s="657">
        <v>56966173.136285745</v>
      </c>
      <c r="E7" s="657">
        <v>5490.3099999999995</v>
      </c>
      <c r="F7" s="657">
        <v>311675.29089147487</v>
      </c>
      <c r="G7" s="657"/>
      <c r="H7" s="657"/>
      <c r="I7" s="672">
        <f t="shared" ref="I7:I34" si="0">C7+D7-E7-F7-G7</f>
        <v>56656160.325394265</v>
      </c>
    </row>
    <row r="8" spans="1:9">
      <c r="A8" s="393">
        <v>2</v>
      </c>
      <c r="B8" s="397" t="s">
        <v>566</v>
      </c>
      <c r="C8" s="657">
        <v>0</v>
      </c>
      <c r="D8" s="657">
        <v>131542531.96296622</v>
      </c>
      <c r="E8" s="657">
        <v>0</v>
      </c>
      <c r="F8" s="657">
        <v>1259881.5815953244</v>
      </c>
      <c r="G8" s="657"/>
      <c r="H8" s="657"/>
      <c r="I8" s="672">
        <f t="shared" si="0"/>
        <v>130282650.38137089</v>
      </c>
    </row>
    <row r="9" spans="1:9">
      <c r="A9" s="393">
        <v>3</v>
      </c>
      <c r="B9" s="397" t="s">
        <v>567</v>
      </c>
      <c r="C9" s="657"/>
      <c r="D9" s="657"/>
      <c r="E9" s="657"/>
      <c r="F9" s="657"/>
      <c r="G9" s="657"/>
      <c r="H9" s="657"/>
      <c r="I9" s="672">
        <f t="shared" si="0"/>
        <v>0</v>
      </c>
    </row>
    <row r="10" spans="1:9">
      <c r="A10" s="393">
        <v>4</v>
      </c>
      <c r="B10" s="397" t="s">
        <v>696</v>
      </c>
      <c r="C10" s="657">
        <v>0</v>
      </c>
      <c r="D10" s="657">
        <v>13071885.16</v>
      </c>
      <c r="E10" s="657">
        <v>0</v>
      </c>
      <c r="F10" s="657">
        <v>220915.68720000001</v>
      </c>
      <c r="G10" s="657"/>
      <c r="H10" s="657"/>
      <c r="I10" s="672">
        <f t="shared" si="0"/>
        <v>12850969.4728</v>
      </c>
    </row>
    <row r="11" spans="1:9">
      <c r="A11" s="393">
        <v>5</v>
      </c>
      <c r="B11" s="397" t="s">
        <v>568</v>
      </c>
      <c r="C11" s="657">
        <v>0</v>
      </c>
      <c r="D11" s="657">
        <v>15693329.839232</v>
      </c>
      <c r="E11" s="657">
        <v>0</v>
      </c>
      <c r="F11" s="657">
        <v>312388.50149311998</v>
      </c>
      <c r="G11" s="657"/>
      <c r="H11" s="657"/>
      <c r="I11" s="672">
        <f t="shared" si="0"/>
        <v>15380941.337738879</v>
      </c>
    </row>
    <row r="12" spans="1:9">
      <c r="A12" s="393">
        <v>6</v>
      </c>
      <c r="B12" s="397" t="s">
        <v>569</v>
      </c>
      <c r="C12" s="657">
        <v>16092.720000000001</v>
      </c>
      <c r="D12" s="657">
        <v>1375767.8599999999</v>
      </c>
      <c r="E12" s="657">
        <v>9991.9500000000007</v>
      </c>
      <c r="F12" s="657">
        <v>27343.466999999997</v>
      </c>
      <c r="G12" s="657"/>
      <c r="H12" s="657"/>
      <c r="I12" s="672">
        <f t="shared" si="0"/>
        <v>1354525.1629999999</v>
      </c>
    </row>
    <row r="13" spans="1:9">
      <c r="A13" s="393">
        <v>7</v>
      </c>
      <c r="B13" s="397" t="s">
        <v>570</v>
      </c>
      <c r="C13" s="657">
        <v>0</v>
      </c>
      <c r="D13" s="657">
        <v>19602087.949999999</v>
      </c>
      <c r="E13" s="657">
        <v>0</v>
      </c>
      <c r="F13" s="657">
        <v>391009.02739999996</v>
      </c>
      <c r="G13" s="657"/>
      <c r="H13" s="657"/>
      <c r="I13" s="672">
        <f t="shared" si="0"/>
        <v>19211078.922600001</v>
      </c>
    </row>
    <row r="14" spans="1:9">
      <c r="A14" s="393">
        <v>8</v>
      </c>
      <c r="B14" s="397" t="s">
        <v>571</v>
      </c>
      <c r="C14" s="657">
        <v>735936.14999999991</v>
      </c>
      <c r="D14" s="657">
        <v>2312770.34</v>
      </c>
      <c r="E14" s="657">
        <v>389104.755</v>
      </c>
      <c r="F14" s="657">
        <v>46018.9254</v>
      </c>
      <c r="G14" s="657"/>
      <c r="H14" s="657"/>
      <c r="I14" s="672">
        <f t="shared" si="0"/>
        <v>2613582.8095999998</v>
      </c>
    </row>
    <row r="15" spans="1:9">
      <c r="A15" s="393">
        <v>9</v>
      </c>
      <c r="B15" s="397" t="s">
        <v>572</v>
      </c>
      <c r="C15" s="657">
        <v>0</v>
      </c>
      <c r="D15" s="657">
        <v>11681222.060421992</v>
      </c>
      <c r="E15" s="657">
        <v>0</v>
      </c>
      <c r="F15" s="657">
        <v>232604.31440843982</v>
      </c>
      <c r="G15" s="657"/>
      <c r="H15" s="657"/>
      <c r="I15" s="672">
        <f t="shared" si="0"/>
        <v>11448617.746013552</v>
      </c>
    </row>
    <row r="16" spans="1:9">
      <c r="A16" s="393">
        <v>10</v>
      </c>
      <c r="B16" s="397" t="s">
        <v>573</v>
      </c>
      <c r="C16" s="657">
        <v>1617776.89</v>
      </c>
      <c r="D16" s="657">
        <v>7104320.4500000002</v>
      </c>
      <c r="E16" s="657">
        <v>486169.35499999998</v>
      </c>
      <c r="F16" s="657">
        <v>141966.47520000002</v>
      </c>
      <c r="G16" s="657"/>
      <c r="H16" s="657"/>
      <c r="I16" s="672">
        <f t="shared" si="0"/>
        <v>8093961.5097999992</v>
      </c>
    </row>
    <row r="17" spans="1:10">
      <c r="A17" s="393">
        <v>11</v>
      </c>
      <c r="B17" s="397" t="s">
        <v>574</v>
      </c>
      <c r="C17" s="657">
        <v>25805.440000000002</v>
      </c>
      <c r="D17" s="657">
        <v>16047622.659999996</v>
      </c>
      <c r="E17" s="657">
        <v>870202.40700000001</v>
      </c>
      <c r="F17" s="657">
        <v>146435.2096</v>
      </c>
      <c r="G17" s="657"/>
      <c r="H17" s="657"/>
      <c r="I17" s="672">
        <f t="shared" si="0"/>
        <v>15056790.483399997</v>
      </c>
    </row>
    <row r="18" spans="1:10">
      <c r="A18" s="393">
        <v>12</v>
      </c>
      <c r="B18" s="397" t="s">
        <v>575</v>
      </c>
      <c r="C18" s="657">
        <v>153686.48000000001</v>
      </c>
      <c r="D18" s="657">
        <v>13457083.26</v>
      </c>
      <c r="E18" s="657">
        <v>98472.577000000005</v>
      </c>
      <c r="F18" s="657">
        <v>267611.78479999996</v>
      </c>
      <c r="G18" s="657"/>
      <c r="H18" s="657"/>
      <c r="I18" s="672">
        <f t="shared" si="0"/>
        <v>13244685.3782</v>
      </c>
    </row>
    <row r="19" spans="1:10">
      <c r="A19" s="393">
        <v>13</v>
      </c>
      <c r="B19" s="397" t="s">
        <v>576</v>
      </c>
      <c r="C19" s="657">
        <v>28171.419999999995</v>
      </c>
      <c r="D19" s="657">
        <v>2337867.5</v>
      </c>
      <c r="E19" s="657">
        <v>154692.715</v>
      </c>
      <c r="F19" s="657">
        <v>20611.501400000001</v>
      </c>
      <c r="G19" s="657"/>
      <c r="H19" s="657"/>
      <c r="I19" s="672">
        <f t="shared" si="0"/>
        <v>2190734.7036000001</v>
      </c>
    </row>
    <row r="20" spans="1:10">
      <c r="A20" s="393">
        <v>14</v>
      </c>
      <c r="B20" s="397" t="s">
        <v>577</v>
      </c>
      <c r="C20" s="657">
        <v>5002394.7</v>
      </c>
      <c r="D20" s="657">
        <v>8116178.7899999991</v>
      </c>
      <c r="E20" s="657">
        <v>1541705.165</v>
      </c>
      <c r="F20" s="657">
        <v>162048.82399999996</v>
      </c>
      <c r="G20" s="657"/>
      <c r="H20" s="657"/>
      <c r="I20" s="672">
        <f t="shared" si="0"/>
        <v>11414819.501</v>
      </c>
    </row>
    <row r="21" spans="1:10">
      <c r="A21" s="393">
        <v>15</v>
      </c>
      <c r="B21" s="397" t="s">
        <v>578</v>
      </c>
      <c r="C21" s="657">
        <v>0</v>
      </c>
      <c r="D21" s="657">
        <v>1528800.26</v>
      </c>
      <c r="E21" s="657">
        <v>0</v>
      </c>
      <c r="F21" s="657">
        <v>30340</v>
      </c>
      <c r="G21" s="657"/>
      <c r="H21" s="657"/>
      <c r="I21" s="672">
        <f t="shared" si="0"/>
        <v>1498460.26</v>
      </c>
    </row>
    <row r="22" spans="1:10">
      <c r="A22" s="393">
        <v>16</v>
      </c>
      <c r="B22" s="397" t="s">
        <v>579</v>
      </c>
      <c r="C22" s="657">
        <v>0</v>
      </c>
      <c r="D22" s="657">
        <v>0</v>
      </c>
      <c r="E22" s="657">
        <v>0</v>
      </c>
      <c r="F22" s="657">
        <v>0</v>
      </c>
      <c r="G22" s="657"/>
      <c r="H22" s="657"/>
      <c r="I22" s="672">
        <f t="shared" si="0"/>
        <v>0</v>
      </c>
    </row>
    <row r="23" spans="1:10">
      <c r="A23" s="393">
        <v>17</v>
      </c>
      <c r="B23" s="397" t="s">
        <v>699</v>
      </c>
      <c r="C23" s="657">
        <v>0</v>
      </c>
      <c r="D23" s="657">
        <v>0</v>
      </c>
      <c r="E23" s="657">
        <v>0</v>
      </c>
      <c r="F23" s="657">
        <v>0</v>
      </c>
      <c r="G23" s="657"/>
      <c r="H23" s="657"/>
      <c r="I23" s="672">
        <f t="shared" si="0"/>
        <v>0</v>
      </c>
    </row>
    <row r="24" spans="1:10">
      <c r="A24" s="393">
        <v>18</v>
      </c>
      <c r="B24" s="397" t="s">
        <v>580</v>
      </c>
      <c r="C24" s="657">
        <v>0</v>
      </c>
      <c r="D24" s="657">
        <v>47078546.460000001</v>
      </c>
      <c r="E24" s="657">
        <v>0</v>
      </c>
      <c r="F24" s="657">
        <v>931296.08760000009</v>
      </c>
      <c r="G24" s="657"/>
      <c r="H24" s="657"/>
      <c r="I24" s="672">
        <f t="shared" si="0"/>
        <v>46147250.372400001</v>
      </c>
    </row>
    <row r="25" spans="1:10">
      <c r="A25" s="393">
        <v>19</v>
      </c>
      <c r="B25" s="397" t="s">
        <v>581</v>
      </c>
      <c r="C25" s="657">
        <v>0</v>
      </c>
      <c r="D25" s="657">
        <v>4799125.1500000004</v>
      </c>
      <c r="E25" s="657">
        <v>0</v>
      </c>
      <c r="F25" s="657">
        <v>95959.443400000004</v>
      </c>
      <c r="G25" s="657"/>
      <c r="H25" s="657"/>
      <c r="I25" s="672">
        <f t="shared" si="0"/>
        <v>4703165.7066000002</v>
      </c>
    </row>
    <row r="26" spans="1:10">
      <c r="A26" s="393">
        <v>20</v>
      </c>
      <c r="B26" s="397" t="s">
        <v>698</v>
      </c>
      <c r="C26" s="657">
        <v>39998.660000000003</v>
      </c>
      <c r="D26" s="657">
        <v>10198884.23</v>
      </c>
      <c r="E26" s="657">
        <v>34928.950000000004</v>
      </c>
      <c r="F26" s="657">
        <v>203272.67819999999</v>
      </c>
      <c r="G26" s="657"/>
      <c r="H26" s="657"/>
      <c r="I26" s="672">
        <f t="shared" si="0"/>
        <v>10000681.2618</v>
      </c>
      <c r="J26" s="399"/>
    </row>
    <row r="27" spans="1:10">
      <c r="A27" s="393">
        <v>21</v>
      </c>
      <c r="B27" s="397" t="s">
        <v>582</v>
      </c>
      <c r="C27" s="657">
        <v>75552.62</v>
      </c>
      <c r="D27" s="657">
        <v>0</v>
      </c>
      <c r="E27" s="657">
        <v>22665.786</v>
      </c>
      <c r="F27" s="657">
        <v>0</v>
      </c>
      <c r="G27" s="657"/>
      <c r="H27" s="657"/>
      <c r="I27" s="672">
        <f t="shared" si="0"/>
        <v>52886.833999999995</v>
      </c>
      <c r="J27" s="399"/>
    </row>
    <row r="28" spans="1:10">
      <c r="A28" s="393">
        <v>22</v>
      </c>
      <c r="B28" s="397" t="s">
        <v>583</v>
      </c>
      <c r="C28" s="657">
        <v>0</v>
      </c>
      <c r="D28" s="657">
        <v>4217720.55</v>
      </c>
      <c r="E28" s="657">
        <v>0</v>
      </c>
      <c r="F28" s="657">
        <v>84000</v>
      </c>
      <c r="G28" s="657"/>
      <c r="H28" s="657"/>
      <c r="I28" s="672">
        <f t="shared" si="0"/>
        <v>4133720.55</v>
      </c>
      <c r="J28" s="399"/>
    </row>
    <row r="29" spans="1:10">
      <c r="A29" s="393">
        <v>23</v>
      </c>
      <c r="B29" s="397" t="s">
        <v>584</v>
      </c>
      <c r="C29" s="657">
        <v>43644.240000000005</v>
      </c>
      <c r="D29" s="657">
        <v>29124261.17258817</v>
      </c>
      <c r="E29" s="657">
        <v>43644.240000000005</v>
      </c>
      <c r="F29" s="657">
        <v>573630.5098738434</v>
      </c>
      <c r="G29" s="657"/>
      <c r="H29" s="657"/>
      <c r="I29" s="672">
        <f t="shared" si="0"/>
        <v>28550630.662714325</v>
      </c>
      <c r="J29" s="399"/>
    </row>
    <row r="30" spans="1:10">
      <c r="A30" s="393">
        <v>24</v>
      </c>
      <c r="B30" s="397" t="s">
        <v>697</v>
      </c>
      <c r="C30" s="657">
        <v>0</v>
      </c>
      <c r="D30" s="657">
        <v>69434.92</v>
      </c>
      <c r="E30" s="657">
        <v>0</v>
      </c>
      <c r="F30" s="657">
        <v>1388.1585999999998</v>
      </c>
      <c r="G30" s="657"/>
      <c r="H30" s="657"/>
      <c r="I30" s="672">
        <f t="shared" si="0"/>
        <v>68046.761400000003</v>
      </c>
      <c r="J30" s="399"/>
    </row>
    <row r="31" spans="1:10">
      <c r="A31" s="393">
        <v>25</v>
      </c>
      <c r="B31" s="397" t="s">
        <v>585</v>
      </c>
      <c r="C31" s="657">
        <v>194188.13</v>
      </c>
      <c r="D31" s="657">
        <v>178745.84</v>
      </c>
      <c r="E31" s="657">
        <v>193440.2</v>
      </c>
      <c r="F31" s="657">
        <v>3565.5662000000002</v>
      </c>
      <c r="G31" s="657"/>
      <c r="H31" s="657"/>
      <c r="I31" s="672">
        <f t="shared" si="0"/>
        <v>175928.20379999996</v>
      </c>
      <c r="J31" s="399"/>
    </row>
    <row r="32" spans="1:10">
      <c r="A32" s="393">
        <v>26</v>
      </c>
      <c r="B32" s="397" t="s">
        <v>694</v>
      </c>
      <c r="C32" s="657">
        <v>0</v>
      </c>
      <c r="D32" s="657">
        <v>0</v>
      </c>
      <c r="E32" s="657">
        <v>0</v>
      </c>
      <c r="F32" s="657">
        <v>0</v>
      </c>
      <c r="G32" s="657"/>
      <c r="H32" s="657"/>
      <c r="I32" s="672">
        <f t="shared" si="0"/>
        <v>0</v>
      </c>
      <c r="J32" s="399"/>
    </row>
    <row r="33" spans="1:10">
      <c r="A33" s="393">
        <v>27</v>
      </c>
      <c r="B33" s="393" t="s">
        <v>586</v>
      </c>
      <c r="C33" s="657">
        <v>1349093.18</v>
      </c>
      <c r="D33" s="657">
        <v>14272191.165401025</v>
      </c>
      <c r="E33" s="657">
        <v>779267.87</v>
      </c>
      <c r="F33" s="657"/>
      <c r="G33" s="657"/>
      <c r="H33" s="657"/>
      <c r="I33" s="672">
        <f t="shared" si="0"/>
        <v>14842016.475401025</v>
      </c>
      <c r="J33" s="399"/>
    </row>
    <row r="34" spans="1:10">
      <c r="A34" s="393">
        <v>28</v>
      </c>
      <c r="B34" s="398" t="s">
        <v>109</v>
      </c>
      <c r="C34" s="655">
        <f>SUM(C7:C33)</f>
        <v>9289493.4199999999</v>
      </c>
      <c r="D34" s="655">
        <f t="shared" ref="D34:H34" si="1">SUM(D7:D33)</f>
        <v>410776550.71689516</v>
      </c>
      <c r="E34" s="655">
        <f t="shared" si="1"/>
        <v>4629776.28</v>
      </c>
      <c r="F34" s="655">
        <f t="shared" si="1"/>
        <v>5463963.0342622036</v>
      </c>
      <c r="G34" s="655">
        <v>0</v>
      </c>
      <c r="H34" s="655">
        <f t="shared" si="1"/>
        <v>0</v>
      </c>
      <c r="I34" s="672">
        <f t="shared" si="0"/>
        <v>409972304.82263303</v>
      </c>
      <c r="J34" s="399"/>
    </row>
    <row r="35" spans="1:10">
      <c r="A35" s="399"/>
      <c r="B35" s="399"/>
      <c r="C35" s="399"/>
      <c r="D35" s="399"/>
      <c r="E35" s="399"/>
      <c r="F35" s="399"/>
      <c r="G35" s="399"/>
      <c r="H35" s="399"/>
      <c r="I35" s="399"/>
      <c r="J35" s="399"/>
    </row>
    <row r="36" spans="1:10">
      <c r="A36" s="399"/>
      <c r="B36" s="432"/>
      <c r="C36" s="399"/>
      <c r="D36" s="399"/>
      <c r="E36" s="399"/>
      <c r="F36" s="399"/>
      <c r="G36" s="399"/>
      <c r="H36" s="399"/>
      <c r="I36" s="399"/>
      <c r="J36" s="399"/>
    </row>
    <row r="37" spans="1:10">
      <c r="A37" s="399"/>
      <c r="B37" s="399"/>
      <c r="C37" s="399"/>
      <c r="D37" s="399"/>
      <c r="E37" s="399"/>
      <c r="F37" s="399"/>
      <c r="G37" s="399"/>
      <c r="H37" s="399"/>
      <c r="I37" s="399"/>
      <c r="J37" s="399"/>
    </row>
    <row r="38" spans="1:10">
      <c r="A38" s="399"/>
      <c r="B38" s="399"/>
      <c r="C38" s="399"/>
      <c r="D38" s="399"/>
      <c r="E38" s="399"/>
      <c r="F38" s="399"/>
      <c r="G38" s="399"/>
      <c r="H38" s="399"/>
      <c r="I38" s="399"/>
      <c r="J38" s="399"/>
    </row>
    <row r="39" spans="1:10">
      <c r="A39" s="399"/>
      <c r="B39" s="399"/>
      <c r="C39" s="399"/>
      <c r="D39" s="399"/>
      <c r="E39" s="399"/>
      <c r="F39" s="399"/>
      <c r="G39" s="399"/>
      <c r="H39" s="399"/>
      <c r="I39" s="399"/>
      <c r="J39" s="399"/>
    </row>
    <row r="40" spans="1:10">
      <c r="A40" s="399"/>
      <c r="B40" s="399"/>
      <c r="C40" s="399"/>
      <c r="D40" s="399"/>
      <c r="E40" s="399"/>
      <c r="F40" s="399"/>
      <c r="G40" s="399"/>
      <c r="H40" s="399"/>
      <c r="I40" s="399"/>
      <c r="J40" s="399"/>
    </row>
    <row r="41" spans="1:10">
      <c r="A41" s="399"/>
      <c r="B41" s="399"/>
      <c r="C41" s="399"/>
      <c r="D41" s="399"/>
      <c r="E41" s="399"/>
      <c r="F41" s="399"/>
      <c r="G41" s="399"/>
      <c r="H41" s="399"/>
      <c r="I41" s="399"/>
      <c r="J41" s="399"/>
    </row>
    <row r="42" spans="1:10">
      <c r="A42" s="433"/>
      <c r="B42" s="433"/>
      <c r="C42" s="399"/>
      <c r="D42" s="399"/>
      <c r="E42" s="399"/>
      <c r="F42" s="399"/>
      <c r="G42" s="399"/>
      <c r="H42" s="399"/>
      <c r="I42" s="399"/>
      <c r="J42" s="399"/>
    </row>
    <row r="43" spans="1:10">
      <c r="A43" s="433"/>
      <c r="B43" s="433"/>
      <c r="C43" s="399"/>
      <c r="D43" s="399"/>
      <c r="E43" s="399"/>
      <c r="F43" s="399"/>
      <c r="G43" s="399"/>
      <c r="H43" s="399"/>
      <c r="I43" s="399"/>
      <c r="J43" s="399"/>
    </row>
    <row r="44" spans="1:10">
      <c r="A44" s="399"/>
      <c r="B44" s="399"/>
      <c r="C44" s="399"/>
      <c r="D44" s="399"/>
      <c r="E44" s="399"/>
      <c r="F44" s="399"/>
      <c r="G44" s="399"/>
      <c r="H44" s="399"/>
      <c r="I44" s="399"/>
      <c r="J44" s="399"/>
    </row>
    <row r="45" spans="1:10">
      <c r="A45" s="399"/>
      <c r="B45" s="399"/>
      <c r="C45" s="399"/>
      <c r="D45" s="399"/>
      <c r="E45" s="399"/>
      <c r="F45" s="399"/>
      <c r="G45" s="399"/>
      <c r="H45" s="399"/>
      <c r="I45" s="399"/>
      <c r="J45" s="399"/>
    </row>
    <row r="46" spans="1:10">
      <c r="A46" s="399"/>
      <c r="B46" s="399"/>
      <c r="C46" s="399"/>
      <c r="D46" s="399"/>
      <c r="E46" s="399"/>
      <c r="F46" s="399"/>
      <c r="G46" s="399"/>
      <c r="H46" s="399"/>
      <c r="I46" s="399"/>
      <c r="J46" s="399"/>
    </row>
    <row r="47" spans="1:10">
      <c r="A47" s="399"/>
      <c r="B47" s="399"/>
      <c r="C47" s="399"/>
      <c r="D47" s="399"/>
      <c r="E47" s="399"/>
      <c r="F47" s="399"/>
      <c r="G47" s="399"/>
      <c r="H47" s="399"/>
      <c r="I47" s="399"/>
      <c r="J47" s="399"/>
    </row>
  </sheetData>
  <mergeCells count="6">
    <mergeCell ref="H5:H6"/>
    <mergeCell ref="A5:B6"/>
    <mergeCell ref="C5:D5"/>
    <mergeCell ref="E5:E6"/>
    <mergeCell ref="F5:F6"/>
    <mergeCell ref="G5:G6"/>
  </mergeCells>
  <conditionalFormatting sqref="A5">
    <cfRule type="duplicateValues" dxfId="11" priority="1"/>
    <cfRule type="duplicateValues" dxfId="10" priority="2"/>
  </conditionalFormatting>
  <conditionalFormatting sqref="A5">
    <cfRule type="duplicateValues" dxfId="9" priority="3"/>
  </conditionalFormatting>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zoomScaleNormal="100" workbookViewId="0">
      <selection activeCell="A5" sqref="A5:B5"/>
    </sheetView>
  </sheetViews>
  <sheetFormatPr defaultColWidth="9.33203125" defaultRowHeight="12"/>
  <cols>
    <col min="1" max="1" width="11.6640625" style="396" bestFit="1" customWidth="1"/>
    <col min="2" max="2" width="65.5546875" style="396" bestFit="1" customWidth="1"/>
    <col min="3" max="3" width="32" style="396" bestFit="1" customWidth="1"/>
    <col min="4" max="4" width="31.6640625" style="396" bestFit="1" customWidth="1"/>
    <col min="5" max="16384" width="9.33203125" style="396"/>
  </cols>
  <sheetData>
    <row r="1" spans="1:4" ht="13.2">
      <c r="A1" s="387" t="s">
        <v>30</v>
      </c>
      <c r="B1" s="450" t="str">
        <f>'Info '!C2</f>
        <v>JSC Isbank Georgia</v>
      </c>
    </row>
    <row r="2" spans="1:4" ht="13.2">
      <c r="A2" s="388" t="s">
        <v>31</v>
      </c>
      <c r="B2" s="451">
        <f>'1. key ratios '!B2</f>
        <v>44834</v>
      </c>
    </row>
    <row r="3" spans="1:4">
      <c r="A3" s="389" t="s">
        <v>587</v>
      </c>
    </row>
    <row r="5" spans="1:4" ht="36">
      <c r="A5" s="775" t="s">
        <v>588</v>
      </c>
      <c r="B5" s="775"/>
      <c r="C5" s="420" t="s">
        <v>589</v>
      </c>
      <c r="D5" s="420" t="s">
        <v>590</v>
      </c>
    </row>
    <row r="6" spans="1:4">
      <c r="A6" s="400">
        <v>1</v>
      </c>
      <c r="B6" s="401" t="s">
        <v>591</v>
      </c>
      <c r="C6" s="658">
        <v>8926589.9953999985</v>
      </c>
      <c r="D6" s="658">
        <v>700301.71222829423</v>
      </c>
    </row>
    <row r="7" spans="1:4">
      <c r="A7" s="402">
        <v>2</v>
      </c>
      <c r="B7" s="401" t="s">
        <v>592</v>
      </c>
      <c r="C7" s="658">
        <f>SUM(C8:C11)</f>
        <v>1843982.0782772005</v>
      </c>
      <c r="D7" s="658">
        <f>SUM(D8:D11)</f>
        <v>56941.690693120006</v>
      </c>
    </row>
    <row r="8" spans="1:4">
      <c r="A8" s="403">
        <v>2.1</v>
      </c>
      <c r="B8" s="404" t="s">
        <v>702</v>
      </c>
      <c r="C8" s="657">
        <v>1820276.2531441404</v>
      </c>
      <c r="D8" s="657">
        <v>56941.690693120006</v>
      </c>
    </row>
    <row r="9" spans="1:4">
      <c r="A9" s="403">
        <v>2.2000000000000002</v>
      </c>
      <c r="B9" s="404" t="s">
        <v>700</v>
      </c>
      <c r="C9" s="657">
        <v>23705.825133060196</v>
      </c>
      <c r="D9" s="657">
        <v>0</v>
      </c>
    </row>
    <row r="10" spans="1:4">
      <c r="A10" s="403">
        <v>2.2999999999999998</v>
      </c>
      <c r="B10" s="404" t="s">
        <v>593</v>
      </c>
      <c r="C10" s="657">
        <v>0</v>
      </c>
      <c r="D10" s="657">
        <v>0</v>
      </c>
    </row>
    <row r="11" spans="1:4">
      <c r="A11" s="403">
        <v>2.4</v>
      </c>
      <c r="B11" s="404" t="s">
        <v>594</v>
      </c>
      <c r="C11" s="657">
        <v>0</v>
      </c>
      <c r="D11" s="657">
        <v>0</v>
      </c>
    </row>
    <row r="12" spans="1:4">
      <c r="A12" s="400">
        <v>3</v>
      </c>
      <c r="B12" s="401" t="s">
        <v>595</v>
      </c>
      <c r="C12" s="658">
        <f>SUM(C13:C18)</f>
        <v>2184751.1252772007</v>
      </c>
      <c r="D12" s="658">
        <f>SUM(D13:D18)</f>
        <v>28592.907059211491</v>
      </c>
    </row>
    <row r="13" spans="1:4">
      <c r="A13" s="403">
        <v>3.1</v>
      </c>
      <c r="B13" s="404" t="s">
        <v>596</v>
      </c>
      <c r="C13" s="657"/>
      <c r="D13" s="657"/>
    </row>
    <row r="14" spans="1:4">
      <c r="A14" s="403">
        <v>3.2</v>
      </c>
      <c r="B14" s="404" t="s">
        <v>597</v>
      </c>
      <c r="C14" s="657">
        <v>1711851.5277510153</v>
      </c>
      <c r="D14" s="657">
        <v>16710.389207086664</v>
      </c>
    </row>
    <row r="15" spans="1:4">
      <c r="A15" s="403">
        <v>3.3</v>
      </c>
      <c r="B15" s="404" t="s">
        <v>691</v>
      </c>
      <c r="C15" s="657">
        <v>32369.861948649661</v>
      </c>
      <c r="D15" s="657">
        <v>0</v>
      </c>
    </row>
    <row r="16" spans="1:4">
      <c r="A16" s="403">
        <v>3.4</v>
      </c>
      <c r="B16" s="404" t="s">
        <v>701</v>
      </c>
      <c r="C16" s="657">
        <v>0</v>
      </c>
      <c r="D16" s="657"/>
    </row>
    <row r="17" spans="1:4">
      <c r="A17" s="402">
        <v>3.5</v>
      </c>
      <c r="B17" s="404" t="s">
        <v>598</v>
      </c>
      <c r="C17" s="657">
        <v>440529.7355775357</v>
      </c>
      <c r="D17" s="657">
        <v>11882.517852124827</v>
      </c>
    </row>
    <row r="18" spans="1:4">
      <c r="A18" s="403">
        <v>3.6</v>
      </c>
      <c r="B18" s="404" t="s">
        <v>599</v>
      </c>
      <c r="C18" s="657">
        <v>0</v>
      </c>
      <c r="D18" s="657">
        <v>0</v>
      </c>
    </row>
    <row r="19" spans="1:4">
      <c r="A19" s="405">
        <v>4</v>
      </c>
      <c r="B19" s="401" t="s">
        <v>600</v>
      </c>
      <c r="C19" s="655">
        <f>C6+C7-C12</f>
        <v>8585820.9483999982</v>
      </c>
      <c r="D19" s="655">
        <f>D6+D7-D12</f>
        <v>728650.49586220272</v>
      </c>
    </row>
  </sheetData>
  <mergeCells count="1">
    <mergeCell ref="A5:B5"/>
  </mergeCells>
  <pageMargins left="0.7" right="0.7" top="0.75" bottom="0.75" header="0.3" footer="0.3"/>
  <pageSetup orientation="portrait" horizontalDpi="4294967292"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zoomScaleNormal="100" workbookViewId="0">
      <selection activeCell="A5" sqref="A5:B6"/>
    </sheetView>
  </sheetViews>
  <sheetFormatPr defaultColWidth="9.33203125" defaultRowHeight="12"/>
  <cols>
    <col min="1" max="1" width="11.6640625" style="396" bestFit="1" customWidth="1"/>
    <col min="2" max="2" width="64.33203125" style="396" bestFit="1" customWidth="1"/>
    <col min="3" max="3" width="38.33203125" style="396" bestFit="1" customWidth="1"/>
    <col min="4" max="4" width="39.33203125" style="396" customWidth="1"/>
    <col min="5" max="16384" width="9.33203125" style="396"/>
  </cols>
  <sheetData>
    <row r="1" spans="1:4" ht="13.2">
      <c r="A1" s="387" t="s">
        <v>30</v>
      </c>
      <c r="B1" s="450" t="str">
        <f>'Info '!C2</f>
        <v>JSC Isbank Georgia</v>
      </c>
    </row>
    <row r="2" spans="1:4" ht="13.2">
      <c r="A2" s="388" t="s">
        <v>31</v>
      </c>
      <c r="B2" s="451">
        <f>'1. key ratios '!B2</f>
        <v>44834</v>
      </c>
    </row>
    <row r="3" spans="1:4">
      <c r="A3" s="389" t="s">
        <v>601</v>
      </c>
    </row>
    <row r="4" spans="1:4">
      <c r="A4" s="389"/>
    </row>
    <row r="5" spans="1:4" ht="15" customHeight="1">
      <c r="A5" s="776" t="s">
        <v>703</v>
      </c>
      <c r="B5" s="777"/>
      <c r="C5" s="766" t="s">
        <v>602</v>
      </c>
      <c r="D5" s="780" t="s">
        <v>603</v>
      </c>
    </row>
    <row r="6" spans="1:4">
      <c r="A6" s="778"/>
      <c r="B6" s="779"/>
      <c r="C6" s="769"/>
      <c r="D6" s="780"/>
    </row>
    <row r="7" spans="1:4">
      <c r="A7" s="398">
        <v>1</v>
      </c>
      <c r="B7" s="398" t="s">
        <v>591</v>
      </c>
      <c r="C7" s="657">
        <v>8656820.3100000024</v>
      </c>
      <c r="D7" s="446"/>
    </row>
    <row r="8" spans="1:4">
      <c r="A8" s="393">
        <v>2</v>
      </c>
      <c r="B8" s="393" t="s">
        <v>604</v>
      </c>
      <c r="C8" s="657">
        <v>325942.24777698115</v>
      </c>
      <c r="D8" s="446"/>
    </row>
    <row r="9" spans="1:4">
      <c r="A9" s="393">
        <v>3</v>
      </c>
      <c r="B9" s="406" t="s">
        <v>605</v>
      </c>
      <c r="C9" s="657">
        <v>0</v>
      </c>
      <c r="D9" s="446"/>
    </row>
    <row r="10" spans="1:4">
      <c r="A10" s="393">
        <v>4</v>
      </c>
      <c r="B10" s="393" t="s">
        <v>606</v>
      </c>
      <c r="C10" s="658">
        <f>SUM(C11:C18)</f>
        <v>1138941.23777698</v>
      </c>
      <c r="D10" s="446"/>
    </row>
    <row r="11" spans="1:4">
      <c r="A11" s="393">
        <v>5</v>
      </c>
      <c r="B11" s="407" t="s">
        <v>607</v>
      </c>
      <c r="C11" s="657">
        <v>0</v>
      </c>
      <c r="D11" s="446"/>
    </row>
    <row r="12" spans="1:4">
      <c r="A12" s="393">
        <v>6</v>
      </c>
      <c r="B12" s="407" t="s">
        <v>608</v>
      </c>
      <c r="C12" s="657">
        <v>0</v>
      </c>
      <c r="D12" s="446"/>
    </row>
    <row r="13" spans="1:4">
      <c r="A13" s="393">
        <v>7</v>
      </c>
      <c r="B13" s="407" t="s">
        <v>609</v>
      </c>
      <c r="C13" s="657">
        <v>473238.40145566111</v>
      </c>
      <c r="D13" s="446"/>
    </row>
    <row r="14" spans="1:4">
      <c r="A14" s="393">
        <v>8</v>
      </c>
      <c r="B14" s="407" t="s">
        <v>610</v>
      </c>
      <c r="C14" s="657">
        <v>0</v>
      </c>
      <c r="D14" s="393"/>
    </row>
    <row r="15" spans="1:4">
      <c r="A15" s="393">
        <v>9</v>
      </c>
      <c r="B15" s="407" t="s">
        <v>611</v>
      </c>
      <c r="C15" s="657">
        <v>0</v>
      </c>
      <c r="D15" s="393"/>
    </row>
    <row r="16" spans="1:4">
      <c r="A16" s="393">
        <v>10</v>
      </c>
      <c r="B16" s="407" t="s">
        <v>612</v>
      </c>
      <c r="C16" s="657">
        <v>0</v>
      </c>
      <c r="D16" s="446"/>
    </row>
    <row r="17" spans="1:4">
      <c r="A17" s="393">
        <v>11</v>
      </c>
      <c r="B17" s="407" t="s">
        <v>613</v>
      </c>
      <c r="C17" s="657"/>
      <c r="D17" s="393"/>
    </row>
    <row r="18" spans="1:4">
      <c r="A18" s="393">
        <v>12</v>
      </c>
      <c r="B18" s="407" t="s">
        <v>725</v>
      </c>
      <c r="C18" s="657">
        <v>665702.83632131899</v>
      </c>
      <c r="D18" s="446"/>
    </row>
    <row r="19" spans="1:4">
      <c r="A19" s="398">
        <v>13</v>
      </c>
      <c r="B19" s="434" t="s">
        <v>600</v>
      </c>
      <c r="C19" s="655">
        <f>C7+C8+C9-C10</f>
        <v>7843821.320000004</v>
      </c>
      <c r="D19" s="447"/>
    </row>
    <row r="22" spans="1:4">
      <c r="B22" s="387"/>
    </row>
    <row r="23" spans="1:4">
      <c r="B23" s="388"/>
    </row>
    <row r="24" spans="1:4">
      <c r="B24" s="389"/>
    </row>
  </sheetData>
  <mergeCells count="3">
    <mergeCell ref="A5:B6"/>
    <mergeCell ref="C5:C6"/>
    <mergeCell ref="D5:D6"/>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showGridLines="0" workbookViewId="0">
      <selection activeCell="A5" sqref="A5:B7"/>
    </sheetView>
  </sheetViews>
  <sheetFormatPr defaultColWidth="9.33203125" defaultRowHeight="12"/>
  <cols>
    <col min="1" max="1" width="11.6640625" style="396" bestFit="1" customWidth="1"/>
    <col min="2" max="2" width="80.6640625" style="396" customWidth="1"/>
    <col min="3" max="3" width="15.5546875" style="396" customWidth="1"/>
    <col min="4" max="5" width="22.33203125" style="396" customWidth="1"/>
    <col min="6" max="6" width="23.44140625" style="396" customWidth="1"/>
    <col min="7" max="14" width="22.33203125" style="396" customWidth="1"/>
    <col min="15" max="15" width="23.33203125" style="396" bestFit="1" customWidth="1"/>
    <col min="16" max="16" width="21.6640625" style="396" bestFit="1" customWidth="1"/>
    <col min="17" max="19" width="19" style="396" bestFit="1" customWidth="1"/>
    <col min="20" max="20" width="16.33203125" style="396" customWidth="1"/>
    <col min="21" max="21" width="21" style="396" customWidth="1"/>
    <col min="22" max="22" width="20" style="396" customWidth="1"/>
    <col min="23" max="16384" width="9.33203125" style="396"/>
  </cols>
  <sheetData>
    <row r="1" spans="1:22" ht="13.2">
      <c r="A1" s="387" t="s">
        <v>30</v>
      </c>
      <c r="B1" s="450" t="str">
        <f>'Info '!C2</f>
        <v>JSC Isbank Georgia</v>
      </c>
    </row>
    <row r="2" spans="1:22" ht="13.2">
      <c r="A2" s="388" t="s">
        <v>31</v>
      </c>
      <c r="B2" s="451">
        <f>'1. key ratios '!B2</f>
        <v>44834</v>
      </c>
      <c r="C2" s="426"/>
    </row>
    <row r="3" spans="1:22">
      <c r="A3" s="389" t="s">
        <v>614</v>
      </c>
    </row>
    <row r="5" spans="1:22" ht="15" customHeight="1">
      <c r="A5" s="766" t="s">
        <v>539</v>
      </c>
      <c r="B5" s="768"/>
      <c r="C5" s="783" t="s">
        <v>615</v>
      </c>
      <c r="D5" s="784"/>
      <c r="E5" s="784"/>
      <c r="F5" s="784"/>
      <c r="G5" s="784"/>
      <c r="H5" s="784"/>
      <c r="I5" s="784"/>
      <c r="J5" s="784"/>
      <c r="K5" s="784"/>
      <c r="L5" s="784"/>
      <c r="M5" s="784"/>
      <c r="N5" s="784"/>
      <c r="O5" s="784"/>
      <c r="P5" s="784"/>
      <c r="Q5" s="784"/>
      <c r="R5" s="784"/>
      <c r="S5" s="784"/>
      <c r="T5" s="784"/>
      <c r="U5" s="785"/>
      <c r="V5" s="435"/>
    </row>
    <row r="6" spans="1:22">
      <c r="A6" s="781"/>
      <c r="B6" s="782"/>
      <c r="C6" s="786" t="s">
        <v>109</v>
      </c>
      <c r="D6" s="788" t="s">
        <v>616</v>
      </c>
      <c r="E6" s="788"/>
      <c r="F6" s="773"/>
      <c r="G6" s="789" t="s">
        <v>617</v>
      </c>
      <c r="H6" s="790"/>
      <c r="I6" s="790"/>
      <c r="J6" s="790"/>
      <c r="K6" s="791"/>
      <c r="L6" s="422"/>
      <c r="M6" s="792" t="s">
        <v>618</v>
      </c>
      <c r="N6" s="792"/>
      <c r="O6" s="773"/>
      <c r="P6" s="773"/>
      <c r="Q6" s="773"/>
      <c r="R6" s="773"/>
      <c r="S6" s="773"/>
      <c r="T6" s="773"/>
      <c r="U6" s="773"/>
      <c r="V6" s="422"/>
    </row>
    <row r="7" spans="1:22" ht="24">
      <c r="A7" s="769"/>
      <c r="B7" s="771"/>
      <c r="C7" s="787"/>
      <c r="D7" s="436"/>
      <c r="E7" s="428" t="s">
        <v>619</v>
      </c>
      <c r="F7" s="428" t="s">
        <v>620</v>
      </c>
      <c r="G7" s="426"/>
      <c r="H7" s="428" t="s">
        <v>619</v>
      </c>
      <c r="I7" s="428" t="s">
        <v>621</v>
      </c>
      <c r="J7" s="428" t="s">
        <v>622</v>
      </c>
      <c r="K7" s="428" t="s">
        <v>623</v>
      </c>
      <c r="L7" s="421"/>
      <c r="M7" s="416" t="s">
        <v>624</v>
      </c>
      <c r="N7" s="428" t="s">
        <v>622</v>
      </c>
      <c r="O7" s="428" t="s">
        <v>625</v>
      </c>
      <c r="P7" s="428" t="s">
        <v>626</v>
      </c>
      <c r="Q7" s="428" t="s">
        <v>627</v>
      </c>
      <c r="R7" s="428" t="s">
        <v>628</v>
      </c>
      <c r="S7" s="428" t="s">
        <v>629</v>
      </c>
      <c r="T7" s="437" t="s">
        <v>630</v>
      </c>
      <c r="U7" s="428" t="s">
        <v>631</v>
      </c>
      <c r="V7" s="435"/>
    </row>
    <row r="8" spans="1:22">
      <c r="A8" s="438">
        <v>1</v>
      </c>
      <c r="B8" s="398" t="s">
        <v>632</v>
      </c>
      <c r="C8" s="660">
        <f>SUM(C9:C14)</f>
        <v>277509783.54000008</v>
      </c>
      <c r="D8" s="660">
        <f t="shared" ref="D8:U8" si="0">SUM(D9:D14)</f>
        <v>259896940.51000002</v>
      </c>
      <c r="E8" s="660">
        <f t="shared" si="0"/>
        <v>8473164.0699999984</v>
      </c>
      <c r="F8" s="660">
        <f t="shared" si="0"/>
        <v>0</v>
      </c>
      <c r="G8" s="660">
        <f t="shared" si="0"/>
        <v>9769021.709999999</v>
      </c>
      <c r="H8" s="660">
        <f t="shared" si="0"/>
        <v>0</v>
      </c>
      <c r="I8" s="660">
        <f t="shared" si="0"/>
        <v>0</v>
      </c>
      <c r="J8" s="660">
        <f t="shared" si="0"/>
        <v>0</v>
      </c>
      <c r="K8" s="660">
        <f t="shared" si="0"/>
        <v>0</v>
      </c>
      <c r="L8" s="660">
        <f t="shared" si="0"/>
        <v>7843821.3200000003</v>
      </c>
      <c r="M8" s="660">
        <f t="shared" si="0"/>
        <v>85408.99</v>
      </c>
      <c r="N8" s="660">
        <f t="shared" si="0"/>
        <v>80254.94</v>
      </c>
      <c r="O8" s="660">
        <f t="shared" si="0"/>
        <v>503917.32999999996</v>
      </c>
      <c r="P8" s="660">
        <f t="shared" si="0"/>
        <v>0</v>
      </c>
      <c r="Q8" s="660">
        <f t="shared" si="0"/>
        <v>25091.530000000002</v>
      </c>
      <c r="R8" s="660">
        <f t="shared" si="0"/>
        <v>1614579.05</v>
      </c>
      <c r="S8" s="660">
        <f t="shared" si="0"/>
        <v>211801.69</v>
      </c>
      <c r="T8" s="660">
        <f t="shared" si="0"/>
        <v>9142.9599999999991</v>
      </c>
      <c r="U8" s="660">
        <f t="shared" si="0"/>
        <v>731161.31</v>
      </c>
      <c r="V8" s="399"/>
    </row>
    <row r="9" spans="1:22">
      <c r="A9" s="393">
        <v>1.1000000000000001</v>
      </c>
      <c r="B9" s="418" t="s">
        <v>633</v>
      </c>
      <c r="C9" s="659"/>
      <c r="D9" s="657"/>
      <c r="E9" s="657"/>
      <c r="F9" s="657"/>
      <c r="G9" s="657"/>
      <c r="H9" s="657"/>
      <c r="I9" s="657"/>
      <c r="J9" s="657"/>
      <c r="K9" s="657"/>
      <c r="L9" s="657"/>
      <c r="M9" s="657"/>
      <c r="N9" s="657"/>
      <c r="O9" s="657"/>
      <c r="P9" s="657"/>
      <c r="Q9" s="657"/>
      <c r="R9" s="657"/>
      <c r="S9" s="657"/>
      <c r="T9" s="657"/>
      <c r="U9" s="657"/>
      <c r="V9" s="399"/>
    </row>
    <row r="10" spans="1:22">
      <c r="A10" s="393">
        <v>1.2</v>
      </c>
      <c r="B10" s="418" t="s">
        <v>634</v>
      </c>
      <c r="C10" s="659"/>
      <c r="D10" s="657"/>
      <c r="E10" s="657"/>
      <c r="F10" s="657"/>
      <c r="G10" s="657"/>
      <c r="H10" s="657"/>
      <c r="I10" s="657"/>
      <c r="J10" s="657"/>
      <c r="K10" s="657"/>
      <c r="L10" s="657"/>
      <c r="M10" s="657"/>
      <c r="N10" s="657"/>
      <c r="O10" s="657"/>
      <c r="P10" s="657"/>
      <c r="Q10" s="657"/>
      <c r="R10" s="657"/>
      <c r="S10" s="657"/>
      <c r="T10" s="657"/>
      <c r="U10" s="657"/>
      <c r="V10" s="399"/>
    </row>
    <row r="11" spans="1:22">
      <c r="A11" s="393">
        <v>1.3</v>
      </c>
      <c r="B11" s="418" t="s">
        <v>635</v>
      </c>
      <c r="C11" s="659">
        <v>21086192.689999998</v>
      </c>
      <c r="D11" s="657">
        <v>21086192.689999998</v>
      </c>
      <c r="E11" s="657">
        <v>0</v>
      </c>
      <c r="F11" s="657">
        <v>0</v>
      </c>
      <c r="G11" s="657">
        <v>0</v>
      </c>
      <c r="H11" s="657">
        <v>0</v>
      </c>
      <c r="I11" s="657">
        <v>0</v>
      </c>
      <c r="J11" s="657">
        <v>0</v>
      </c>
      <c r="K11" s="657">
        <v>0</v>
      </c>
      <c r="L11" s="657">
        <v>0</v>
      </c>
      <c r="M11" s="657">
        <v>0</v>
      </c>
      <c r="N11" s="657">
        <v>0</v>
      </c>
      <c r="O11" s="657">
        <v>0</v>
      </c>
      <c r="P11" s="657">
        <v>0</v>
      </c>
      <c r="Q11" s="657">
        <v>0</v>
      </c>
      <c r="R11" s="657">
        <v>0</v>
      </c>
      <c r="S11" s="657">
        <v>0</v>
      </c>
      <c r="T11" s="657">
        <v>0</v>
      </c>
      <c r="U11" s="657">
        <v>0</v>
      </c>
      <c r="V11" s="399"/>
    </row>
    <row r="12" spans="1:22">
      <c r="A12" s="393">
        <v>1.4</v>
      </c>
      <c r="B12" s="418" t="s">
        <v>636</v>
      </c>
      <c r="C12" s="659">
        <v>32803575.850000001</v>
      </c>
      <c r="D12" s="657">
        <v>32803575.850000001</v>
      </c>
      <c r="E12" s="657">
        <v>0</v>
      </c>
      <c r="F12" s="657">
        <v>0</v>
      </c>
      <c r="G12" s="657">
        <v>0</v>
      </c>
      <c r="H12" s="657">
        <v>0</v>
      </c>
      <c r="I12" s="657">
        <v>0</v>
      </c>
      <c r="J12" s="657">
        <v>0</v>
      </c>
      <c r="K12" s="657">
        <v>0</v>
      </c>
      <c r="L12" s="657">
        <v>0</v>
      </c>
      <c r="M12" s="657">
        <v>0</v>
      </c>
      <c r="N12" s="657">
        <v>0</v>
      </c>
      <c r="O12" s="657">
        <v>0</v>
      </c>
      <c r="P12" s="657">
        <v>0</v>
      </c>
      <c r="Q12" s="657">
        <v>0</v>
      </c>
      <c r="R12" s="657">
        <v>0</v>
      </c>
      <c r="S12" s="657">
        <v>0</v>
      </c>
      <c r="T12" s="657">
        <v>0</v>
      </c>
      <c r="U12" s="657">
        <v>0</v>
      </c>
      <c r="V12" s="399"/>
    </row>
    <row r="13" spans="1:22">
      <c r="A13" s="393">
        <v>1.5</v>
      </c>
      <c r="B13" s="418" t="s">
        <v>637</v>
      </c>
      <c r="C13" s="659">
        <v>215728458.74000007</v>
      </c>
      <c r="D13" s="657">
        <v>198662104.54000002</v>
      </c>
      <c r="E13" s="657">
        <v>8469637.5399999991</v>
      </c>
      <c r="F13" s="657">
        <v>0</v>
      </c>
      <c r="G13" s="657">
        <v>9764722.2899999991</v>
      </c>
      <c r="H13" s="657">
        <v>0</v>
      </c>
      <c r="I13" s="657">
        <v>0</v>
      </c>
      <c r="J13" s="657">
        <v>0</v>
      </c>
      <c r="K13" s="657">
        <v>0</v>
      </c>
      <c r="L13" s="657">
        <v>7301631.9100000001</v>
      </c>
      <c r="M13" s="657">
        <v>0</v>
      </c>
      <c r="N13" s="657">
        <v>0</v>
      </c>
      <c r="O13" s="657">
        <v>495330.24999999994</v>
      </c>
      <c r="P13" s="657">
        <v>0</v>
      </c>
      <c r="Q13" s="657">
        <v>0</v>
      </c>
      <c r="R13" s="657">
        <v>1613595.45</v>
      </c>
      <c r="S13" s="657">
        <v>103816.47</v>
      </c>
      <c r="T13" s="657">
        <v>0</v>
      </c>
      <c r="U13" s="657">
        <v>391642.06000000006</v>
      </c>
      <c r="V13" s="399"/>
    </row>
    <row r="14" spans="1:22">
      <c r="A14" s="393">
        <v>1.6</v>
      </c>
      <c r="B14" s="418" t="s">
        <v>638</v>
      </c>
      <c r="C14" s="659">
        <v>7891556.2600000007</v>
      </c>
      <c r="D14" s="657">
        <v>7345067.4299999997</v>
      </c>
      <c r="E14" s="657">
        <v>3526.5299999999997</v>
      </c>
      <c r="F14" s="657">
        <v>0</v>
      </c>
      <c r="G14" s="657">
        <v>4299.42</v>
      </c>
      <c r="H14" s="657">
        <v>0</v>
      </c>
      <c r="I14" s="657">
        <v>0</v>
      </c>
      <c r="J14" s="657">
        <v>0</v>
      </c>
      <c r="K14" s="657">
        <v>0</v>
      </c>
      <c r="L14" s="657">
        <v>542189.40999999992</v>
      </c>
      <c r="M14" s="657">
        <v>85408.99</v>
      </c>
      <c r="N14" s="657">
        <v>80254.94</v>
      </c>
      <c r="O14" s="657">
        <v>8587.08</v>
      </c>
      <c r="P14" s="657">
        <v>0</v>
      </c>
      <c r="Q14" s="657">
        <v>25091.530000000002</v>
      </c>
      <c r="R14" s="657">
        <v>983.6</v>
      </c>
      <c r="S14" s="657">
        <v>107985.22000000002</v>
      </c>
      <c r="T14" s="657">
        <v>9142.9599999999991</v>
      </c>
      <c r="U14" s="657">
        <v>339519.24999999994</v>
      </c>
      <c r="V14" s="399"/>
    </row>
    <row r="15" spans="1:22">
      <c r="A15" s="438">
        <v>2</v>
      </c>
      <c r="B15" s="398" t="s">
        <v>639</v>
      </c>
      <c r="C15" s="660">
        <f>SUM(C16:C21)</f>
        <v>37341100.653110117</v>
      </c>
      <c r="D15" s="660">
        <f t="shared" ref="D15" si="1">SUM(D16:D21)</f>
        <v>37341100.653110117</v>
      </c>
      <c r="E15" s="660">
        <f t="shared" ref="E15" si="2">SUM(E16:E21)</f>
        <v>0</v>
      </c>
      <c r="F15" s="660">
        <f t="shared" ref="F15" si="3">SUM(F16:F21)</f>
        <v>0</v>
      </c>
      <c r="G15" s="660">
        <f t="shared" ref="G15" si="4">SUM(G16:G21)</f>
        <v>0</v>
      </c>
      <c r="H15" s="660">
        <f t="shared" ref="H15" si="5">SUM(H16:H21)</f>
        <v>0</v>
      </c>
      <c r="I15" s="660">
        <f t="shared" ref="I15" si="6">SUM(I16:I21)</f>
        <v>0</v>
      </c>
      <c r="J15" s="660">
        <f t="shared" ref="J15" si="7">SUM(J16:J21)</f>
        <v>0</v>
      </c>
      <c r="K15" s="660">
        <f t="shared" ref="K15" si="8">SUM(K16:K21)</f>
        <v>0</v>
      </c>
      <c r="L15" s="660">
        <f t="shared" ref="L15" si="9">SUM(L16:L21)</f>
        <v>0</v>
      </c>
      <c r="M15" s="660">
        <f t="shared" ref="M15" si="10">SUM(M16:M21)</f>
        <v>0</v>
      </c>
      <c r="N15" s="660">
        <f t="shared" ref="N15" si="11">SUM(N16:N21)</f>
        <v>0</v>
      </c>
      <c r="O15" s="660">
        <f t="shared" ref="O15" si="12">SUM(O16:O21)</f>
        <v>0</v>
      </c>
      <c r="P15" s="660">
        <f t="shared" ref="P15" si="13">SUM(P16:P21)</f>
        <v>0</v>
      </c>
      <c r="Q15" s="660">
        <f t="shared" ref="Q15" si="14">SUM(Q16:Q21)</f>
        <v>0</v>
      </c>
      <c r="R15" s="660">
        <f t="shared" ref="R15" si="15">SUM(R16:R21)</f>
        <v>0</v>
      </c>
      <c r="S15" s="660">
        <f t="shared" ref="S15" si="16">SUM(S16:S21)</f>
        <v>0</v>
      </c>
      <c r="T15" s="660">
        <f t="shared" ref="T15" si="17">SUM(T16:T21)</f>
        <v>0</v>
      </c>
      <c r="U15" s="660">
        <f t="shared" ref="U15" si="18">SUM(U16:U21)</f>
        <v>0</v>
      </c>
      <c r="V15" s="399"/>
    </row>
    <row r="16" spans="1:22">
      <c r="A16" s="393">
        <v>2.1</v>
      </c>
      <c r="B16" s="418" t="s">
        <v>633</v>
      </c>
      <c r="C16" s="659">
        <v>0</v>
      </c>
      <c r="D16" s="657">
        <v>0</v>
      </c>
      <c r="E16" s="657"/>
      <c r="F16" s="657"/>
      <c r="G16" s="657">
        <v>0</v>
      </c>
      <c r="H16" s="657"/>
      <c r="I16" s="657"/>
      <c r="J16" s="657"/>
      <c r="K16" s="657"/>
      <c r="L16" s="657">
        <v>0</v>
      </c>
      <c r="M16" s="657"/>
      <c r="N16" s="657"/>
      <c r="O16" s="657"/>
      <c r="P16" s="657"/>
      <c r="Q16" s="657"/>
      <c r="R16" s="657"/>
      <c r="S16" s="657"/>
      <c r="T16" s="657"/>
      <c r="U16" s="657">
        <v>0</v>
      </c>
      <c r="V16" s="399"/>
    </row>
    <row r="17" spans="1:22">
      <c r="A17" s="393">
        <v>2.2000000000000002</v>
      </c>
      <c r="B17" s="418" t="s">
        <v>634</v>
      </c>
      <c r="C17" s="659">
        <v>6812116.374573742</v>
      </c>
      <c r="D17" s="657">
        <v>6812116.374573742</v>
      </c>
      <c r="E17" s="657"/>
      <c r="F17" s="657"/>
      <c r="G17" s="657">
        <v>0</v>
      </c>
      <c r="H17" s="657"/>
      <c r="I17" s="657"/>
      <c r="J17" s="657"/>
      <c r="K17" s="657"/>
      <c r="L17" s="657">
        <v>0</v>
      </c>
      <c r="M17" s="657"/>
      <c r="N17" s="657"/>
      <c r="O17" s="657"/>
      <c r="P17" s="657"/>
      <c r="Q17" s="657"/>
      <c r="R17" s="657"/>
      <c r="S17" s="657"/>
      <c r="T17" s="657"/>
      <c r="U17" s="657">
        <v>0</v>
      </c>
      <c r="V17" s="399"/>
    </row>
    <row r="18" spans="1:22">
      <c r="A18" s="393">
        <v>2.2999999999999998</v>
      </c>
      <c r="B18" s="418" t="s">
        <v>635</v>
      </c>
      <c r="C18" s="659">
        <v>5607432.7436543684</v>
      </c>
      <c r="D18" s="657">
        <v>5607432.7436543684</v>
      </c>
      <c r="E18" s="657"/>
      <c r="F18" s="657"/>
      <c r="G18" s="657"/>
      <c r="H18" s="657"/>
      <c r="I18" s="657"/>
      <c r="J18" s="657"/>
      <c r="K18" s="657"/>
      <c r="L18" s="657"/>
      <c r="M18" s="657"/>
      <c r="N18" s="657"/>
      <c r="O18" s="657"/>
      <c r="P18" s="657"/>
      <c r="Q18" s="657"/>
      <c r="R18" s="657"/>
      <c r="S18" s="657"/>
      <c r="T18" s="657"/>
      <c r="U18" s="657"/>
      <c r="V18" s="399"/>
    </row>
    <row r="19" spans="1:22">
      <c r="A19" s="393">
        <v>2.4</v>
      </c>
      <c r="B19" s="418" t="s">
        <v>636</v>
      </c>
      <c r="C19" s="659">
        <v>2835200</v>
      </c>
      <c r="D19" s="657">
        <v>2835200</v>
      </c>
      <c r="E19" s="657"/>
      <c r="F19" s="657"/>
      <c r="G19" s="657"/>
      <c r="H19" s="657"/>
      <c r="I19" s="657"/>
      <c r="J19" s="657"/>
      <c r="K19" s="657"/>
      <c r="L19" s="657"/>
      <c r="M19" s="657"/>
      <c r="N19" s="657"/>
      <c r="O19" s="657"/>
      <c r="P19" s="657"/>
      <c r="Q19" s="657"/>
      <c r="R19" s="657"/>
      <c r="S19" s="657"/>
      <c r="T19" s="657"/>
      <c r="U19" s="657"/>
      <c r="V19" s="399"/>
    </row>
    <row r="20" spans="1:22">
      <c r="A20" s="393">
        <v>2.5</v>
      </c>
      <c r="B20" s="418" t="s">
        <v>637</v>
      </c>
      <c r="C20" s="659">
        <v>22086351.534882009</v>
      </c>
      <c r="D20" s="657">
        <v>22086351.534882009</v>
      </c>
      <c r="E20" s="657"/>
      <c r="F20" s="657"/>
      <c r="G20" s="657">
        <v>0</v>
      </c>
      <c r="H20" s="657"/>
      <c r="I20" s="657"/>
      <c r="J20" s="657"/>
      <c r="K20" s="657"/>
      <c r="L20" s="657">
        <v>0</v>
      </c>
      <c r="M20" s="657"/>
      <c r="N20" s="657"/>
      <c r="O20" s="657"/>
      <c r="P20" s="657"/>
      <c r="Q20" s="657"/>
      <c r="R20" s="657"/>
      <c r="S20" s="657"/>
      <c r="T20" s="657"/>
      <c r="U20" s="657">
        <v>0</v>
      </c>
      <c r="V20" s="399"/>
    </row>
    <row r="21" spans="1:22">
      <c r="A21" s="393">
        <v>2.6</v>
      </c>
      <c r="B21" s="418" t="s">
        <v>638</v>
      </c>
      <c r="C21" s="659"/>
      <c r="D21" s="657"/>
      <c r="E21" s="657"/>
      <c r="F21" s="657"/>
      <c r="G21" s="657"/>
      <c r="H21" s="657"/>
      <c r="I21" s="657"/>
      <c r="J21" s="657"/>
      <c r="K21" s="657"/>
      <c r="L21" s="657"/>
      <c r="M21" s="657"/>
      <c r="N21" s="657"/>
      <c r="O21" s="657"/>
      <c r="P21" s="657"/>
      <c r="Q21" s="657"/>
      <c r="R21" s="657"/>
      <c r="S21" s="657"/>
      <c r="T21" s="657"/>
      <c r="U21" s="657"/>
      <c r="V21" s="399"/>
    </row>
    <row r="22" spans="1:22">
      <c r="A22" s="438">
        <v>3</v>
      </c>
      <c r="B22" s="398" t="s">
        <v>693</v>
      </c>
      <c r="C22" s="660">
        <f>SUM(C23:C28)</f>
        <v>117545592.91</v>
      </c>
      <c r="D22" s="660">
        <f t="shared" ref="D22" si="19">SUM(D23:D28)</f>
        <v>117163617.47</v>
      </c>
      <c r="E22" s="660">
        <f t="shared" ref="E22" si="20">SUM(E23:E28)</f>
        <v>0</v>
      </c>
      <c r="F22" s="673"/>
      <c r="G22" s="660">
        <f t="shared" ref="G22" si="21">SUM(G23:G28)</f>
        <v>340224</v>
      </c>
      <c r="H22" s="673"/>
      <c r="I22" s="673"/>
      <c r="J22" s="673"/>
      <c r="K22" s="673"/>
      <c r="L22" s="660">
        <f t="shared" ref="L22" si="22">SUM(L23:L28)</f>
        <v>0</v>
      </c>
      <c r="M22" s="673"/>
      <c r="N22" s="673"/>
      <c r="O22" s="673"/>
      <c r="P22" s="673"/>
      <c r="Q22" s="673"/>
      <c r="R22" s="673"/>
      <c r="S22" s="673"/>
      <c r="T22" s="673"/>
      <c r="U22" s="660">
        <f t="shared" ref="U22" si="23">SUM(U23:U28)</f>
        <v>0</v>
      </c>
      <c r="V22" s="399"/>
    </row>
    <row r="23" spans="1:22">
      <c r="A23" s="393">
        <v>3.1</v>
      </c>
      <c r="B23" s="418" t="s">
        <v>633</v>
      </c>
      <c r="C23" s="659"/>
      <c r="D23" s="657"/>
      <c r="E23" s="657"/>
      <c r="F23" s="673"/>
      <c r="G23" s="657"/>
      <c r="H23" s="673"/>
      <c r="I23" s="673"/>
      <c r="J23" s="673"/>
      <c r="K23" s="673"/>
      <c r="L23" s="657"/>
      <c r="M23" s="673"/>
      <c r="N23" s="673"/>
      <c r="O23" s="673"/>
      <c r="P23" s="673"/>
      <c r="Q23" s="673"/>
      <c r="R23" s="673"/>
      <c r="S23" s="673"/>
      <c r="T23" s="673"/>
      <c r="U23" s="657"/>
      <c r="V23" s="399"/>
    </row>
    <row r="24" spans="1:22">
      <c r="A24" s="393">
        <v>3.2</v>
      </c>
      <c r="B24" s="418" t="s">
        <v>634</v>
      </c>
      <c r="C24" s="659"/>
      <c r="D24" s="657"/>
      <c r="E24" s="657"/>
      <c r="F24" s="673"/>
      <c r="G24" s="657"/>
      <c r="H24" s="673"/>
      <c r="I24" s="673"/>
      <c r="J24" s="673"/>
      <c r="K24" s="673"/>
      <c r="L24" s="657"/>
      <c r="M24" s="673"/>
      <c r="N24" s="673"/>
      <c r="O24" s="673"/>
      <c r="P24" s="673"/>
      <c r="Q24" s="673"/>
      <c r="R24" s="673"/>
      <c r="S24" s="673"/>
      <c r="T24" s="673"/>
      <c r="U24" s="657"/>
      <c r="V24" s="399"/>
    </row>
    <row r="25" spans="1:22">
      <c r="A25" s="393">
        <v>3.3</v>
      </c>
      <c r="B25" s="418" t="s">
        <v>635</v>
      </c>
      <c r="C25" s="659">
        <v>89625533.539999992</v>
      </c>
      <c r="D25" s="657">
        <v>89625533.539999992</v>
      </c>
      <c r="E25" s="657"/>
      <c r="F25" s="673"/>
      <c r="G25" s="657">
        <v>0</v>
      </c>
      <c r="H25" s="673"/>
      <c r="I25" s="673"/>
      <c r="J25" s="673"/>
      <c r="K25" s="673"/>
      <c r="L25" s="657">
        <v>0</v>
      </c>
      <c r="M25" s="673"/>
      <c r="N25" s="673"/>
      <c r="O25" s="673"/>
      <c r="P25" s="673"/>
      <c r="Q25" s="673"/>
      <c r="R25" s="673"/>
      <c r="S25" s="673"/>
      <c r="T25" s="673"/>
      <c r="U25" s="657">
        <v>0</v>
      </c>
      <c r="V25" s="399"/>
    </row>
    <row r="26" spans="1:22">
      <c r="A26" s="393">
        <v>3.4</v>
      </c>
      <c r="B26" s="418" t="s">
        <v>636</v>
      </c>
      <c r="C26" s="659">
        <v>0</v>
      </c>
      <c r="D26" s="657">
        <v>0</v>
      </c>
      <c r="E26" s="657"/>
      <c r="F26" s="673"/>
      <c r="G26" s="657">
        <v>0</v>
      </c>
      <c r="H26" s="673"/>
      <c r="I26" s="673"/>
      <c r="J26" s="673"/>
      <c r="K26" s="673"/>
      <c r="L26" s="657">
        <v>0</v>
      </c>
      <c r="M26" s="673"/>
      <c r="N26" s="673"/>
      <c r="O26" s="673"/>
      <c r="P26" s="673"/>
      <c r="Q26" s="673"/>
      <c r="R26" s="673"/>
      <c r="S26" s="673"/>
      <c r="T26" s="673"/>
      <c r="U26" s="657">
        <v>0</v>
      </c>
      <c r="V26" s="399"/>
    </row>
    <row r="27" spans="1:22">
      <c r="A27" s="393">
        <v>3.5</v>
      </c>
      <c r="B27" s="418" t="s">
        <v>637</v>
      </c>
      <c r="C27" s="659">
        <v>27878307.93</v>
      </c>
      <c r="D27" s="657">
        <v>27538083.93</v>
      </c>
      <c r="E27" s="657"/>
      <c r="F27" s="673"/>
      <c r="G27" s="657">
        <v>340224</v>
      </c>
      <c r="H27" s="673"/>
      <c r="I27" s="673"/>
      <c r="J27" s="673"/>
      <c r="K27" s="673"/>
      <c r="L27" s="657">
        <v>0</v>
      </c>
      <c r="M27" s="673"/>
      <c r="N27" s="673"/>
      <c r="O27" s="673"/>
      <c r="P27" s="673"/>
      <c r="Q27" s="673"/>
      <c r="R27" s="673"/>
      <c r="S27" s="673"/>
      <c r="T27" s="673"/>
      <c r="U27" s="657">
        <v>0</v>
      </c>
      <c r="V27" s="399"/>
    </row>
    <row r="28" spans="1:22">
      <c r="A28" s="393">
        <v>3.6</v>
      </c>
      <c r="B28" s="418" t="s">
        <v>638</v>
      </c>
      <c r="C28" s="659">
        <v>41751.440000000017</v>
      </c>
      <c r="D28" s="657">
        <v>0</v>
      </c>
      <c r="E28" s="657"/>
      <c r="F28" s="673"/>
      <c r="G28" s="657">
        <v>0</v>
      </c>
      <c r="H28" s="673"/>
      <c r="I28" s="673"/>
      <c r="J28" s="673"/>
      <c r="K28" s="673"/>
      <c r="L28" s="657">
        <v>0</v>
      </c>
      <c r="M28" s="673"/>
      <c r="N28" s="673"/>
      <c r="O28" s="673"/>
      <c r="P28" s="673"/>
      <c r="Q28" s="673"/>
      <c r="R28" s="673"/>
      <c r="S28" s="673"/>
      <c r="T28" s="673"/>
      <c r="U28" s="657">
        <v>0</v>
      </c>
      <c r="V28" s="399"/>
    </row>
  </sheetData>
  <mergeCells count="6">
    <mergeCell ref="A5:B7"/>
    <mergeCell ref="C5:U5"/>
    <mergeCell ref="C6:C7"/>
    <mergeCell ref="D6:F6"/>
    <mergeCell ref="G6:K6"/>
    <mergeCell ref="M6:U6"/>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2"/>
  <sheetViews>
    <sheetView showGridLines="0" workbookViewId="0">
      <selection activeCell="A5" sqref="A5:B7"/>
    </sheetView>
  </sheetViews>
  <sheetFormatPr defaultColWidth="9.33203125" defaultRowHeight="12"/>
  <cols>
    <col min="1" max="1" width="11.6640625" style="396" bestFit="1" customWidth="1"/>
    <col min="2" max="2" width="90.33203125" style="396" bestFit="1" customWidth="1"/>
    <col min="3" max="3" width="19.6640625" style="396" customWidth="1"/>
    <col min="4" max="4" width="21.109375" style="396" customWidth="1"/>
    <col min="5" max="5" width="17.109375" style="396" customWidth="1"/>
    <col min="6" max="6" width="22.33203125" style="396" customWidth="1"/>
    <col min="7" max="7" width="19.33203125" style="396" customWidth="1"/>
    <col min="8" max="8" width="17.109375" style="396" customWidth="1"/>
    <col min="9" max="14" width="22.33203125" style="396" customWidth="1"/>
    <col min="15" max="15" width="23" style="396" customWidth="1"/>
    <col min="16" max="16" width="21.6640625" style="396" bestFit="1" customWidth="1"/>
    <col min="17" max="19" width="19" style="396" bestFit="1" customWidth="1"/>
    <col min="20" max="20" width="14.6640625" style="396" customWidth="1"/>
    <col min="21" max="21" width="20" style="396" customWidth="1"/>
    <col min="22" max="16384" width="9.33203125" style="396"/>
  </cols>
  <sheetData>
    <row r="1" spans="1:21" ht="13.2">
      <c r="A1" s="387" t="s">
        <v>30</v>
      </c>
      <c r="B1" s="450" t="str">
        <f>'Info '!C2</f>
        <v>JSC Isbank Georgia</v>
      </c>
    </row>
    <row r="2" spans="1:21" ht="13.2">
      <c r="A2" s="388" t="s">
        <v>31</v>
      </c>
      <c r="B2" s="451">
        <f>'1. key ratios '!B2</f>
        <v>44834</v>
      </c>
      <c r="C2" s="423"/>
    </row>
    <row r="3" spans="1:21">
      <c r="A3" s="389" t="s">
        <v>641</v>
      </c>
    </row>
    <row r="5" spans="1:21" ht="13.5" customHeight="1">
      <c r="A5" s="793" t="s">
        <v>642</v>
      </c>
      <c r="B5" s="794"/>
      <c r="C5" s="802" t="s">
        <v>643</v>
      </c>
      <c r="D5" s="803"/>
      <c r="E5" s="803"/>
      <c r="F5" s="803"/>
      <c r="G5" s="803"/>
      <c r="H5" s="803"/>
      <c r="I5" s="803"/>
      <c r="J5" s="803"/>
      <c r="K5" s="803"/>
      <c r="L5" s="803"/>
      <c r="M5" s="803"/>
      <c r="N5" s="803"/>
      <c r="O5" s="803"/>
      <c r="P5" s="803"/>
      <c r="Q5" s="803"/>
      <c r="R5" s="803"/>
      <c r="S5" s="803"/>
      <c r="T5" s="804"/>
      <c r="U5" s="435"/>
    </row>
    <row r="6" spans="1:21">
      <c r="A6" s="795"/>
      <c r="B6" s="796"/>
      <c r="C6" s="786" t="s">
        <v>109</v>
      </c>
      <c r="D6" s="799" t="s">
        <v>644</v>
      </c>
      <c r="E6" s="799"/>
      <c r="F6" s="800"/>
      <c r="G6" s="801" t="s">
        <v>645</v>
      </c>
      <c r="H6" s="799"/>
      <c r="I6" s="799"/>
      <c r="J6" s="799"/>
      <c r="K6" s="800"/>
      <c r="L6" s="789" t="s">
        <v>646</v>
      </c>
      <c r="M6" s="790"/>
      <c r="N6" s="790"/>
      <c r="O6" s="790"/>
      <c r="P6" s="790"/>
      <c r="Q6" s="790"/>
      <c r="R6" s="790"/>
      <c r="S6" s="790"/>
      <c r="T6" s="791"/>
      <c r="U6" s="422"/>
    </row>
    <row r="7" spans="1:21">
      <c r="A7" s="797"/>
      <c r="B7" s="798"/>
      <c r="C7" s="787"/>
      <c r="E7" s="416" t="s">
        <v>619</v>
      </c>
      <c r="F7" s="428" t="s">
        <v>620</v>
      </c>
      <c r="H7" s="416" t="s">
        <v>619</v>
      </c>
      <c r="I7" s="428" t="s">
        <v>621</v>
      </c>
      <c r="J7" s="428" t="s">
        <v>622</v>
      </c>
      <c r="K7" s="428" t="s">
        <v>623</v>
      </c>
      <c r="L7" s="439"/>
      <c r="M7" s="416" t="s">
        <v>624</v>
      </c>
      <c r="N7" s="428" t="s">
        <v>622</v>
      </c>
      <c r="O7" s="428" t="s">
        <v>625</v>
      </c>
      <c r="P7" s="428" t="s">
        <v>626</v>
      </c>
      <c r="Q7" s="428" t="s">
        <v>627</v>
      </c>
      <c r="R7" s="428" t="s">
        <v>628</v>
      </c>
      <c r="S7" s="428" t="s">
        <v>629</v>
      </c>
      <c r="T7" s="437" t="s">
        <v>630</v>
      </c>
      <c r="U7" s="435"/>
    </row>
    <row r="8" spans="1:21">
      <c r="A8" s="439">
        <v>1</v>
      </c>
      <c r="B8" s="434" t="s">
        <v>632</v>
      </c>
      <c r="C8" s="665">
        <v>272284655.61999995</v>
      </c>
      <c r="D8" s="657">
        <v>252899377.96000001</v>
      </c>
      <c r="E8" s="657">
        <v>29839.66</v>
      </c>
      <c r="F8" s="657">
        <v>2265.29</v>
      </c>
      <c r="G8" s="657">
        <v>10728457.35</v>
      </c>
      <c r="H8" s="657">
        <v>4761.4399999999996</v>
      </c>
      <c r="I8" s="657">
        <v>4181.4399999999996</v>
      </c>
      <c r="J8" s="657">
        <v>0</v>
      </c>
      <c r="K8" s="657">
        <v>0</v>
      </c>
      <c r="L8" s="657">
        <v>8656820.3100000005</v>
      </c>
      <c r="M8" s="657">
        <v>6604.38</v>
      </c>
      <c r="N8" s="657">
        <v>85440.86</v>
      </c>
      <c r="O8" s="657">
        <v>583693.73</v>
      </c>
      <c r="P8" s="657">
        <v>22247.230000000003</v>
      </c>
      <c r="Q8" s="657">
        <v>3556.0299999999997</v>
      </c>
      <c r="R8" s="657">
        <v>1667919.7000000002</v>
      </c>
      <c r="S8" s="657">
        <v>220944.65000000002</v>
      </c>
      <c r="T8" s="657">
        <v>0</v>
      </c>
      <c r="U8" s="399"/>
    </row>
    <row r="9" spans="1:21">
      <c r="A9" s="418">
        <v>1.1000000000000001</v>
      </c>
      <c r="B9" s="418" t="s">
        <v>647</v>
      </c>
      <c r="C9" s="659">
        <v>225683920.62999985</v>
      </c>
      <c r="D9" s="657">
        <v>208229475.36999992</v>
      </c>
      <c r="E9" s="657">
        <v>8469637.5399999991</v>
      </c>
      <c r="F9" s="657">
        <v>0</v>
      </c>
      <c r="G9" s="657">
        <v>9764722.290000001</v>
      </c>
      <c r="H9" s="657">
        <v>0</v>
      </c>
      <c r="I9" s="657">
        <v>0</v>
      </c>
      <c r="J9" s="657">
        <v>0</v>
      </c>
      <c r="K9" s="657">
        <v>0</v>
      </c>
      <c r="L9" s="657">
        <v>7689722.9700000025</v>
      </c>
      <c r="M9" s="657">
        <v>85408.99</v>
      </c>
      <c r="N9" s="657">
        <v>75552.62</v>
      </c>
      <c r="O9" s="657">
        <v>499735.88999999996</v>
      </c>
      <c r="P9" s="657">
        <v>0</v>
      </c>
      <c r="Q9" s="657">
        <v>25091.529999999995</v>
      </c>
      <c r="R9" s="657">
        <v>1613595.45</v>
      </c>
      <c r="S9" s="657">
        <v>149568.93000000002</v>
      </c>
      <c r="T9" s="657">
        <v>7710.08</v>
      </c>
      <c r="U9" s="399"/>
    </row>
    <row r="10" spans="1:21">
      <c r="A10" s="440" t="s">
        <v>14</v>
      </c>
      <c r="B10" s="440" t="s">
        <v>648</v>
      </c>
      <c r="C10" s="666">
        <v>137359150.34999993</v>
      </c>
      <c r="D10" s="657">
        <v>128866713.91000004</v>
      </c>
      <c r="E10" s="657">
        <v>8469637.5399999991</v>
      </c>
      <c r="F10" s="657">
        <v>0</v>
      </c>
      <c r="G10" s="657">
        <v>1294487.67</v>
      </c>
      <c r="H10" s="657">
        <v>0</v>
      </c>
      <c r="I10" s="657">
        <v>0</v>
      </c>
      <c r="J10" s="657">
        <v>0</v>
      </c>
      <c r="K10" s="657">
        <v>0</v>
      </c>
      <c r="L10" s="657">
        <v>7197948.7700000014</v>
      </c>
      <c r="M10" s="657">
        <v>85408.99</v>
      </c>
      <c r="N10" s="657">
        <v>75552.62</v>
      </c>
      <c r="O10" s="657">
        <v>495342.74999999994</v>
      </c>
      <c r="P10" s="657">
        <v>0</v>
      </c>
      <c r="Q10" s="657">
        <v>21535.499999999996</v>
      </c>
      <c r="R10" s="657">
        <v>1613595.45</v>
      </c>
      <c r="S10" s="657">
        <v>0</v>
      </c>
      <c r="T10" s="657">
        <v>0</v>
      </c>
      <c r="U10" s="399"/>
    </row>
    <row r="11" spans="1:21">
      <c r="A11" s="408" t="s">
        <v>649</v>
      </c>
      <c r="B11" s="408" t="s">
        <v>650</v>
      </c>
      <c r="C11" s="667">
        <v>60751302.619999997</v>
      </c>
      <c r="D11" s="657">
        <v>52334418.799999997</v>
      </c>
      <c r="E11" s="657">
        <v>8277272.7299999995</v>
      </c>
      <c r="F11" s="657">
        <v>0</v>
      </c>
      <c r="G11" s="657">
        <v>1294487.67</v>
      </c>
      <c r="H11" s="657">
        <v>0</v>
      </c>
      <c r="I11" s="657">
        <v>0</v>
      </c>
      <c r="J11" s="657">
        <v>0</v>
      </c>
      <c r="K11" s="657">
        <v>0</v>
      </c>
      <c r="L11" s="657">
        <v>7122396.1500000013</v>
      </c>
      <c r="M11" s="657">
        <v>85408.99</v>
      </c>
      <c r="N11" s="657">
        <v>0</v>
      </c>
      <c r="O11" s="657">
        <v>495342.74999999994</v>
      </c>
      <c r="P11" s="657">
        <v>0</v>
      </c>
      <c r="Q11" s="657">
        <v>21535.499999999996</v>
      </c>
      <c r="R11" s="657">
        <v>1613595.45</v>
      </c>
      <c r="S11" s="657">
        <v>0</v>
      </c>
      <c r="T11" s="657">
        <v>0</v>
      </c>
      <c r="U11" s="399"/>
    </row>
    <row r="12" spans="1:21">
      <c r="A12" s="408" t="s">
        <v>651</v>
      </c>
      <c r="B12" s="408" t="s">
        <v>652</v>
      </c>
      <c r="C12" s="667">
        <v>2516671.2600000002</v>
      </c>
      <c r="D12" s="657">
        <v>2516671.2600000002</v>
      </c>
      <c r="E12" s="657">
        <v>0</v>
      </c>
      <c r="F12" s="657">
        <v>0</v>
      </c>
      <c r="G12" s="657">
        <v>0</v>
      </c>
      <c r="H12" s="657">
        <v>0</v>
      </c>
      <c r="I12" s="657">
        <v>0</v>
      </c>
      <c r="J12" s="657">
        <v>0</v>
      </c>
      <c r="K12" s="657">
        <v>0</v>
      </c>
      <c r="L12" s="657">
        <v>0</v>
      </c>
      <c r="M12" s="657">
        <v>0</v>
      </c>
      <c r="N12" s="657">
        <v>0</v>
      </c>
      <c r="O12" s="657">
        <v>0</v>
      </c>
      <c r="P12" s="657">
        <v>0</v>
      </c>
      <c r="Q12" s="657">
        <v>0</v>
      </c>
      <c r="R12" s="657">
        <v>0</v>
      </c>
      <c r="S12" s="657">
        <v>0</v>
      </c>
      <c r="T12" s="657">
        <v>0</v>
      </c>
      <c r="U12" s="399"/>
    </row>
    <row r="13" spans="1:21">
      <c r="A13" s="408" t="s">
        <v>653</v>
      </c>
      <c r="B13" s="408" t="s">
        <v>654</v>
      </c>
      <c r="C13" s="667">
        <v>24475983.130000003</v>
      </c>
      <c r="D13" s="657">
        <v>24400430.510000002</v>
      </c>
      <c r="E13" s="657">
        <v>0</v>
      </c>
      <c r="F13" s="657">
        <v>0</v>
      </c>
      <c r="G13" s="657">
        <v>0</v>
      </c>
      <c r="H13" s="657">
        <v>0</v>
      </c>
      <c r="I13" s="657">
        <v>0</v>
      </c>
      <c r="J13" s="657">
        <v>0</v>
      </c>
      <c r="K13" s="657">
        <v>0</v>
      </c>
      <c r="L13" s="657">
        <v>75552.62</v>
      </c>
      <c r="M13" s="657">
        <v>0</v>
      </c>
      <c r="N13" s="657">
        <v>75552.62</v>
      </c>
      <c r="O13" s="657">
        <v>0</v>
      </c>
      <c r="P13" s="657">
        <v>0</v>
      </c>
      <c r="Q13" s="657">
        <v>0</v>
      </c>
      <c r="R13" s="657">
        <v>0</v>
      </c>
      <c r="S13" s="657">
        <v>0</v>
      </c>
      <c r="T13" s="657">
        <v>0</v>
      </c>
      <c r="U13" s="399"/>
    </row>
    <row r="14" spans="1:21">
      <c r="A14" s="408" t="s">
        <v>655</v>
      </c>
      <c r="B14" s="408" t="s">
        <v>656</v>
      </c>
      <c r="C14" s="667">
        <v>49615193.339999989</v>
      </c>
      <c r="D14" s="657">
        <v>49615193.339999989</v>
      </c>
      <c r="E14" s="657">
        <v>192364.81</v>
      </c>
      <c r="F14" s="657">
        <v>0</v>
      </c>
      <c r="G14" s="657">
        <v>0</v>
      </c>
      <c r="H14" s="657">
        <v>0</v>
      </c>
      <c r="I14" s="657">
        <v>0</v>
      </c>
      <c r="J14" s="657">
        <v>0</v>
      </c>
      <c r="K14" s="657">
        <v>0</v>
      </c>
      <c r="L14" s="657">
        <v>0</v>
      </c>
      <c r="M14" s="657">
        <v>0</v>
      </c>
      <c r="N14" s="657">
        <v>0</v>
      </c>
      <c r="O14" s="657">
        <v>0</v>
      </c>
      <c r="P14" s="657">
        <v>0</v>
      </c>
      <c r="Q14" s="657">
        <v>0</v>
      </c>
      <c r="R14" s="657">
        <v>0</v>
      </c>
      <c r="S14" s="657">
        <v>0</v>
      </c>
      <c r="T14" s="657">
        <v>0</v>
      </c>
      <c r="U14" s="399"/>
    </row>
    <row r="15" spans="1:21">
      <c r="A15" s="409">
        <v>1.2</v>
      </c>
      <c r="B15" s="409" t="s">
        <v>657</v>
      </c>
      <c r="C15" s="659">
        <v>7833454.8814000068</v>
      </c>
      <c r="D15" s="657">
        <v>4123687.0893999985</v>
      </c>
      <c r="E15" s="657">
        <v>169392.75080000001</v>
      </c>
      <c r="F15" s="657">
        <v>0</v>
      </c>
      <c r="G15" s="657">
        <v>976472.22900000005</v>
      </c>
      <c r="H15" s="657">
        <v>0</v>
      </c>
      <c r="I15" s="657">
        <v>0</v>
      </c>
      <c r="J15" s="657">
        <v>0</v>
      </c>
      <c r="K15" s="657">
        <v>0</v>
      </c>
      <c r="L15" s="657">
        <v>2733295.5630000015</v>
      </c>
      <c r="M15" s="657">
        <v>27180.877000000004</v>
      </c>
      <c r="N15" s="657">
        <v>22665.786</v>
      </c>
      <c r="O15" s="657">
        <v>150799.39499999999</v>
      </c>
      <c r="P15" s="657">
        <v>0</v>
      </c>
      <c r="Q15" s="657">
        <v>25091.529999999995</v>
      </c>
      <c r="R15" s="657">
        <v>484078.63500000001</v>
      </c>
      <c r="S15" s="657">
        <v>149568.93000000002</v>
      </c>
      <c r="T15" s="657">
        <v>7710.08</v>
      </c>
      <c r="U15" s="399"/>
    </row>
    <row r="16" spans="1:21">
      <c r="A16" s="441">
        <v>1.3</v>
      </c>
      <c r="B16" s="409" t="s">
        <v>704</v>
      </c>
      <c r="C16" s="674"/>
      <c r="D16" s="674"/>
      <c r="E16" s="674"/>
      <c r="F16" s="674"/>
      <c r="G16" s="674"/>
      <c r="H16" s="674"/>
      <c r="I16" s="674"/>
      <c r="J16" s="674"/>
      <c r="K16" s="674"/>
      <c r="L16" s="674"/>
      <c r="M16" s="674"/>
      <c r="N16" s="674"/>
      <c r="O16" s="674"/>
      <c r="P16" s="674"/>
      <c r="Q16" s="674"/>
      <c r="R16" s="674"/>
      <c r="S16" s="674"/>
      <c r="T16" s="674"/>
      <c r="U16" s="399"/>
    </row>
    <row r="17" spans="1:21">
      <c r="A17" s="412" t="s">
        <v>658</v>
      </c>
      <c r="B17" s="410" t="s">
        <v>659</v>
      </c>
      <c r="C17" s="668">
        <v>221715319.84975263</v>
      </c>
      <c r="D17" s="657">
        <v>204260874.58975267</v>
      </c>
      <c r="E17" s="657">
        <v>8469637.5399999991</v>
      </c>
      <c r="F17" s="657">
        <v>0</v>
      </c>
      <c r="G17" s="657">
        <v>9764722.290000001</v>
      </c>
      <c r="H17" s="657">
        <v>0</v>
      </c>
      <c r="I17" s="657">
        <v>0</v>
      </c>
      <c r="J17" s="657">
        <v>0</v>
      </c>
      <c r="K17" s="657">
        <v>0</v>
      </c>
      <c r="L17" s="657">
        <v>7689722.9700000025</v>
      </c>
      <c r="M17" s="657">
        <v>85408.99</v>
      </c>
      <c r="N17" s="657">
        <v>75552.62</v>
      </c>
      <c r="O17" s="657">
        <v>499735.88999999996</v>
      </c>
      <c r="P17" s="657">
        <v>0</v>
      </c>
      <c r="Q17" s="657">
        <v>25091.529999999995</v>
      </c>
      <c r="R17" s="657">
        <v>1613595.45</v>
      </c>
      <c r="S17" s="657">
        <v>149568.93000000002</v>
      </c>
      <c r="T17" s="657">
        <v>7710.08</v>
      </c>
      <c r="U17" s="399"/>
    </row>
    <row r="18" spans="1:21">
      <c r="A18" s="411" t="s">
        <v>660</v>
      </c>
      <c r="B18" s="411" t="s">
        <v>661</v>
      </c>
      <c r="C18" s="669">
        <v>108801982.76309578</v>
      </c>
      <c r="D18" s="657">
        <v>100309546.32309577</v>
      </c>
      <c r="E18" s="657">
        <v>8428526.262331089</v>
      </c>
      <c r="F18" s="657">
        <v>0</v>
      </c>
      <c r="G18" s="657">
        <v>1294487.67</v>
      </c>
      <c r="H18" s="657">
        <v>0</v>
      </c>
      <c r="I18" s="657">
        <v>0</v>
      </c>
      <c r="J18" s="657">
        <v>0</v>
      </c>
      <c r="K18" s="657">
        <v>0</v>
      </c>
      <c r="L18" s="657">
        <v>7197948.7700000014</v>
      </c>
      <c r="M18" s="657">
        <v>85408.99</v>
      </c>
      <c r="N18" s="657">
        <v>75552.62</v>
      </c>
      <c r="O18" s="657">
        <v>495342.74999999994</v>
      </c>
      <c r="P18" s="657">
        <v>0</v>
      </c>
      <c r="Q18" s="657">
        <v>21535.499999999996</v>
      </c>
      <c r="R18" s="657">
        <v>1613595.45</v>
      </c>
      <c r="S18" s="657">
        <v>0</v>
      </c>
      <c r="T18" s="657">
        <v>0</v>
      </c>
      <c r="U18" s="399"/>
    </row>
    <row r="19" spans="1:21">
      <c r="A19" s="412" t="s">
        <v>662</v>
      </c>
      <c r="B19" s="412" t="s">
        <v>663</v>
      </c>
      <c r="C19" s="670">
        <v>180499725.52906764</v>
      </c>
      <c r="D19" s="657">
        <v>158482623.09469888</v>
      </c>
      <c r="E19" s="657">
        <v>4656126.2090638876</v>
      </c>
      <c r="F19" s="657">
        <v>0</v>
      </c>
      <c r="G19" s="657">
        <v>4466511.7015343644</v>
      </c>
      <c r="H19" s="657">
        <v>0</v>
      </c>
      <c r="I19" s="657">
        <v>0</v>
      </c>
      <c r="J19" s="657">
        <v>0</v>
      </c>
      <c r="K19" s="657">
        <v>0</v>
      </c>
      <c r="L19" s="657">
        <v>17550590.73283447</v>
      </c>
      <c r="M19" s="657">
        <v>160836.40599999993</v>
      </c>
      <c r="N19" s="657">
        <v>84205.440000000002</v>
      </c>
      <c r="O19" s="657">
        <v>4678067.4999999981</v>
      </c>
      <c r="P19" s="657">
        <v>0</v>
      </c>
      <c r="Q19" s="657">
        <v>74861.176834474638</v>
      </c>
      <c r="R19" s="657">
        <v>2778495.9999999991</v>
      </c>
      <c r="S19" s="657">
        <v>0</v>
      </c>
      <c r="T19" s="657">
        <v>0</v>
      </c>
      <c r="U19" s="399"/>
    </row>
    <row r="20" spans="1:21">
      <c r="A20" s="411" t="s">
        <v>664</v>
      </c>
      <c r="B20" s="411" t="s">
        <v>661</v>
      </c>
      <c r="C20" s="669">
        <v>110346674.17469247</v>
      </c>
      <c r="D20" s="657">
        <v>91863648.540323645</v>
      </c>
      <c r="E20" s="657">
        <v>4008712.6767327981</v>
      </c>
      <c r="F20" s="657">
        <v>0</v>
      </c>
      <c r="G20" s="657">
        <v>3172024.0315343644</v>
      </c>
      <c r="H20" s="657">
        <v>0</v>
      </c>
      <c r="I20" s="657">
        <v>0</v>
      </c>
      <c r="J20" s="657">
        <v>0</v>
      </c>
      <c r="K20" s="657">
        <v>0</v>
      </c>
      <c r="L20" s="657">
        <v>15311001.602834463</v>
      </c>
      <c r="M20" s="657">
        <v>153045.50599999994</v>
      </c>
      <c r="N20" s="657">
        <v>8652.8200000000033</v>
      </c>
      <c r="O20" s="657">
        <v>4182737.2499999981</v>
      </c>
      <c r="P20" s="657">
        <v>0</v>
      </c>
      <c r="Q20" s="657">
        <v>74861.176834474638</v>
      </c>
      <c r="R20" s="657">
        <v>1164900.5499999996</v>
      </c>
      <c r="S20" s="657">
        <v>0</v>
      </c>
      <c r="T20" s="657">
        <v>0</v>
      </c>
      <c r="U20" s="399"/>
    </row>
    <row r="21" spans="1:21">
      <c r="A21" s="413">
        <v>1.4</v>
      </c>
      <c r="B21" s="414" t="s">
        <v>665</v>
      </c>
      <c r="C21" s="671"/>
      <c r="D21" s="657"/>
      <c r="E21" s="657"/>
      <c r="F21" s="657"/>
      <c r="G21" s="657"/>
      <c r="H21" s="657"/>
      <c r="I21" s="657"/>
      <c r="J21" s="657"/>
      <c r="K21" s="657"/>
      <c r="L21" s="657"/>
      <c r="M21" s="657"/>
      <c r="N21" s="657"/>
      <c r="O21" s="657"/>
      <c r="P21" s="657"/>
      <c r="Q21" s="657"/>
      <c r="R21" s="657"/>
      <c r="S21" s="657"/>
      <c r="T21" s="657"/>
      <c r="U21" s="399"/>
    </row>
    <row r="22" spans="1:21">
      <c r="A22" s="413">
        <v>1.5</v>
      </c>
      <c r="B22" s="414" t="s">
        <v>666</v>
      </c>
      <c r="C22" s="671"/>
      <c r="D22" s="657"/>
      <c r="E22" s="657"/>
      <c r="F22" s="657"/>
      <c r="G22" s="657"/>
      <c r="H22" s="657"/>
      <c r="I22" s="657"/>
      <c r="J22" s="657"/>
      <c r="K22" s="657"/>
      <c r="L22" s="657"/>
      <c r="M22" s="657"/>
      <c r="N22" s="657"/>
      <c r="O22" s="657"/>
      <c r="P22" s="657"/>
      <c r="Q22" s="657"/>
      <c r="R22" s="657"/>
      <c r="S22" s="657"/>
      <c r="T22" s="657"/>
      <c r="U22" s="399"/>
    </row>
  </sheetData>
  <mergeCells count="6">
    <mergeCell ref="A5:B7"/>
    <mergeCell ref="D6:F6"/>
    <mergeCell ref="G6:K6"/>
    <mergeCell ref="L6:T6"/>
    <mergeCell ref="C6:C7"/>
    <mergeCell ref="C5:T5"/>
  </mergeCells>
  <conditionalFormatting sqref="A5">
    <cfRule type="duplicateValues" dxfId="8" priority="1"/>
    <cfRule type="duplicateValues" dxfId="7" priority="2"/>
  </conditionalFormatting>
  <conditionalFormatting sqref="A5">
    <cfRule type="duplicateValues" dxfId="6" priority="3"/>
  </conditionalFormatting>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6"/>
  <sheetViews>
    <sheetView showGridLines="0" workbookViewId="0">
      <selection activeCell="A5" sqref="A5:B6"/>
    </sheetView>
  </sheetViews>
  <sheetFormatPr defaultColWidth="9.33203125" defaultRowHeight="12"/>
  <cols>
    <col min="1" max="1" width="11.6640625" style="396" bestFit="1" customWidth="1"/>
    <col min="2" max="2" width="53.44140625" style="396" bestFit="1" customWidth="1"/>
    <col min="3" max="3" width="14.6640625" style="396" customWidth="1"/>
    <col min="4" max="4" width="12.33203125" style="396" bestFit="1" customWidth="1"/>
    <col min="5" max="5" width="11.44140625" style="396" customWidth="1"/>
    <col min="6" max="7" width="11.44140625" style="442" customWidth="1"/>
    <col min="8" max="9" width="11.44140625" style="396" customWidth="1"/>
    <col min="10" max="14" width="11.44140625" style="442" customWidth="1"/>
    <col min="15" max="15" width="18.6640625" style="396" bestFit="1" customWidth="1"/>
    <col min="16" max="16384" width="9.33203125" style="396"/>
  </cols>
  <sheetData>
    <row r="1" spans="1:15" ht="13.2">
      <c r="A1" s="387" t="s">
        <v>30</v>
      </c>
      <c r="B1" s="450" t="str">
        <f>'Info '!C2</f>
        <v>JSC Isbank Georgia</v>
      </c>
      <c r="F1" s="396"/>
      <c r="G1" s="396"/>
      <c r="J1" s="396"/>
      <c r="K1" s="396"/>
      <c r="L1" s="396"/>
      <c r="M1" s="396"/>
      <c r="N1" s="396"/>
    </row>
    <row r="2" spans="1:15" ht="13.2">
      <c r="A2" s="388" t="s">
        <v>31</v>
      </c>
      <c r="B2" s="451">
        <f>'1. key ratios '!B2</f>
        <v>44834</v>
      </c>
      <c r="F2" s="396"/>
      <c r="G2" s="396"/>
      <c r="J2" s="396"/>
      <c r="K2" s="396"/>
      <c r="L2" s="396"/>
      <c r="M2" s="396"/>
      <c r="N2" s="396"/>
    </row>
    <row r="3" spans="1:15">
      <c r="A3" s="389" t="s">
        <v>667</v>
      </c>
      <c r="F3" s="396"/>
      <c r="G3" s="396"/>
      <c r="J3" s="396"/>
      <c r="K3" s="396"/>
      <c r="L3" s="396"/>
      <c r="M3" s="396"/>
      <c r="N3" s="396"/>
    </row>
    <row r="4" spans="1:15">
      <c r="F4" s="396"/>
      <c r="G4" s="396"/>
      <c r="J4" s="396"/>
      <c r="K4" s="396"/>
      <c r="L4" s="396"/>
      <c r="M4" s="396"/>
      <c r="N4" s="396"/>
    </row>
    <row r="5" spans="1:15" ht="46.5" customHeight="1">
      <c r="A5" s="760" t="s">
        <v>692</v>
      </c>
      <c r="B5" s="761"/>
      <c r="C5" s="805" t="s">
        <v>668</v>
      </c>
      <c r="D5" s="806"/>
      <c r="E5" s="806"/>
      <c r="F5" s="806"/>
      <c r="G5" s="806"/>
      <c r="H5" s="807"/>
      <c r="I5" s="805" t="s">
        <v>669</v>
      </c>
      <c r="J5" s="808"/>
      <c r="K5" s="808"/>
      <c r="L5" s="808"/>
      <c r="M5" s="808"/>
      <c r="N5" s="809"/>
      <c r="O5" s="810" t="s">
        <v>670</v>
      </c>
    </row>
    <row r="6" spans="1:15" ht="75" customHeight="1">
      <c r="A6" s="764"/>
      <c r="B6" s="765"/>
      <c r="C6" s="415"/>
      <c r="D6" s="416" t="s">
        <v>671</v>
      </c>
      <c r="E6" s="416" t="s">
        <v>672</v>
      </c>
      <c r="F6" s="416" t="s">
        <v>673</v>
      </c>
      <c r="G6" s="416" t="s">
        <v>674</v>
      </c>
      <c r="H6" s="416" t="s">
        <v>675</v>
      </c>
      <c r="I6" s="421"/>
      <c r="J6" s="416" t="s">
        <v>671</v>
      </c>
      <c r="K6" s="416" t="s">
        <v>672</v>
      </c>
      <c r="L6" s="416" t="s">
        <v>673</v>
      </c>
      <c r="M6" s="416" t="s">
        <v>674</v>
      </c>
      <c r="N6" s="416" t="s">
        <v>675</v>
      </c>
      <c r="O6" s="811"/>
    </row>
    <row r="7" spans="1:15">
      <c r="A7" s="393">
        <v>1</v>
      </c>
      <c r="B7" s="397" t="s">
        <v>695</v>
      </c>
      <c r="C7" s="661">
        <v>9687376.8200000003</v>
      </c>
      <c r="D7" s="661">
        <v>9680224.0299999993</v>
      </c>
      <c r="E7" s="661">
        <v>0</v>
      </c>
      <c r="F7" s="661">
        <v>0</v>
      </c>
      <c r="G7" s="661">
        <v>3324.96</v>
      </c>
      <c r="H7" s="661">
        <v>3827.83</v>
      </c>
      <c r="I7" s="661">
        <v>199094.79060000001</v>
      </c>
      <c r="J7" s="661">
        <v>193604.48060000001</v>
      </c>
      <c r="K7" s="661">
        <v>0</v>
      </c>
      <c r="L7" s="661">
        <v>0</v>
      </c>
      <c r="M7" s="661">
        <v>1662.48</v>
      </c>
      <c r="N7" s="661">
        <v>3827.83</v>
      </c>
      <c r="O7" s="657"/>
    </row>
    <row r="8" spans="1:15">
      <c r="A8" s="393">
        <v>2</v>
      </c>
      <c r="B8" s="397" t="s">
        <v>566</v>
      </c>
      <c r="C8" s="661">
        <v>64254619.750000007</v>
      </c>
      <c r="D8" s="657">
        <v>64254619.750000007</v>
      </c>
      <c r="E8" s="657">
        <v>0</v>
      </c>
      <c r="F8" s="662">
        <v>0</v>
      </c>
      <c r="G8" s="662">
        <v>0</v>
      </c>
      <c r="H8" s="657">
        <v>0</v>
      </c>
      <c r="I8" s="657">
        <v>862158.92320000008</v>
      </c>
      <c r="J8" s="662">
        <v>862158.92320000008</v>
      </c>
      <c r="K8" s="662">
        <v>0</v>
      </c>
      <c r="L8" s="662">
        <v>0</v>
      </c>
      <c r="M8" s="662">
        <v>0</v>
      </c>
      <c r="N8" s="662">
        <v>0</v>
      </c>
      <c r="O8" s="657"/>
    </row>
    <row r="9" spans="1:15">
      <c r="A9" s="393">
        <v>3</v>
      </c>
      <c r="B9" s="397" t="s">
        <v>567</v>
      </c>
      <c r="C9" s="661">
        <v>0</v>
      </c>
      <c r="D9" s="657">
        <v>0</v>
      </c>
      <c r="E9" s="657">
        <v>0</v>
      </c>
      <c r="F9" s="663">
        <v>0</v>
      </c>
      <c r="G9" s="663">
        <v>0</v>
      </c>
      <c r="H9" s="657">
        <v>0</v>
      </c>
      <c r="I9" s="657">
        <v>0</v>
      </c>
      <c r="J9" s="663">
        <v>0</v>
      </c>
      <c r="K9" s="663">
        <v>0</v>
      </c>
      <c r="L9" s="663">
        <v>0</v>
      </c>
      <c r="M9" s="663">
        <v>0</v>
      </c>
      <c r="N9" s="663">
        <v>0</v>
      </c>
      <c r="O9" s="657"/>
    </row>
    <row r="10" spans="1:15">
      <c r="A10" s="393">
        <v>4</v>
      </c>
      <c r="B10" s="397" t="s">
        <v>696</v>
      </c>
      <c r="C10" s="661">
        <v>13030424.359999999</v>
      </c>
      <c r="D10" s="657">
        <v>13030424.359999999</v>
      </c>
      <c r="E10" s="657">
        <v>0</v>
      </c>
      <c r="F10" s="663">
        <v>0</v>
      </c>
      <c r="G10" s="663">
        <v>0</v>
      </c>
      <c r="H10" s="657">
        <v>0</v>
      </c>
      <c r="I10" s="657">
        <v>220915.68720000001</v>
      </c>
      <c r="J10" s="663">
        <v>220915.68720000001</v>
      </c>
      <c r="K10" s="663">
        <v>0</v>
      </c>
      <c r="L10" s="663">
        <v>0</v>
      </c>
      <c r="M10" s="663">
        <v>0</v>
      </c>
      <c r="N10" s="663">
        <v>0</v>
      </c>
      <c r="O10" s="657"/>
    </row>
    <row r="11" spans="1:15">
      <c r="A11" s="393">
        <v>5</v>
      </c>
      <c r="B11" s="397" t="s">
        <v>568</v>
      </c>
      <c r="C11" s="661">
        <v>12772340.540000001</v>
      </c>
      <c r="D11" s="657">
        <v>12772340.540000001</v>
      </c>
      <c r="E11" s="657">
        <v>0</v>
      </c>
      <c r="F11" s="663">
        <v>0</v>
      </c>
      <c r="G11" s="663">
        <v>0</v>
      </c>
      <c r="H11" s="657">
        <v>0</v>
      </c>
      <c r="I11" s="657">
        <v>255446.81079999998</v>
      </c>
      <c r="J11" s="663">
        <v>255446.81079999998</v>
      </c>
      <c r="K11" s="663">
        <v>0</v>
      </c>
      <c r="L11" s="663">
        <v>0</v>
      </c>
      <c r="M11" s="663">
        <v>0</v>
      </c>
      <c r="N11" s="663">
        <v>0</v>
      </c>
      <c r="O11" s="657"/>
    </row>
    <row r="12" spans="1:15">
      <c r="A12" s="393">
        <v>6</v>
      </c>
      <c r="B12" s="397" t="s">
        <v>569</v>
      </c>
      <c r="C12" s="661">
        <v>1383266.0699999998</v>
      </c>
      <c r="D12" s="657">
        <v>1367173.35</v>
      </c>
      <c r="E12" s="657">
        <v>0</v>
      </c>
      <c r="F12" s="663">
        <v>12.5</v>
      </c>
      <c r="G12" s="663">
        <v>12184.04</v>
      </c>
      <c r="H12" s="657">
        <v>3896.18</v>
      </c>
      <c r="I12" s="657">
        <v>37335.416999999994</v>
      </c>
      <c r="J12" s="663">
        <v>27343.466999999997</v>
      </c>
      <c r="K12" s="663">
        <v>0</v>
      </c>
      <c r="L12" s="663">
        <v>3.75</v>
      </c>
      <c r="M12" s="663">
        <v>6092.02</v>
      </c>
      <c r="N12" s="663">
        <v>3896.18</v>
      </c>
      <c r="O12" s="657"/>
    </row>
    <row r="13" spans="1:15">
      <c r="A13" s="393">
        <v>7</v>
      </c>
      <c r="B13" s="397" t="s">
        <v>570</v>
      </c>
      <c r="C13" s="661">
        <v>19550451.369999997</v>
      </c>
      <c r="D13" s="657">
        <v>19550451.369999997</v>
      </c>
      <c r="E13" s="657">
        <v>0</v>
      </c>
      <c r="F13" s="663">
        <v>0</v>
      </c>
      <c r="G13" s="663">
        <v>0</v>
      </c>
      <c r="H13" s="657">
        <v>0</v>
      </c>
      <c r="I13" s="657">
        <v>391009.02739999996</v>
      </c>
      <c r="J13" s="663">
        <v>391009.02739999996</v>
      </c>
      <c r="K13" s="663">
        <v>0</v>
      </c>
      <c r="L13" s="663">
        <v>0</v>
      </c>
      <c r="M13" s="663">
        <v>0</v>
      </c>
      <c r="N13" s="663">
        <v>0</v>
      </c>
      <c r="O13" s="657"/>
    </row>
    <row r="14" spans="1:15">
      <c r="A14" s="393">
        <v>8</v>
      </c>
      <c r="B14" s="397" t="s">
        <v>571</v>
      </c>
      <c r="C14" s="661">
        <v>3036782.2</v>
      </c>
      <c r="D14" s="657">
        <v>2300946.27</v>
      </c>
      <c r="E14" s="657">
        <v>0</v>
      </c>
      <c r="F14" s="663">
        <v>495330.24999999994</v>
      </c>
      <c r="G14" s="663">
        <v>0</v>
      </c>
      <c r="H14" s="657">
        <v>240505.68</v>
      </c>
      <c r="I14" s="657">
        <v>435123.68040000001</v>
      </c>
      <c r="J14" s="663">
        <v>46018.9254</v>
      </c>
      <c r="K14" s="663">
        <v>0</v>
      </c>
      <c r="L14" s="663">
        <v>148599.07500000001</v>
      </c>
      <c r="M14" s="663">
        <v>0</v>
      </c>
      <c r="N14" s="663">
        <v>240505.68</v>
      </c>
      <c r="O14" s="657"/>
    </row>
    <row r="15" spans="1:15">
      <c r="A15" s="393">
        <v>9</v>
      </c>
      <c r="B15" s="397" t="s">
        <v>572</v>
      </c>
      <c r="C15" s="661">
        <v>6630215.7199999997</v>
      </c>
      <c r="D15" s="657">
        <v>6630215.7199999997</v>
      </c>
      <c r="E15" s="657">
        <v>0</v>
      </c>
      <c r="F15" s="663">
        <v>0</v>
      </c>
      <c r="G15" s="663">
        <v>0</v>
      </c>
      <c r="H15" s="657">
        <v>0</v>
      </c>
      <c r="I15" s="657">
        <v>132604.31439999997</v>
      </c>
      <c r="J15" s="663">
        <v>132604.31439999997</v>
      </c>
      <c r="K15" s="663">
        <v>0</v>
      </c>
      <c r="L15" s="663">
        <v>0</v>
      </c>
      <c r="M15" s="663">
        <v>0</v>
      </c>
      <c r="N15" s="663">
        <v>0</v>
      </c>
      <c r="O15" s="657"/>
    </row>
    <row r="16" spans="1:15">
      <c r="A16" s="393">
        <v>10</v>
      </c>
      <c r="B16" s="397" t="s">
        <v>573</v>
      </c>
      <c r="C16" s="661">
        <v>8716100.6499999985</v>
      </c>
      <c r="D16" s="657">
        <v>7098323.7599999998</v>
      </c>
      <c r="E16" s="657">
        <v>0</v>
      </c>
      <c r="F16" s="663">
        <v>1613595.45</v>
      </c>
      <c r="G16" s="663">
        <v>4181.4399999999996</v>
      </c>
      <c r="H16" s="657">
        <v>0</v>
      </c>
      <c r="I16" s="657">
        <v>628135.83020000008</v>
      </c>
      <c r="J16" s="663">
        <v>141966.47520000002</v>
      </c>
      <c r="K16" s="663">
        <v>0</v>
      </c>
      <c r="L16" s="663">
        <v>484078.63500000001</v>
      </c>
      <c r="M16" s="663">
        <v>2090.7199999999998</v>
      </c>
      <c r="N16" s="663">
        <v>0</v>
      </c>
      <c r="O16" s="657"/>
    </row>
    <row r="17" spans="1:15">
      <c r="A17" s="393">
        <v>11</v>
      </c>
      <c r="B17" s="397" t="s">
        <v>574</v>
      </c>
      <c r="C17" s="661">
        <v>15817800.539999997</v>
      </c>
      <c r="D17" s="657">
        <v>7321760.4799999995</v>
      </c>
      <c r="E17" s="657">
        <v>8470234.6199999992</v>
      </c>
      <c r="F17" s="663">
        <v>0</v>
      </c>
      <c r="G17" s="663">
        <v>5252.99</v>
      </c>
      <c r="H17" s="657">
        <v>20552.45</v>
      </c>
      <c r="I17" s="657">
        <v>1016637.6166000001</v>
      </c>
      <c r="J17" s="663">
        <v>146435.2096</v>
      </c>
      <c r="K17" s="663">
        <v>847023.46200000006</v>
      </c>
      <c r="L17" s="663">
        <v>0</v>
      </c>
      <c r="M17" s="663">
        <v>2626.4949999999999</v>
      </c>
      <c r="N17" s="663">
        <v>20552.45</v>
      </c>
      <c r="O17" s="657"/>
    </row>
    <row r="18" spans="1:15">
      <c r="A18" s="393">
        <v>12</v>
      </c>
      <c r="B18" s="397" t="s">
        <v>575</v>
      </c>
      <c r="C18" s="661">
        <v>13533394.48</v>
      </c>
      <c r="D18" s="657">
        <v>13380589.24</v>
      </c>
      <c r="E18" s="657">
        <v>0</v>
      </c>
      <c r="F18" s="663">
        <v>77618.090000000011</v>
      </c>
      <c r="G18" s="663">
        <v>0</v>
      </c>
      <c r="H18" s="657">
        <v>75187.149999999994</v>
      </c>
      <c r="I18" s="657">
        <v>366084.36180000001</v>
      </c>
      <c r="J18" s="663">
        <v>267611.78479999996</v>
      </c>
      <c r="K18" s="663">
        <v>0</v>
      </c>
      <c r="L18" s="663">
        <v>23285.427000000003</v>
      </c>
      <c r="M18" s="663">
        <v>0</v>
      </c>
      <c r="N18" s="663">
        <v>75187.149999999994</v>
      </c>
      <c r="O18" s="657"/>
    </row>
    <row r="19" spans="1:15">
      <c r="A19" s="393">
        <v>13</v>
      </c>
      <c r="B19" s="397" t="s">
        <v>576</v>
      </c>
      <c r="C19" s="661">
        <v>2357467.79</v>
      </c>
      <c r="D19" s="657">
        <v>1030575.07</v>
      </c>
      <c r="E19" s="657">
        <v>1298787.0899999999</v>
      </c>
      <c r="F19" s="663">
        <v>4702.3200000000006</v>
      </c>
      <c r="G19" s="663">
        <v>0</v>
      </c>
      <c r="H19" s="657">
        <v>23403.309999999998</v>
      </c>
      <c r="I19" s="657">
        <v>175304.2164</v>
      </c>
      <c r="J19" s="663">
        <v>20611.501400000001</v>
      </c>
      <c r="K19" s="663">
        <v>129878.70899999999</v>
      </c>
      <c r="L19" s="663">
        <v>1410.6960000000001</v>
      </c>
      <c r="M19" s="663">
        <v>0</v>
      </c>
      <c r="N19" s="663">
        <v>23403.309999999998</v>
      </c>
      <c r="O19" s="657"/>
    </row>
    <row r="20" spans="1:15">
      <c r="A20" s="393">
        <v>14</v>
      </c>
      <c r="B20" s="397" t="s">
        <v>577</v>
      </c>
      <c r="C20" s="661">
        <v>13009334.76</v>
      </c>
      <c r="D20" s="657">
        <v>8102441.2000000002</v>
      </c>
      <c r="E20" s="657">
        <v>0</v>
      </c>
      <c r="F20" s="663">
        <v>4801064.1500000004</v>
      </c>
      <c r="G20" s="663">
        <v>8886.98</v>
      </c>
      <c r="H20" s="657">
        <v>96942.430000000008</v>
      </c>
      <c r="I20" s="657">
        <v>1703753.9890000001</v>
      </c>
      <c r="J20" s="663">
        <v>162048.82399999996</v>
      </c>
      <c r="K20" s="663">
        <v>0</v>
      </c>
      <c r="L20" s="663">
        <v>1440319.2450000001</v>
      </c>
      <c r="M20" s="663">
        <v>4443.49</v>
      </c>
      <c r="N20" s="663">
        <v>96942.430000000008</v>
      </c>
      <c r="O20" s="657"/>
    </row>
    <row r="21" spans="1:15">
      <c r="A21" s="393">
        <v>15</v>
      </c>
      <c r="B21" s="397" t="s">
        <v>578</v>
      </c>
      <c r="C21" s="661">
        <v>1517000</v>
      </c>
      <c r="D21" s="657">
        <v>1517000</v>
      </c>
      <c r="E21" s="657">
        <v>0</v>
      </c>
      <c r="F21" s="663">
        <v>0</v>
      </c>
      <c r="G21" s="663">
        <v>0</v>
      </c>
      <c r="H21" s="657">
        <v>0</v>
      </c>
      <c r="I21" s="657">
        <v>30340</v>
      </c>
      <c r="J21" s="663">
        <v>30340</v>
      </c>
      <c r="K21" s="663">
        <v>0</v>
      </c>
      <c r="L21" s="663">
        <v>0</v>
      </c>
      <c r="M21" s="663">
        <v>0</v>
      </c>
      <c r="N21" s="663">
        <v>0</v>
      </c>
      <c r="O21" s="657"/>
    </row>
    <row r="22" spans="1:15">
      <c r="A22" s="393">
        <v>16</v>
      </c>
      <c r="B22" s="397" t="s">
        <v>579</v>
      </c>
      <c r="C22" s="661">
        <v>0</v>
      </c>
      <c r="D22" s="657">
        <v>0</v>
      </c>
      <c r="E22" s="657">
        <v>0</v>
      </c>
      <c r="F22" s="663">
        <v>0</v>
      </c>
      <c r="G22" s="663">
        <v>0</v>
      </c>
      <c r="H22" s="657">
        <v>0</v>
      </c>
      <c r="I22" s="657">
        <v>0</v>
      </c>
      <c r="J22" s="663">
        <v>0</v>
      </c>
      <c r="K22" s="663">
        <v>0</v>
      </c>
      <c r="L22" s="663">
        <v>0</v>
      </c>
      <c r="M22" s="663">
        <v>0</v>
      </c>
      <c r="N22" s="663">
        <v>0</v>
      </c>
      <c r="O22" s="657"/>
    </row>
    <row r="23" spans="1:15">
      <c r="A23" s="393">
        <v>17</v>
      </c>
      <c r="B23" s="397" t="s">
        <v>699</v>
      </c>
      <c r="C23" s="661">
        <v>0</v>
      </c>
      <c r="D23" s="657">
        <v>0</v>
      </c>
      <c r="E23" s="657">
        <v>0</v>
      </c>
      <c r="F23" s="663">
        <v>0</v>
      </c>
      <c r="G23" s="663">
        <v>0</v>
      </c>
      <c r="H23" s="657">
        <v>0</v>
      </c>
      <c r="I23" s="657">
        <v>0</v>
      </c>
      <c r="J23" s="663">
        <v>0</v>
      </c>
      <c r="K23" s="663">
        <v>0</v>
      </c>
      <c r="L23" s="663">
        <v>0</v>
      </c>
      <c r="M23" s="663">
        <v>0</v>
      </c>
      <c r="N23" s="663">
        <v>0</v>
      </c>
      <c r="O23" s="657"/>
    </row>
    <row r="24" spans="1:15">
      <c r="A24" s="393">
        <v>18</v>
      </c>
      <c r="B24" s="397" t="s">
        <v>580</v>
      </c>
      <c r="C24" s="661">
        <v>46564804.380000003</v>
      </c>
      <c r="D24" s="657">
        <v>46564804.380000003</v>
      </c>
      <c r="E24" s="657">
        <v>0</v>
      </c>
      <c r="F24" s="663">
        <v>0</v>
      </c>
      <c r="G24" s="663">
        <v>0</v>
      </c>
      <c r="H24" s="657">
        <v>0</v>
      </c>
      <c r="I24" s="657">
        <v>931296.08760000009</v>
      </c>
      <c r="J24" s="663">
        <v>931296.08760000009</v>
      </c>
      <c r="K24" s="663">
        <v>0</v>
      </c>
      <c r="L24" s="663">
        <v>0</v>
      </c>
      <c r="M24" s="663">
        <v>0</v>
      </c>
      <c r="N24" s="663">
        <v>0</v>
      </c>
      <c r="O24" s="657"/>
    </row>
    <row r="25" spans="1:15">
      <c r="A25" s="393">
        <v>19</v>
      </c>
      <c r="B25" s="397" t="s">
        <v>581</v>
      </c>
      <c r="C25" s="661">
        <v>4797972.17</v>
      </c>
      <c r="D25" s="657">
        <v>4797972.17</v>
      </c>
      <c r="E25" s="657">
        <v>0</v>
      </c>
      <c r="F25" s="663">
        <v>0</v>
      </c>
      <c r="G25" s="663">
        <v>0</v>
      </c>
      <c r="H25" s="657">
        <v>0</v>
      </c>
      <c r="I25" s="657">
        <v>95959.443400000004</v>
      </c>
      <c r="J25" s="663">
        <v>95959.443400000004</v>
      </c>
      <c r="K25" s="663">
        <v>0</v>
      </c>
      <c r="L25" s="663">
        <v>0</v>
      </c>
      <c r="M25" s="663">
        <v>0</v>
      </c>
      <c r="N25" s="663">
        <v>0</v>
      </c>
      <c r="O25" s="657"/>
    </row>
    <row r="26" spans="1:15">
      <c r="A26" s="393">
        <v>20</v>
      </c>
      <c r="B26" s="397" t="s">
        <v>698</v>
      </c>
      <c r="C26" s="661">
        <v>10203602.039999999</v>
      </c>
      <c r="D26" s="657">
        <v>10163633.91</v>
      </c>
      <c r="E26" s="657">
        <v>0</v>
      </c>
      <c r="F26" s="663">
        <v>1550</v>
      </c>
      <c r="G26" s="663">
        <v>7908.3600000000006</v>
      </c>
      <c r="H26" s="657">
        <v>30509.77</v>
      </c>
      <c r="I26" s="657">
        <v>238201.62820000001</v>
      </c>
      <c r="J26" s="663">
        <v>203272.67819999999</v>
      </c>
      <c r="K26" s="663">
        <v>0</v>
      </c>
      <c r="L26" s="663">
        <v>465</v>
      </c>
      <c r="M26" s="663">
        <v>3954.1800000000003</v>
      </c>
      <c r="N26" s="663">
        <v>30509.77</v>
      </c>
      <c r="O26" s="657"/>
    </row>
    <row r="27" spans="1:15">
      <c r="A27" s="393">
        <v>21</v>
      </c>
      <c r="B27" s="397" t="s">
        <v>582</v>
      </c>
      <c r="C27" s="661">
        <v>75552.62</v>
      </c>
      <c r="D27" s="657">
        <v>0</v>
      </c>
      <c r="E27" s="657">
        <v>0</v>
      </c>
      <c r="F27" s="663">
        <v>75552.62</v>
      </c>
      <c r="G27" s="663">
        <v>0</v>
      </c>
      <c r="H27" s="657">
        <v>0</v>
      </c>
      <c r="I27" s="657">
        <v>22665.786</v>
      </c>
      <c r="J27" s="663">
        <v>0</v>
      </c>
      <c r="K27" s="663">
        <v>0</v>
      </c>
      <c r="L27" s="663">
        <v>22665.786</v>
      </c>
      <c r="M27" s="663">
        <v>0</v>
      </c>
      <c r="N27" s="663">
        <v>0</v>
      </c>
      <c r="O27" s="657"/>
    </row>
    <row r="28" spans="1:15">
      <c r="A28" s="393">
        <v>22</v>
      </c>
      <c r="B28" s="397" t="s">
        <v>583</v>
      </c>
      <c r="C28" s="661">
        <v>4200000</v>
      </c>
      <c r="D28" s="657">
        <v>4200000</v>
      </c>
      <c r="E28" s="657">
        <v>0</v>
      </c>
      <c r="F28" s="663">
        <v>0</v>
      </c>
      <c r="G28" s="663">
        <v>0</v>
      </c>
      <c r="H28" s="657">
        <v>0</v>
      </c>
      <c r="I28" s="657">
        <v>84000</v>
      </c>
      <c r="J28" s="663">
        <v>84000</v>
      </c>
      <c r="K28" s="663">
        <v>0</v>
      </c>
      <c r="L28" s="663">
        <v>0</v>
      </c>
      <c r="M28" s="663">
        <v>0</v>
      </c>
      <c r="N28" s="663">
        <v>0</v>
      </c>
      <c r="O28" s="657"/>
    </row>
    <row r="29" spans="1:15">
      <c r="A29" s="393">
        <v>23</v>
      </c>
      <c r="B29" s="397" t="s">
        <v>584</v>
      </c>
      <c r="C29" s="661">
        <v>25929402.910000004</v>
      </c>
      <c r="D29" s="657">
        <v>25885758.670000002</v>
      </c>
      <c r="E29" s="657">
        <v>0</v>
      </c>
      <c r="F29" s="663">
        <v>0</v>
      </c>
      <c r="G29" s="663">
        <v>0</v>
      </c>
      <c r="H29" s="657">
        <v>43644.240000000005</v>
      </c>
      <c r="I29" s="657">
        <v>561359.41339999996</v>
      </c>
      <c r="J29" s="663">
        <v>517715.17339999997</v>
      </c>
      <c r="K29" s="663">
        <v>0</v>
      </c>
      <c r="L29" s="663">
        <v>0</v>
      </c>
      <c r="M29" s="663">
        <v>0</v>
      </c>
      <c r="N29" s="663">
        <v>43644.240000000005</v>
      </c>
      <c r="O29" s="657"/>
    </row>
    <row r="30" spans="1:15">
      <c r="A30" s="393">
        <v>24</v>
      </c>
      <c r="B30" s="397" t="s">
        <v>697</v>
      </c>
      <c r="C30" s="661">
        <v>69407.929999999993</v>
      </c>
      <c r="D30" s="657">
        <v>69407.929999999993</v>
      </c>
      <c r="E30" s="657">
        <v>0</v>
      </c>
      <c r="F30" s="663">
        <v>0</v>
      </c>
      <c r="G30" s="663">
        <v>0</v>
      </c>
      <c r="H30" s="657">
        <v>0</v>
      </c>
      <c r="I30" s="657">
        <v>1388.1585999999998</v>
      </c>
      <c r="J30" s="663">
        <v>1388.1585999999998</v>
      </c>
      <c r="K30" s="663">
        <v>0</v>
      </c>
      <c r="L30" s="663">
        <v>0</v>
      </c>
      <c r="M30" s="663">
        <v>0</v>
      </c>
      <c r="N30" s="663">
        <v>0</v>
      </c>
      <c r="O30" s="657"/>
    </row>
    <row r="31" spans="1:15">
      <c r="A31" s="393">
        <v>25</v>
      </c>
      <c r="B31" s="397" t="s">
        <v>585</v>
      </c>
      <c r="C31" s="661">
        <v>372466.44000000006</v>
      </c>
      <c r="D31" s="657">
        <v>178278.31</v>
      </c>
      <c r="E31" s="657">
        <v>0</v>
      </c>
      <c r="F31" s="663">
        <v>0</v>
      </c>
      <c r="G31" s="663">
        <v>1495.86</v>
      </c>
      <c r="H31" s="657">
        <v>192692.27000000002</v>
      </c>
      <c r="I31" s="657">
        <v>197005.76620000001</v>
      </c>
      <c r="J31" s="663">
        <v>3565.5662000000002</v>
      </c>
      <c r="K31" s="663">
        <v>0</v>
      </c>
      <c r="L31" s="663">
        <v>0</v>
      </c>
      <c r="M31" s="663">
        <v>747.93</v>
      </c>
      <c r="N31" s="663">
        <v>192692.27000000002</v>
      </c>
      <c r="O31" s="657"/>
    </row>
    <row r="32" spans="1:15">
      <c r="A32" s="393">
        <v>26</v>
      </c>
      <c r="B32" s="397" t="s">
        <v>694</v>
      </c>
      <c r="C32" s="661">
        <v>0</v>
      </c>
      <c r="D32" s="657">
        <v>0</v>
      </c>
      <c r="E32" s="657">
        <v>0</v>
      </c>
      <c r="F32" s="663">
        <v>0</v>
      </c>
      <c r="G32" s="663">
        <v>0</v>
      </c>
      <c r="H32" s="657">
        <v>0</v>
      </c>
      <c r="I32" s="657">
        <v>0</v>
      </c>
      <c r="J32" s="663">
        <v>0</v>
      </c>
      <c r="K32" s="663">
        <v>0</v>
      </c>
      <c r="L32" s="663">
        <v>0</v>
      </c>
      <c r="M32" s="663">
        <v>0</v>
      </c>
      <c r="N32" s="663">
        <v>0</v>
      </c>
      <c r="O32" s="657"/>
    </row>
    <row r="33" spans="1:15">
      <c r="A33" s="393">
        <v>27</v>
      </c>
      <c r="B33" s="417" t="s">
        <v>109</v>
      </c>
      <c r="C33" s="664">
        <f>SUM(C7:C32)</f>
        <v>277509783.53999996</v>
      </c>
      <c r="D33" s="664">
        <f t="shared" ref="D33:N33" si="0">SUM(D7:D32)</f>
        <v>259896940.50999999</v>
      </c>
      <c r="E33" s="664">
        <f t="shared" si="0"/>
        <v>9769021.709999999</v>
      </c>
      <c r="F33" s="664">
        <f t="shared" si="0"/>
        <v>7069425.3799999999</v>
      </c>
      <c r="G33" s="664">
        <f t="shared" si="0"/>
        <v>43234.630000000005</v>
      </c>
      <c r="H33" s="664">
        <f t="shared" si="0"/>
        <v>731161.31</v>
      </c>
      <c r="I33" s="664">
        <f t="shared" si="0"/>
        <v>8585820.948400002</v>
      </c>
      <c r="J33" s="664">
        <f t="shared" si="0"/>
        <v>4735312.5384</v>
      </c>
      <c r="K33" s="664">
        <f t="shared" si="0"/>
        <v>976902.17100000009</v>
      </c>
      <c r="L33" s="664">
        <f t="shared" si="0"/>
        <v>2120827.6140000001</v>
      </c>
      <c r="M33" s="664">
        <f t="shared" si="0"/>
        <v>21617.315000000002</v>
      </c>
      <c r="N33" s="664">
        <f t="shared" si="0"/>
        <v>731161.31</v>
      </c>
      <c r="O33" s="664">
        <f>'18. Assets by Exposure classes'!G21</f>
        <v>0</v>
      </c>
    </row>
    <row r="34" spans="1:15">
      <c r="A34" s="399"/>
      <c r="B34" s="399"/>
      <c r="C34" s="399"/>
      <c r="D34" s="399"/>
      <c r="E34" s="399"/>
      <c r="H34" s="399"/>
      <c r="I34" s="399"/>
      <c r="O34" s="399"/>
    </row>
    <row r="35" spans="1:15">
      <c r="A35" s="399"/>
      <c r="B35" s="432"/>
      <c r="C35" s="432"/>
      <c r="D35" s="399"/>
      <c r="E35" s="399"/>
      <c r="H35" s="399"/>
      <c r="I35" s="399"/>
      <c r="O35" s="399"/>
    </row>
    <row r="36" spans="1:15">
      <c r="A36" s="399"/>
      <c r="B36" s="399"/>
      <c r="C36" s="399"/>
      <c r="D36" s="399"/>
      <c r="E36" s="399"/>
      <c r="H36" s="399"/>
      <c r="I36" s="399"/>
      <c r="O36" s="399"/>
    </row>
    <row r="37" spans="1:15">
      <c r="A37" s="399"/>
      <c r="B37" s="399"/>
      <c r="C37" s="399"/>
      <c r="D37" s="399"/>
      <c r="E37" s="399"/>
      <c r="H37" s="399"/>
      <c r="I37" s="399"/>
      <c r="O37" s="399"/>
    </row>
    <row r="38" spans="1:15">
      <c r="A38" s="399"/>
      <c r="B38" s="399"/>
      <c r="C38" s="399"/>
      <c r="D38" s="399"/>
      <c r="E38" s="399"/>
      <c r="H38" s="399"/>
      <c r="I38" s="399"/>
      <c r="O38" s="399"/>
    </row>
    <row r="39" spans="1:15">
      <c r="A39" s="399"/>
      <c r="B39" s="399"/>
      <c r="C39" s="399"/>
      <c r="D39" s="399"/>
      <c r="E39" s="399"/>
      <c r="H39" s="399"/>
      <c r="I39" s="399"/>
      <c r="O39" s="399"/>
    </row>
    <row r="40" spans="1:15">
      <c r="A40" s="399"/>
      <c r="B40" s="399"/>
      <c r="C40" s="399"/>
      <c r="D40" s="399"/>
      <c r="E40" s="399"/>
      <c r="H40" s="399"/>
      <c r="I40" s="399"/>
      <c r="O40" s="399"/>
    </row>
    <row r="41" spans="1:15">
      <c r="A41" s="433"/>
      <c r="B41" s="433"/>
      <c r="C41" s="433"/>
      <c r="D41" s="399"/>
      <c r="E41" s="399"/>
      <c r="H41" s="399"/>
      <c r="I41" s="399"/>
      <c r="O41" s="399"/>
    </row>
    <row r="42" spans="1:15">
      <c r="A42" s="433"/>
      <c r="B42" s="433"/>
      <c r="C42" s="433"/>
      <c r="D42" s="399"/>
      <c r="E42" s="399"/>
      <c r="H42" s="399"/>
      <c r="I42" s="399"/>
      <c r="O42" s="399"/>
    </row>
    <row r="43" spans="1:15">
      <c r="A43" s="399"/>
      <c r="B43" s="399"/>
      <c r="C43" s="399"/>
      <c r="D43" s="399"/>
      <c r="E43" s="399"/>
      <c r="H43" s="399"/>
      <c r="I43" s="399"/>
      <c r="O43" s="399"/>
    </row>
    <row r="44" spans="1:15">
      <c r="A44" s="399"/>
      <c r="B44" s="399"/>
      <c r="C44" s="399"/>
      <c r="D44" s="399"/>
      <c r="E44" s="399"/>
      <c r="H44" s="399"/>
      <c r="I44" s="399"/>
      <c r="O44" s="399"/>
    </row>
    <row r="45" spans="1:15">
      <c r="A45" s="399"/>
      <c r="B45" s="399"/>
      <c r="C45" s="399"/>
      <c r="D45" s="399"/>
      <c r="E45" s="399"/>
      <c r="H45" s="399"/>
      <c r="I45" s="399"/>
      <c r="O45" s="399"/>
    </row>
    <row r="46" spans="1:15">
      <c r="A46" s="399"/>
      <c r="B46" s="399"/>
      <c r="C46" s="399"/>
      <c r="D46" s="399"/>
      <c r="E46" s="399"/>
      <c r="H46" s="399"/>
      <c r="I46" s="399"/>
      <c r="O46" s="399"/>
    </row>
  </sheetData>
  <mergeCells count="4">
    <mergeCell ref="A5:B6"/>
    <mergeCell ref="C5:H5"/>
    <mergeCell ref="I5:N5"/>
    <mergeCell ref="O5:O6"/>
  </mergeCells>
  <conditionalFormatting sqref="A5">
    <cfRule type="duplicateValues" dxfId="5" priority="1"/>
    <cfRule type="duplicateValues" dxfId="4" priority="2"/>
  </conditionalFormatting>
  <conditionalFormatting sqref="A5">
    <cfRule type="duplicateValues" dxfId="3" priority="3"/>
  </conditionalFormatting>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showGridLines="0" zoomScaleNormal="100" workbookViewId="0">
      <selection activeCell="A5" sqref="A5:B5"/>
    </sheetView>
  </sheetViews>
  <sheetFormatPr defaultColWidth="8.6640625" defaultRowHeight="12"/>
  <cols>
    <col min="1" max="1" width="11.6640625" style="443" bestFit="1" customWidth="1"/>
    <col min="2" max="2" width="39.109375" style="443" bestFit="1" customWidth="1"/>
    <col min="3" max="3" width="16.109375" style="443" bestFit="1" customWidth="1"/>
    <col min="4" max="4" width="20.6640625" style="443" bestFit="1" customWidth="1"/>
    <col min="5" max="5" width="20.44140625" style="443" bestFit="1" customWidth="1"/>
    <col min="6" max="6" width="18.88671875" style="443" bestFit="1" customWidth="1"/>
    <col min="7" max="7" width="19" style="443" bestFit="1" customWidth="1"/>
    <col min="8" max="8" width="22.33203125" style="443" bestFit="1" customWidth="1"/>
    <col min="9" max="9" width="14.44140625" style="443" bestFit="1" customWidth="1"/>
    <col min="10" max="10" width="17.6640625" style="443" bestFit="1" customWidth="1"/>
    <col min="11" max="11" width="16" style="443" bestFit="1" customWidth="1"/>
    <col min="12" max="16384" width="8.6640625" style="443"/>
  </cols>
  <sheetData>
    <row r="1" spans="1:11" s="396" customFormat="1" ht="13.2">
      <c r="A1" s="387" t="s">
        <v>30</v>
      </c>
      <c r="B1" s="450" t="str">
        <f>'Info '!C2</f>
        <v>JSC Isbank Georgia</v>
      </c>
    </row>
    <row r="2" spans="1:11" s="396" customFormat="1" ht="13.2">
      <c r="A2" s="388" t="s">
        <v>31</v>
      </c>
      <c r="B2" s="451">
        <f>'1. key ratios '!B2</f>
        <v>44834</v>
      </c>
    </row>
    <row r="3" spans="1:11" s="396" customFormat="1">
      <c r="A3" s="389" t="s">
        <v>676</v>
      </c>
    </row>
    <row r="4" spans="1:11">
      <c r="C4" s="444" t="s">
        <v>0</v>
      </c>
      <c r="D4" s="444" t="s">
        <v>1</v>
      </c>
      <c r="E4" s="444" t="s">
        <v>2</v>
      </c>
      <c r="F4" s="444" t="s">
        <v>3</v>
      </c>
      <c r="G4" s="444" t="s">
        <v>4</v>
      </c>
      <c r="H4" s="444" t="s">
        <v>5</v>
      </c>
      <c r="I4" s="444" t="s">
        <v>8</v>
      </c>
      <c r="J4" s="444" t="s">
        <v>9</v>
      </c>
      <c r="K4" s="444" t="s">
        <v>10</v>
      </c>
    </row>
    <row r="5" spans="1:11" ht="105" customHeight="1">
      <c r="A5" s="812" t="s">
        <v>750</v>
      </c>
      <c r="B5" s="813"/>
      <c r="C5" s="420" t="s">
        <v>677</v>
      </c>
      <c r="D5" s="420" t="s">
        <v>678</v>
      </c>
      <c r="E5" s="420" t="s">
        <v>679</v>
      </c>
      <c r="F5" s="445" t="s">
        <v>680</v>
      </c>
      <c r="G5" s="420" t="s">
        <v>681</v>
      </c>
      <c r="H5" s="420" t="s">
        <v>682</v>
      </c>
      <c r="I5" s="420" t="s">
        <v>683</v>
      </c>
      <c r="J5" s="420" t="s">
        <v>684</v>
      </c>
      <c r="K5" s="420" t="s">
        <v>685</v>
      </c>
    </row>
    <row r="6" spans="1:11">
      <c r="A6" s="393">
        <v>1</v>
      </c>
      <c r="B6" s="393" t="s">
        <v>632</v>
      </c>
      <c r="C6" s="657">
        <v>7178107.5480760001</v>
      </c>
      <c r="D6" s="657">
        <v>0</v>
      </c>
      <c r="E6" s="657">
        <v>0</v>
      </c>
      <c r="F6" s="657">
        <v>0</v>
      </c>
      <c r="G6" s="657">
        <v>106565342.76309578</v>
      </c>
      <c r="H6" s="657">
        <v>0</v>
      </c>
      <c r="I6" s="657">
        <v>30579645.064967256</v>
      </c>
      <c r="J6" s="657">
        <v>77392224.473613843</v>
      </c>
      <c r="K6" s="657">
        <v>55794463.690247193</v>
      </c>
    </row>
    <row r="7" spans="1:11">
      <c r="A7" s="393">
        <v>2</v>
      </c>
      <c r="B7" s="393" t="s">
        <v>686</v>
      </c>
      <c r="C7" s="657">
        <v>0</v>
      </c>
      <c r="D7" s="657">
        <v>0</v>
      </c>
      <c r="E7" s="657">
        <v>0</v>
      </c>
      <c r="F7" s="657">
        <v>0</v>
      </c>
      <c r="G7" s="657">
        <v>0</v>
      </c>
      <c r="H7" s="657">
        <v>0</v>
      </c>
      <c r="I7" s="657">
        <v>0</v>
      </c>
      <c r="J7" s="657">
        <v>0</v>
      </c>
      <c r="K7" s="657">
        <v>24921551.534882009</v>
      </c>
    </row>
    <row r="8" spans="1:11">
      <c r="A8" s="393">
        <v>3</v>
      </c>
      <c r="B8" s="393" t="s">
        <v>640</v>
      </c>
      <c r="C8" s="657">
        <v>473673.97326799994</v>
      </c>
      <c r="D8" s="657"/>
      <c r="E8" s="657">
        <v>0</v>
      </c>
      <c r="F8" s="657">
        <v>0</v>
      </c>
      <c r="G8" s="657">
        <v>15050802.446725501</v>
      </c>
      <c r="H8" s="657">
        <v>0</v>
      </c>
      <c r="I8" s="657">
        <v>199253.06298637137</v>
      </c>
      <c r="J8" s="657">
        <v>11665984.447020127</v>
      </c>
      <c r="K8" s="657">
        <v>90155878.968066007</v>
      </c>
    </row>
    <row r="9" spans="1:11">
      <c r="A9" s="393">
        <v>4</v>
      </c>
      <c r="B9" s="418" t="s">
        <v>687</v>
      </c>
      <c r="C9" s="657">
        <v>0</v>
      </c>
      <c r="D9" s="657"/>
      <c r="E9" s="657">
        <v>0</v>
      </c>
      <c r="F9" s="657">
        <v>0</v>
      </c>
      <c r="G9" s="657">
        <v>7197948.7700000014</v>
      </c>
      <c r="H9" s="657">
        <v>0</v>
      </c>
      <c r="I9" s="657">
        <v>0</v>
      </c>
      <c r="J9" s="657">
        <v>491774.20000000007</v>
      </c>
      <c r="K9" s="657">
        <v>154098.34999999998</v>
      </c>
    </row>
    <row r="10" spans="1:11">
      <c r="A10" s="393">
        <v>5</v>
      </c>
      <c r="B10" s="418" t="s">
        <v>688</v>
      </c>
      <c r="C10" s="657"/>
      <c r="D10" s="657"/>
      <c r="E10" s="657"/>
      <c r="F10" s="657"/>
      <c r="G10" s="657"/>
      <c r="H10" s="657"/>
      <c r="I10" s="657"/>
      <c r="J10" s="657"/>
      <c r="K10" s="657"/>
    </row>
    <row r="11" spans="1:11">
      <c r="A11" s="393">
        <v>6</v>
      </c>
      <c r="B11" s="418" t="s">
        <v>689</v>
      </c>
      <c r="C11" s="657"/>
      <c r="D11" s="657"/>
      <c r="E11" s="657"/>
      <c r="F11" s="657"/>
      <c r="G11" s="657"/>
      <c r="H11" s="657"/>
      <c r="I11" s="657"/>
      <c r="J11" s="657"/>
      <c r="K11" s="657"/>
    </row>
  </sheetData>
  <mergeCells count="1">
    <mergeCell ref="A5:B5"/>
  </mergeCells>
  <conditionalFormatting sqref="A5">
    <cfRule type="duplicateValues" dxfId="2" priority="1"/>
    <cfRule type="duplicateValues" dxfId="1" priority="2"/>
  </conditionalFormatting>
  <conditionalFormatting sqref="A5">
    <cfRule type="duplicateValues" dxfId="0" priority="3"/>
  </conditionalFormatting>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0"/>
  <sheetViews>
    <sheetView showGridLines="0" zoomScale="90" zoomScaleNormal="90" workbookViewId="0">
      <selection activeCell="A5" sqref="A5:B6"/>
    </sheetView>
  </sheetViews>
  <sheetFormatPr defaultRowHeight="14.4"/>
  <cols>
    <col min="1" max="1" width="10" bestFit="1" customWidth="1"/>
    <col min="2" max="2" width="70.88671875" customWidth="1"/>
    <col min="3" max="3" width="10.5546875" customWidth="1"/>
    <col min="4" max="8" width="9.88671875" customWidth="1"/>
    <col min="9" max="9" width="10.5546875" customWidth="1"/>
    <col min="10" max="14" width="11.88671875" customWidth="1"/>
    <col min="15" max="15" width="12.44140625" customWidth="1"/>
    <col min="16" max="16" width="34.109375" bestFit="1" customWidth="1"/>
    <col min="17" max="17" width="34.109375" customWidth="1"/>
    <col min="18" max="18" width="33.5546875" bestFit="1" customWidth="1"/>
    <col min="19" max="19" width="36.5546875" bestFit="1" customWidth="1"/>
    <col min="20" max="20" width="13.33203125" bestFit="1" customWidth="1"/>
  </cols>
  <sheetData>
    <row r="1" spans="1:21">
      <c r="A1" s="387" t="s">
        <v>30</v>
      </c>
      <c r="B1" s="450" t="str">
        <f>'Info '!C2</f>
        <v>JSC Isbank Georgia</v>
      </c>
    </row>
    <row r="2" spans="1:21">
      <c r="A2" s="388" t="s">
        <v>31</v>
      </c>
      <c r="B2" s="451">
        <f>'1. key ratios '!B2</f>
        <v>44834</v>
      </c>
    </row>
    <row r="3" spans="1:21">
      <c r="A3" s="389" t="s">
        <v>726</v>
      </c>
      <c r="B3" s="396"/>
    </row>
    <row r="4" spans="1:21">
      <c r="A4" s="389"/>
      <c r="B4" s="396"/>
    </row>
    <row r="5" spans="1:21">
      <c r="A5" s="815" t="s">
        <v>727</v>
      </c>
      <c r="B5" s="815"/>
      <c r="C5" s="816" t="s">
        <v>728</v>
      </c>
      <c r="D5" s="816"/>
      <c r="E5" s="816"/>
      <c r="F5" s="816"/>
      <c r="G5" s="816"/>
      <c r="H5" s="816"/>
      <c r="I5" s="816" t="s">
        <v>729</v>
      </c>
      <c r="J5" s="816"/>
      <c r="K5" s="816"/>
      <c r="L5" s="816"/>
      <c r="M5" s="816"/>
      <c r="N5" s="817"/>
      <c r="O5" s="814" t="s">
        <v>730</v>
      </c>
      <c r="P5" s="814" t="s">
        <v>731</v>
      </c>
      <c r="Q5" s="814" t="s">
        <v>732</v>
      </c>
      <c r="R5" s="814" t="s">
        <v>733</v>
      </c>
      <c r="S5" s="814" t="s">
        <v>734</v>
      </c>
    </row>
    <row r="6" spans="1:21" ht="24" customHeight="1">
      <c r="A6" s="815"/>
      <c r="B6" s="815"/>
      <c r="C6" s="697"/>
      <c r="D6" s="698" t="s">
        <v>671</v>
      </c>
      <c r="E6" s="698" t="s">
        <v>672</v>
      </c>
      <c r="F6" s="698" t="s">
        <v>673</v>
      </c>
      <c r="G6" s="698" t="s">
        <v>674</v>
      </c>
      <c r="H6" s="698" t="s">
        <v>675</v>
      </c>
      <c r="I6" s="697"/>
      <c r="J6" s="698" t="s">
        <v>671</v>
      </c>
      <c r="K6" s="698" t="s">
        <v>672</v>
      </c>
      <c r="L6" s="698" t="s">
        <v>673</v>
      </c>
      <c r="M6" s="698" t="s">
        <v>674</v>
      </c>
      <c r="N6" s="699" t="s">
        <v>675</v>
      </c>
      <c r="O6" s="814"/>
      <c r="P6" s="814"/>
      <c r="Q6" s="814"/>
      <c r="R6" s="814"/>
      <c r="S6" s="814"/>
    </row>
    <row r="7" spans="1:21">
      <c r="A7" s="680">
        <v>1</v>
      </c>
      <c r="B7" s="681" t="s">
        <v>735</v>
      </c>
      <c r="C7" s="693">
        <f>SUM(D7:H7)</f>
        <v>0</v>
      </c>
      <c r="D7" s="693">
        <v>0</v>
      </c>
      <c r="E7" s="693">
        <v>0</v>
      </c>
      <c r="F7" s="693">
        <v>0</v>
      </c>
      <c r="G7" s="693">
        <v>0</v>
      </c>
      <c r="H7" s="693">
        <v>0</v>
      </c>
      <c r="I7" s="693">
        <f>SUM(J7:N7)</f>
        <v>0</v>
      </c>
      <c r="J7" s="693">
        <v>0</v>
      </c>
      <c r="K7" s="693">
        <v>0</v>
      </c>
      <c r="L7" s="693">
        <v>0</v>
      </c>
      <c r="M7" s="693">
        <v>0</v>
      </c>
      <c r="N7" s="693">
        <v>0</v>
      </c>
      <c r="O7" s="694">
        <v>0</v>
      </c>
      <c r="P7" s="695">
        <v>0</v>
      </c>
      <c r="Q7" s="695">
        <v>0</v>
      </c>
      <c r="R7" s="695">
        <v>0</v>
      </c>
      <c r="S7" s="690">
        <v>0</v>
      </c>
    </row>
    <row r="8" spans="1:21">
      <c r="A8" s="680">
        <v>2</v>
      </c>
      <c r="B8" s="682" t="s">
        <v>736</v>
      </c>
      <c r="C8" s="693">
        <f t="shared" ref="C8:C18" si="0">SUM(D8:H8)</f>
        <v>4295625.8099999996</v>
      </c>
      <c r="D8" s="693">
        <v>3961844.5500000003</v>
      </c>
      <c r="E8" s="693">
        <v>4299.42</v>
      </c>
      <c r="F8" s="693">
        <v>26369.73</v>
      </c>
      <c r="G8" s="693">
        <v>42834.630000000005</v>
      </c>
      <c r="H8" s="693">
        <v>260277.47999999995</v>
      </c>
      <c r="I8" s="693">
        <f t="shared" ref="I8:I18" si="1">SUM(J8:N8)</f>
        <v>368062.92899999995</v>
      </c>
      <c r="J8" s="693">
        <v>78027.273000000001</v>
      </c>
      <c r="K8" s="693">
        <v>429.94199999999995</v>
      </c>
      <c r="L8" s="693">
        <v>7910.9190000000008</v>
      </c>
      <c r="M8" s="693">
        <v>21417.315000000002</v>
      </c>
      <c r="N8" s="693">
        <v>260277.47999999995</v>
      </c>
      <c r="O8" s="694">
        <v>141</v>
      </c>
      <c r="P8" s="695">
        <v>8.8489189560387177E-2</v>
      </c>
      <c r="Q8" s="695">
        <v>0.10877610113523652</v>
      </c>
      <c r="R8" s="695">
        <v>0.11662756074833602</v>
      </c>
      <c r="S8" s="690">
        <v>43.889052887499986</v>
      </c>
    </row>
    <row r="9" spans="1:21">
      <c r="A9" s="680">
        <v>3</v>
      </c>
      <c r="B9" s="682" t="s">
        <v>737</v>
      </c>
      <c r="C9" s="693">
        <f t="shared" si="0"/>
        <v>0</v>
      </c>
      <c r="D9" s="693">
        <v>0</v>
      </c>
      <c r="E9" s="693">
        <v>0</v>
      </c>
      <c r="F9" s="693">
        <v>0</v>
      </c>
      <c r="G9" s="693">
        <v>0</v>
      </c>
      <c r="H9" s="693">
        <v>0</v>
      </c>
      <c r="I9" s="693">
        <f t="shared" si="1"/>
        <v>0</v>
      </c>
      <c r="J9" s="693">
        <v>0</v>
      </c>
      <c r="K9" s="693">
        <v>0</v>
      </c>
      <c r="L9" s="693">
        <v>0</v>
      </c>
      <c r="M9" s="693">
        <v>0</v>
      </c>
      <c r="N9" s="693">
        <v>0</v>
      </c>
      <c r="O9" s="694">
        <v>0</v>
      </c>
      <c r="P9" s="695">
        <v>0</v>
      </c>
      <c r="Q9" s="695">
        <v>0</v>
      </c>
      <c r="R9" s="695">
        <v>0</v>
      </c>
      <c r="S9" s="690">
        <v>0</v>
      </c>
    </row>
    <row r="10" spans="1:21">
      <c r="A10" s="680">
        <v>4</v>
      </c>
      <c r="B10" s="682" t="s">
        <v>738</v>
      </c>
      <c r="C10" s="693">
        <f t="shared" si="0"/>
        <v>0</v>
      </c>
      <c r="D10" s="693">
        <v>0</v>
      </c>
      <c r="E10" s="693">
        <v>0</v>
      </c>
      <c r="F10" s="693">
        <v>0</v>
      </c>
      <c r="G10" s="693">
        <v>0</v>
      </c>
      <c r="H10" s="693">
        <v>0</v>
      </c>
      <c r="I10" s="693">
        <f t="shared" si="1"/>
        <v>0</v>
      </c>
      <c r="J10" s="693">
        <v>0</v>
      </c>
      <c r="K10" s="693">
        <v>0</v>
      </c>
      <c r="L10" s="693">
        <v>0</v>
      </c>
      <c r="M10" s="693">
        <v>0</v>
      </c>
      <c r="N10" s="693">
        <v>0</v>
      </c>
      <c r="O10" s="694">
        <v>0</v>
      </c>
      <c r="P10" s="695">
        <v>0</v>
      </c>
      <c r="Q10" s="695">
        <v>0</v>
      </c>
      <c r="R10" s="695">
        <v>0</v>
      </c>
      <c r="S10" s="690">
        <v>0</v>
      </c>
    </row>
    <row r="11" spans="1:21">
      <c r="A11" s="680">
        <v>5</v>
      </c>
      <c r="B11" s="682" t="s">
        <v>739</v>
      </c>
      <c r="C11" s="693">
        <f t="shared" si="0"/>
        <v>29351.180000000004</v>
      </c>
      <c r="D11" s="693">
        <v>23661.180000000004</v>
      </c>
      <c r="E11" s="693">
        <v>0</v>
      </c>
      <c r="F11" s="693">
        <v>1550</v>
      </c>
      <c r="G11" s="693">
        <v>400</v>
      </c>
      <c r="H11" s="693">
        <v>3740</v>
      </c>
      <c r="I11" s="693">
        <f t="shared" si="1"/>
        <v>4878.2236000000003</v>
      </c>
      <c r="J11" s="693">
        <v>473.22359999999998</v>
      </c>
      <c r="K11" s="693">
        <v>0</v>
      </c>
      <c r="L11" s="693">
        <v>465</v>
      </c>
      <c r="M11" s="693">
        <v>200</v>
      </c>
      <c r="N11" s="693">
        <v>3740</v>
      </c>
      <c r="O11" s="694">
        <v>42</v>
      </c>
      <c r="P11" s="695">
        <v>0.13302374214597162</v>
      </c>
      <c r="Q11" s="695">
        <v>0.2193910849052319</v>
      </c>
      <c r="R11" s="695">
        <v>0.13302374214597162</v>
      </c>
      <c r="S11" s="690">
        <v>0</v>
      </c>
    </row>
    <row r="12" spans="1:21">
      <c r="A12" s="680">
        <v>6</v>
      </c>
      <c r="B12" s="682" t="s">
        <v>740</v>
      </c>
      <c r="C12" s="693">
        <f t="shared" si="0"/>
        <v>0</v>
      </c>
      <c r="D12" s="693">
        <v>0</v>
      </c>
      <c r="E12" s="693">
        <v>0</v>
      </c>
      <c r="F12" s="693">
        <v>0</v>
      </c>
      <c r="G12" s="693">
        <v>0</v>
      </c>
      <c r="H12" s="693">
        <v>0</v>
      </c>
      <c r="I12" s="693">
        <f t="shared" si="1"/>
        <v>0</v>
      </c>
      <c r="J12" s="693">
        <v>0</v>
      </c>
      <c r="K12" s="693">
        <v>0</v>
      </c>
      <c r="L12" s="693">
        <v>0</v>
      </c>
      <c r="M12" s="693">
        <v>0</v>
      </c>
      <c r="N12" s="693">
        <v>0</v>
      </c>
      <c r="O12" s="694">
        <v>0</v>
      </c>
      <c r="P12" s="695">
        <v>0</v>
      </c>
      <c r="Q12" s="695">
        <v>0</v>
      </c>
      <c r="R12" s="695">
        <v>0</v>
      </c>
      <c r="S12" s="690">
        <v>0</v>
      </c>
    </row>
    <row r="13" spans="1:21">
      <c r="A13" s="680">
        <v>7</v>
      </c>
      <c r="B13" s="682" t="s">
        <v>741</v>
      </c>
      <c r="C13" s="693">
        <f>SUM(C14:C16)</f>
        <v>3566579.2699999996</v>
      </c>
      <c r="D13" s="693">
        <f t="shared" ref="D13:O13" si="2">SUM(D14:D16)</f>
        <v>3359561.6999999993</v>
      </c>
      <c r="E13" s="693">
        <f t="shared" si="2"/>
        <v>0</v>
      </c>
      <c r="F13" s="693">
        <f t="shared" si="2"/>
        <v>131515.80000000002</v>
      </c>
      <c r="G13" s="693">
        <f t="shared" si="2"/>
        <v>0</v>
      </c>
      <c r="H13" s="693">
        <f t="shared" si="2"/>
        <v>75501.76999999999</v>
      </c>
      <c r="I13" s="693">
        <f t="shared" si="2"/>
        <v>182147.74400000001</v>
      </c>
      <c r="J13" s="693">
        <f t="shared" si="2"/>
        <v>67191.233999999997</v>
      </c>
      <c r="K13" s="693">
        <f t="shared" si="2"/>
        <v>0</v>
      </c>
      <c r="L13" s="693">
        <f t="shared" si="2"/>
        <v>39454.740000000005</v>
      </c>
      <c r="M13" s="693">
        <f t="shared" si="2"/>
        <v>0</v>
      </c>
      <c r="N13" s="693">
        <f t="shared" si="2"/>
        <v>75501.76999999999</v>
      </c>
      <c r="O13" s="693">
        <f t="shared" si="2"/>
        <v>33</v>
      </c>
      <c r="P13" s="695">
        <v>9.8644347271627172E-2</v>
      </c>
      <c r="Q13" s="695">
        <v>0.1162</v>
      </c>
      <c r="R13" s="695">
        <v>0.12870712654230235</v>
      </c>
      <c r="S13" s="690">
        <v>91.449895484868918</v>
      </c>
      <c r="U13" s="702"/>
    </row>
    <row r="14" spans="1:21">
      <c r="A14" s="683">
        <v>7.1</v>
      </c>
      <c r="B14" s="684" t="s">
        <v>742</v>
      </c>
      <c r="C14" s="689">
        <f t="shared" si="0"/>
        <v>2614979.1899999995</v>
      </c>
      <c r="D14" s="689">
        <v>2464874.0399999996</v>
      </c>
      <c r="E14" s="689">
        <v>0</v>
      </c>
      <c r="F14" s="689">
        <v>131515.80000000002</v>
      </c>
      <c r="G14" s="689">
        <v>0</v>
      </c>
      <c r="H14" s="689">
        <v>18589.349999999995</v>
      </c>
      <c r="I14" s="689">
        <f t="shared" si="1"/>
        <v>107341.5708</v>
      </c>
      <c r="J14" s="689">
        <v>49297.480800000005</v>
      </c>
      <c r="K14" s="689">
        <v>0</v>
      </c>
      <c r="L14" s="689">
        <v>39454.740000000005</v>
      </c>
      <c r="M14" s="689">
        <v>0</v>
      </c>
      <c r="N14" s="689">
        <v>18589.349999999995</v>
      </c>
      <c r="O14" s="690">
        <v>25</v>
      </c>
      <c r="P14" s="695">
        <v>9.8644347271627172E-2</v>
      </c>
      <c r="Q14" s="695">
        <v>0.1162</v>
      </c>
      <c r="R14" s="695">
        <v>0.13482407979868125</v>
      </c>
      <c r="S14" s="690">
        <v>79.926655884250678</v>
      </c>
    </row>
    <row r="15" spans="1:21">
      <c r="A15" s="683">
        <v>7.2</v>
      </c>
      <c r="B15" s="684" t="s">
        <v>743</v>
      </c>
      <c r="C15" s="689">
        <f t="shared" si="0"/>
        <v>951600.08</v>
      </c>
      <c r="D15" s="689">
        <v>894687.65999999992</v>
      </c>
      <c r="E15" s="689">
        <v>0</v>
      </c>
      <c r="F15" s="689">
        <v>0</v>
      </c>
      <c r="G15" s="689">
        <v>0</v>
      </c>
      <c r="H15" s="689">
        <v>56912.42</v>
      </c>
      <c r="I15" s="689">
        <f t="shared" si="1"/>
        <v>74806.17319999999</v>
      </c>
      <c r="J15" s="689">
        <v>17893.753199999999</v>
      </c>
      <c r="K15" s="689">
        <v>0</v>
      </c>
      <c r="L15" s="689">
        <v>0</v>
      </c>
      <c r="M15" s="689">
        <v>0</v>
      </c>
      <c r="N15" s="689">
        <v>56912.42</v>
      </c>
      <c r="O15" s="690">
        <v>8</v>
      </c>
      <c r="P15" s="695">
        <v>0</v>
      </c>
      <c r="Q15" s="695">
        <v>0</v>
      </c>
      <c r="R15" s="695">
        <v>0.12409705439618172</v>
      </c>
      <c r="S15" s="690">
        <v>123.11554199994755</v>
      </c>
    </row>
    <row r="16" spans="1:21">
      <c r="A16" s="683">
        <v>7.3</v>
      </c>
      <c r="B16" s="684" t="s">
        <v>744</v>
      </c>
      <c r="C16" s="689">
        <f t="shared" si="0"/>
        <v>0</v>
      </c>
      <c r="D16" s="689">
        <v>0</v>
      </c>
      <c r="E16" s="689">
        <v>0</v>
      </c>
      <c r="F16" s="689">
        <v>0</v>
      </c>
      <c r="G16" s="689">
        <v>0</v>
      </c>
      <c r="H16" s="689">
        <v>0</v>
      </c>
      <c r="I16" s="689">
        <f t="shared" si="1"/>
        <v>0</v>
      </c>
      <c r="J16" s="689">
        <v>0</v>
      </c>
      <c r="K16" s="689">
        <v>0</v>
      </c>
      <c r="L16" s="689">
        <v>0</v>
      </c>
      <c r="M16" s="689">
        <v>0</v>
      </c>
      <c r="N16" s="689">
        <v>0</v>
      </c>
      <c r="O16" s="690">
        <v>0</v>
      </c>
      <c r="P16" s="695">
        <v>0</v>
      </c>
      <c r="Q16" s="695">
        <v>0</v>
      </c>
      <c r="R16" s="695">
        <v>0</v>
      </c>
      <c r="S16" s="690">
        <v>0</v>
      </c>
    </row>
    <row r="17" spans="1:19">
      <c r="A17" s="680">
        <v>8</v>
      </c>
      <c r="B17" s="682" t="s">
        <v>745</v>
      </c>
      <c r="C17" s="689">
        <f t="shared" si="0"/>
        <v>0</v>
      </c>
      <c r="D17" s="689">
        <v>0</v>
      </c>
      <c r="E17" s="689">
        <v>0</v>
      </c>
      <c r="F17" s="689">
        <v>0</v>
      </c>
      <c r="G17" s="689">
        <v>0</v>
      </c>
      <c r="H17" s="689">
        <v>0</v>
      </c>
      <c r="I17" s="689">
        <f t="shared" si="1"/>
        <v>0</v>
      </c>
      <c r="J17" s="689">
        <v>0</v>
      </c>
      <c r="K17" s="689">
        <v>0</v>
      </c>
      <c r="L17" s="689">
        <v>0</v>
      </c>
      <c r="M17" s="689">
        <v>0</v>
      </c>
      <c r="N17" s="689">
        <v>0</v>
      </c>
      <c r="O17" s="690">
        <v>0</v>
      </c>
      <c r="P17" s="695">
        <v>0</v>
      </c>
      <c r="Q17" s="695">
        <v>0</v>
      </c>
      <c r="R17" s="695">
        <v>0</v>
      </c>
      <c r="S17" s="690">
        <v>0</v>
      </c>
    </row>
    <row r="18" spans="1:19">
      <c r="A18" s="685">
        <v>9</v>
      </c>
      <c r="B18" s="686" t="s">
        <v>746</v>
      </c>
      <c r="C18" s="689">
        <f t="shared" si="0"/>
        <v>0</v>
      </c>
      <c r="D18" s="691">
        <v>0</v>
      </c>
      <c r="E18" s="691">
        <v>0</v>
      </c>
      <c r="F18" s="691">
        <v>0</v>
      </c>
      <c r="G18" s="691">
        <v>0</v>
      </c>
      <c r="H18" s="691">
        <v>0</v>
      </c>
      <c r="I18" s="689">
        <f t="shared" si="1"/>
        <v>0</v>
      </c>
      <c r="J18" s="691">
        <v>0</v>
      </c>
      <c r="K18" s="691">
        <v>0</v>
      </c>
      <c r="L18" s="691">
        <v>0</v>
      </c>
      <c r="M18" s="691">
        <v>0</v>
      </c>
      <c r="N18" s="691">
        <v>0</v>
      </c>
      <c r="O18" s="692">
        <v>0</v>
      </c>
      <c r="P18" s="696">
        <v>0</v>
      </c>
      <c r="Q18" s="696">
        <v>0</v>
      </c>
      <c r="R18" s="696">
        <v>0</v>
      </c>
      <c r="S18" s="692">
        <v>0</v>
      </c>
    </row>
    <row r="19" spans="1:19">
      <c r="A19" s="687">
        <v>10</v>
      </c>
      <c r="B19" s="688" t="s">
        <v>747</v>
      </c>
      <c r="C19" s="693">
        <f>SUM(C7:C13,C17+C18)</f>
        <v>7891556.2599999988</v>
      </c>
      <c r="D19" s="693">
        <f t="shared" ref="D19:O19" si="3">SUM(D7:D13,D17+D18)</f>
        <v>7345067.4299999997</v>
      </c>
      <c r="E19" s="693">
        <f t="shared" si="3"/>
        <v>4299.42</v>
      </c>
      <c r="F19" s="693">
        <f t="shared" si="3"/>
        <v>159435.53000000003</v>
      </c>
      <c r="G19" s="693">
        <f t="shared" si="3"/>
        <v>43234.630000000005</v>
      </c>
      <c r="H19" s="693">
        <f t="shared" si="3"/>
        <v>339519.25</v>
      </c>
      <c r="I19" s="693">
        <f t="shared" si="3"/>
        <v>555088.89659999998</v>
      </c>
      <c r="J19" s="693">
        <f t="shared" si="3"/>
        <v>145691.73060000001</v>
      </c>
      <c r="K19" s="693">
        <f t="shared" si="3"/>
        <v>429.94199999999995</v>
      </c>
      <c r="L19" s="693">
        <f t="shared" si="3"/>
        <v>47830.659000000007</v>
      </c>
      <c r="M19" s="693">
        <f t="shared" si="3"/>
        <v>21617.315000000002</v>
      </c>
      <c r="N19" s="693">
        <f t="shared" si="3"/>
        <v>339519.25</v>
      </c>
      <c r="O19" s="693">
        <f t="shared" si="3"/>
        <v>216</v>
      </c>
      <c r="P19" s="695">
        <v>0.13538975811920512</v>
      </c>
      <c r="Q19" s="695">
        <v>0.18509999999999999</v>
      </c>
      <c r="R19" s="695">
        <v>0.12214788839824325</v>
      </c>
      <c r="S19" s="690">
        <v>65.220880759456151</v>
      </c>
    </row>
    <row r="20" spans="1:19" ht="24">
      <c r="A20" s="683">
        <v>10.1</v>
      </c>
      <c r="B20" s="684" t="s">
        <v>748</v>
      </c>
      <c r="C20" s="689"/>
      <c r="D20" s="689"/>
      <c r="E20" s="689"/>
      <c r="F20" s="689"/>
      <c r="G20" s="689"/>
      <c r="H20" s="689"/>
      <c r="I20" s="689"/>
      <c r="J20" s="689"/>
      <c r="K20" s="689"/>
      <c r="L20" s="689"/>
      <c r="M20" s="689"/>
      <c r="N20" s="689"/>
      <c r="O20" s="690"/>
      <c r="P20" s="690"/>
      <c r="Q20" s="690"/>
      <c r="R20" s="690"/>
      <c r="S20" s="690"/>
    </row>
  </sheetData>
  <mergeCells count="8">
    <mergeCell ref="R5:R6"/>
    <mergeCell ref="S5:S6"/>
    <mergeCell ref="A5:B6"/>
    <mergeCell ref="C5:H5"/>
    <mergeCell ref="I5:N5"/>
    <mergeCell ref="O5:O6"/>
    <mergeCell ref="P5:P6"/>
    <mergeCell ref="Q5:Q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showGridLines="0" workbookViewId="0">
      <pane xSplit="1" ySplit="5" topLeftCell="B6" activePane="bottomRight" state="frozen"/>
      <selection activeCell="B9" sqref="B9"/>
      <selection pane="topRight" activeCell="B9" sqref="B9"/>
      <selection pane="bottomLeft" activeCell="B9" sqref="B9"/>
      <selection pane="bottomRight" activeCell="B4" sqref="B4"/>
    </sheetView>
  </sheetViews>
  <sheetFormatPr defaultColWidth="9.33203125" defaultRowHeight="13.8"/>
  <cols>
    <col min="1" max="1" width="9.5546875" style="4" bestFit="1" customWidth="1"/>
    <col min="2" max="2" width="41" style="4" bestFit="1" customWidth="1"/>
    <col min="3" max="3" width="12" style="4" bestFit="1" customWidth="1"/>
    <col min="4" max="4" width="13.33203125" style="4" customWidth="1"/>
    <col min="5" max="8" width="12" style="4" bestFit="1" customWidth="1"/>
    <col min="9" max="16384" width="9.33203125" style="5"/>
  </cols>
  <sheetData>
    <row r="1" spans="1:8">
      <c r="A1" s="449" t="s">
        <v>30</v>
      </c>
      <c r="B1" s="450" t="str">
        <f>'Info '!C2</f>
        <v>JSC Isbank Georgia</v>
      </c>
    </row>
    <row r="2" spans="1:8">
      <c r="A2" s="449" t="s">
        <v>31</v>
      </c>
      <c r="B2" s="451">
        <f>'1. key ratios '!B2</f>
        <v>44834</v>
      </c>
    </row>
    <row r="3" spans="1:8">
      <c r="A3" s="2"/>
    </row>
    <row r="4" spans="1:8" ht="14.4" thickBot="1">
      <c r="A4" s="23" t="s">
        <v>32</v>
      </c>
      <c r="B4" s="24" t="s">
        <v>33</v>
      </c>
      <c r="C4" s="23"/>
      <c r="D4" s="25"/>
      <c r="E4" s="25"/>
      <c r="F4" s="26"/>
      <c r="G4" s="26"/>
      <c r="H4" s="469" t="s">
        <v>73</v>
      </c>
    </row>
    <row r="5" spans="1:8">
      <c r="A5" s="27"/>
      <c r="B5" s="28"/>
      <c r="C5" s="705" t="s">
        <v>68</v>
      </c>
      <c r="D5" s="706"/>
      <c r="E5" s="707"/>
      <c r="F5" s="705" t="s">
        <v>72</v>
      </c>
      <c r="G5" s="706"/>
      <c r="H5" s="708"/>
    </row>
    <row r="6" spans="1:8">
      <c r="A6" s="29" t="s">
        <v>6</v>
      </c>
      <c r="B6" s="470" t="s">
        <v>34</v>
      </c>
      <c r="C6" s="471" t="s">
        <v>69</v>
      </c>
      <c r="D6" s="471" t="s">
        <v>70</v>
      </c>
      <c r="E6" s="471" t="s">
        <v>71</v>
      </c>
      <c r="F6" s="471" t="s">
        <v>69</v>
      </c>
      <c r="G6" s="471" t="s">
        <v>70</v>
      </c>
      <c r="H6" s="472" t="s">
        <v>71</v>
      </c>
    </row>
    <row r="7" spans="1:8" ht="14.4">
      <c r="A7" s="29">
        <v>1</v>
      </c>
      <c r="B7" s="473" t="s">
        <v>35</v>
      </c>
      <c r="C7" s="474">
        <v>778274.1</v>
      </c>
      <c r="D7" s="474">
        <v>1216263.77</v>
      </c>
      <c r="E7" s="475">
        <f>C7+D7</f>
        <v>1994537.87</v>
      </c>
      <c r="F7" s="476">
        <v>1401635.7000000002</v>
      </c>
      <c r="G7" s="474">
        <v>2851154.53</v>
      </c>
      <c r="H7" s="477">
        <f>F7+G7</f>
        <v>4252790.2300000004</v>
      </c>
    </row>
    <row r="8" spans="1:8" ht="14.4">
      <c r="A8" s="29">
        <v>2</v>
      </c>
      <c r="B8" s="473" t="s">
        <v>36</v>
      </c>
      <c r="C8" s="474">
        <v>1174510.48</v>
      </c>
      <c r="D8" s="474">
        <v>39196760.980000004</v>
      </c>
      <c r="E8" s="475">
        <f t="shared" ref="E8:E19" si="0">C8+D8</f>
        <v>40371271.460000001</v>
      </c>
      <c r="F8" s="476">
        <v>1081077.83</v>
      </c>
      <c r="G8" s="474">
        <v>46408947.799999997</v>
      </c>
      <c r="H8" s="477">
        <f t="shared" ref="H8:H40" si="1">F8+G8</f>
        <v>47490025.629999995</v>
      </c>
    </row>
    <row r="9" spans="1:8" ht="14.4">
      <c r="A9" s="29">
        <v>3</v>
      </c>
      <c r="B9" s="473" t="s">
        <v>37</v>
      </c>
      <c r="C9" s="474">
        <v>12906804.77</v>
      </c>
      <c r="D9" s="474">
        <v>34032985.707936004</v>
      </c>
      <c r="E9" s="475">
        <f t="shared" si="0"/>
        <v>46939790.477936</v>
      </c>
      <c r="F9" s="476">
        <v>25060101.43</v>
      </c>
      <c r="G9" s="474">
        <v>43342108.778904997</v>
      </c>
      <c r="H9" s="477">
        <f t="shared" si="1"/>
        <v>68402210.208904997</v>
      </c>
    </row>
    <row r="10" spans="1:8" ht="14.4">
      <c r="A10" s="29">
        <v>4</v>
      </c>
      <c r="B10" s="473" t="s">
        <v>38</v>
      </c>
      <c r="C10" s="474">
        <v>0</v>
      </c>
      <c r="D10" s="474">
        <v>0</v>
      </c>
      <c r="E10" s="475">
        <f t="shared" si="0"/>
        <v>0</v>
      </c>
      <c r="F10" s="476">
        <v>0</v>
      </c>
      <c r="G10" s="474">
        <v>0</v>
      </c>
      <c r="H10" s="477">
        <f t="shared" si="1"/>
        <v>0</v>
      </c>
    </row>
    <row r="11" spans="1:8" ht="14.4">
      <c r="A11" s="29">
        <v>5</v>
      </c>
      <c r="B11" s="473" t="s">
        <v>39</v>
      </c>
      <c r="C11" s="474">
        <v>17023206.03300317</v>
      </c>
      <c r="D11" s="474">
        <v>19589244.12424475</v>
      </c>
      <c r="E11" s="475">
        <f t="shared" si="0"/>
        <v>36612450.157247916</v>
      </c>
      <c r="F11" s="476">
        <v>20229912.156374224</v>
      </c>
      <c r="G11" s="474">
        <v>13503804.743215412</v>
      </c>
      <c r="H11" s="477">
        <f t="shared" si="1"/>
        <v>33733716.899589635</v>
      </c>
    </row>
    <row r="12" spans="1:8" ht="14.4">
      <c r="A12" s="29">
        <v>6.1</v>
      </c>
      <c r="B12" s="478" t="s">
        <v>40</v>
      </c>
      <c r="C12" s="474">
        <v>124807147.75</v>
      </c>
      <c r="D12" s="474">
        <v>152702635.79000002</v>
      </c>
      <c r="E12" s="475">
        <f t="shared" si="0"/>
        <v>277509783.54000002</v>
      </c>
      <c r="F12" s="476">
        <v>71668521.460000008</v>
      </c>
      <c r="G12" s="474">
        <v>164810569.38</v>
      </c>
      <c r="H12" s="477">
        <f t="shared" si="1"/>
        <v>236479090.84</v>
      </c>
    </row>
    <row r="13" spans="1:8" ht="14.4">
      <c r="A13" s="29">
        <v>6.2</v>
      </c>
      <c r="B13" s="478" t="s">
        <v>41</v>
      </c>
      <c r="C13" s="479">
        <v>-3718869.3393999985</v>
      </c>
      <c r="D13" s="479">
        <v>-4866951.6089999992</v>
      </c>
      <c r="E13" s="480">
        <f t="shared" si="0"/>
        <v>-8585820.9483999982</v>
      </c>
      <c r="F13" s="481">
        <v>-4637151.4815999996</v>
      </c>
      <c r="G13" s="479">
        <v>-6560201.7383999992</v>
      </c>
      <c r="H13" s="482">
        <f t="shared" si="1"/>
        <v>-11197353.219999999</v>
      </c>
    </row>
    <row r="14" spans="1:8" ht="14.4">
      <c r="A14" s="29">
        <v>6</v>
      </c>
      <c r="B14" s="473" t="s">
        <v>42</v>
      </c>
      <c r="C14" s="475">
        <f>C12+C13</f>
        <v>121088278.41060001</v>
      </c>
      <c r="D14" s="475">
        <f>D12+D13</f>
        <v>147835684.18100002</v>
      </c>
      <c r="E14" s="475">
        <f t="shared" si="0"/>
        <v>268923962.59160006</v>
      </c>
      <c r="F14" s="475">
        <f>F12+F13</f>
        <v>67031369.978400007</v>
      </c>
      <c r="G14" s="475">
        <f>G12+G13</f>
        <v>158250367.64159998</v>
      </c>
      <c r="H14" s="477">
        <f t="shared" si="1"/>
        <v>225281737.62</v>
      </c>
    </row>
    <row r="15" spans="1:8" ht="14.4">
      <c r="A15" s="29">
        <v>7</v>
      </c>
      <c r="B15" s="473" t="s">
        <v>43</v>
      </c>
      <c r="C15" s="474">
        <v>1057089.9999999998</v>
      </c>
      <c r="D15" s="474">
        <v>1225723.6587840002</v>
      </c>
      <c r="E15" s="475">
        <f t="shared" si="0"/>
        <v>2282813.6587840002</v>
      </c>
      <c r="F15" s="476">
        <v>992889.73999999964</v>
      </c>
      <c r="G15" s="474">
        <v>865943.30860400014</v>
      </c>
      <c r="H15" s="477">
        <f t="shared" si="1"/>
        <v>1858833.0486039999</v>
      </c>
    </row>
    <row r="16" spans="1:8" ht="14.4">
      <c r="A16" s="29">
        <v>8</v>
      </c>
      <c r="B16" s="473" t="s">
        <v>199</v>
      </c>
      <c r="C16" s="474">
        <v>569825.30999999994</v>
      </c>
      <c r="D16" s="474">
        <v>0</v>
      </c>
      <c r="E16" s="475">
        <f t="shared" si="0"/>
        <v>569825.30999999994</v>
      </c>
      <c r="F16" s="476">
        <v>735525.39</v>
      </c>
      <c r="G16" s="474">
        <v>0</v>
      </c>
      <c r="H16" s="477">
        <f t="shared" si="1"/>
        <v>735525.39</v>
      </c>
    </row>
    <row r="17" spans="1:8" ht="14.4">
      <c r="A17" s="29">
        <v>9</v>
      </c>
      <c r="B17" s="473" t="s">
        <v>44</v>
      </c>
      <c r="C17" s="474">
        <v>0</v>
      </c>
      <c r="D17" s="474">
        <v>0</v>
      </c>
      <c r="E17" s="475">
        <f t="shared" si="0"/>
        <v>0</v>
      </c>
      <c r="F17" s="476">
        <v>0</v>
      </c>
      <c r="G17" s="474">
        <v>0</v>
      </c>
      <c r="H17" s="477">
        <f t="shared" si="1"/>
        <v>0</v>
      </c>
    </row>
    <row r="18" spans="1:8" ht="14.4">
      <c r="A18" s="29">
        <v>10</v>
      </c>
      <c r="B18" s="473" t="s">
        <v>45</v>
      </c>
      <c r="C18" s="474">
        <v>7192916.8899999997</v>
      </c>
      <c r="D18" s="474">
        <v>0</v>
      </c>
      <c r="E18" s="475">
        <f t="shared" si="0"/>
        <v>7192916.8899999997</v>
      </c>
      <c r="F18" s="476">
        <v>7866511.1100000003</v>
      </c>
      <c r="G18" s="474">
        <v>0</v>
      </c>
      <c r="H18" s="477">
        <f t="shared" si="1"/>
        <v>7866511.1100000003</v>
      </c>
    </row>
    <row r="19" spans="1:8" ht="14.4">
      <c r="A19" s="29">
        <v>11</v>
      </c>
      <c r="B19" s="473" t="s">
        <v>46</v>
      </c>
      <c r="C19" s="474">
        <v>4721607.3154010251</v>
      </c>
      <c r="D19" s="474">
        <v>363129.09</v>
      </c>
      <c r="E19" s="475">
        <f t="shared" si="0"/>
        <v>5084736.405401025</v>
      </c>
      <c r="F19" s="476">
        <v>3419988.1342466073</v>
      </c>
      <c r="G19" s="474">
        <v>336785.02999999997</v>
      </c>
      <c r="H19" s="477">
        <f t="shared" si="1"/>
        <v>3756773.1642466071</v>
      </c>
    </row>
    <row r="20" spans="1:8" ht="14.4">
      <c r="A20" s="29">
        <v>12</v>
      </c>
      <c r="B20" s="483" t="s">
        <v>47</v>
      </c>
      <c r="C20" s="475">
        <f>SUM(C7:C11)+SUM(C14:C19)</f>
        <v>166512513.30900422</v>
      </c>
      <c r="D20" s="475">
        <f>SUM(D7:D11)+SUM(D14:D19)</f>
        <v>243459791.5119648</v>
      </c>
      <c r="E20" s="475">
        <f>C20+D20</f>
        <v>409972304.82096899</v>
      </c>
      <c r="F20" s="475">
        <f>SUM(F7:F11)+SUM(F14:F19)</f>
        <v>127819011.46902083</v>
      </c>
      <c r="G20" s="475">
        <f>SUM(G7:G11)+SUM(G14:G19)</f>
        <v>265559111.83232439</v>
      </c>
      <c r="H20" s="477">
        <f t="shared" si="1"/>
        <v>393378123.30134523</v>
      </c>
    </row>
    <row r="21" spans="1:8" ht="14.4">
      <c r="A21" s="29"/>
      <c r="B21" s="470" t="s">
        <v>48</v>
      </c>
      <c r="C21" s="484"/>
      <c r="D21" s="484"/>
      <c r="E21" s="484"/>
      <c r="F21" s="485"/>
      <c r="G21" s="484"/>
      <c r="H21" s="486"/>
    </row>
    <row r="22" spans="1:8" ht="14.4">
      <c r="A22" s="29">
        <v>13</v>
      </c>
      <c r="B22" s="473" t="s">
        <v>49</v>
      </c>
      <c r="C22" s="474">
        <v>10500000</v>
      </c>
      <c r="D22" s="474">
        <v>75090220.590000004</v>
      </c>
      <c r="E22" s="475">
        <f>C22+D22</f>
        <v>85590220.590000004</v>
      </c>
      <c r="F22" s="476">
        <v>0</v>
      </c>
      <c r="G22" s="474">
        <v>102298137.01000001</v>
      </c>
      <c r="H22" s="477">
        <f t="shared" si="1"/>
        <v>102298137.01000001</v>
      </c>
    </row>
    <row r="23" spans="1:8" ht="14.4">
      <c r="A23" s="29">
        <v>14</v>
      </c>
      <c r="B23" s="473" t="s">
        <v>50</v>
      </c>
      <c r="C23" s="474">
        <v>21722148.779999968</v>
      </c>
      <c r="D23" s="474">
        <v>53145331.760000028</v>
      </c>
      <c r="E23" s="475">
        <f t="shared" ref="E23:E40" si="2">C23+D23</f>
        <v>74867480.539999992</v>
      </c>
      <c r="F23" s="476">
        <v>22430911.800000001</v>
      </c>
      <c r="G23" s="474">
        <v>48644981.260000005</v>
      </c>
      <c r="H23" s="477">
        <f t="shared" si="1"/>
        <v>71075893.060000002</v>
      </c>
    </row>
    <row r="24" spans="1:8" ht="14.4">
      <c r="A24" s="29">
        <v>15</v>
      </c>
      <c r="B24" s="473" t="s">
        <v>51</v>
      </c>
      <c r="C24" s="474">
        <v>0</v>
      </c>
      <c r="D24" s="474">
        <v>0</v>
      </c>
      <c r="E24" s="475">
        <f t="shared" si="2"/>
        <v>0</v>
      </c>
      <c r="F24" s="476">
        <v>0</v>
      </c>
      <c r="G24" s="474">
        <v>0</v>
      </c>
      <c r="H24" s="477">
        <f t="shared" si="1"/>
        <v>0</v>
      </c>
    </row>
    <row r="25" spans="1:8" ht="14.4">
      <c r="A25" s="29">
        <v>16</v>
      </c>
      <c r="B25" s="473" t="s">
        <v>52</v>
      </c>
      <c r="C25" s="474">
        <v>4213162.3899999997</v>
      </c>
      <c r="D25" s="474">
        <v>48271439.109999992</v>
      </c>
      <c r="E25" s="475">
        <f t="shared" si="2"/>
        <v>52484601.499999993</v>
      </c>
      <c r="F25" s="476">
        <v>1777115.53</v>
      </c>
      <c r="G25" s="474">
        <v>72348711.280000001</v>
      </c>
      <c r="H25" s="477">
        <f t="shared" si="1"/>
        <v>74125826.810000002</v>
      </c>
    </row>
    <row r="26" spans="1:8" ht="14.4">
      <c r="A26" s="29">
        <v>17</v>
      </c>
      <c r="B26" s="473" t="s">
        <v>53</v>
      </c>
      <c r="C26" s="484"/>
      <c r="D26" s="484"/>
      <c r="E26" s="475">
        <f t="shared" si="2"/>
        <v>0</v>
      </c>
      <c r="F26" s="485"/>
      <c r="G26" s="484"/>
      <c r="H26" s="477">
        <f t="shared" si="1"/>
        <v>0</v>
      </c>
    </row>
    <row r="27" spans="1:8" ht="14.4">
      <c r="A27" s="29">
        <v>18</v>
      </c>
      <c r="B27" s="473" t="s">
        <v>54</v>
      </c>
      <c r="C27" s="474">
        <v>14000000</v>
      </c>
      <c r="D27" s="474">
        <v>62883844.968024001</v>
      </c>
      <c r="E27" s="475">
        <f t="shared" si="2"/>
        <v>76883844.968024001</v>
      </c>
      <c r="F27" s="476">
        <v>0</v>
      </c>
      <c r="G27" s="474">
        <v>40943377.743079998</v>
      </c>
      <c r="H27" s="477">
        <f t="shared" si="1"/>
        <v>40943377.743079998</v>
      </c>
    </row>
    <row r="28" spans="1:8" ht="14.4">
      <c r="A28" s="29">
        <v>19</v>
      </c>
      <c r="B28" s="473" t="s">
        <v>55</v>
      </c>
      <c r="C28" s="474">
        <v>203819.33</v>
      </c>
      <c r="D28" s="474">
        <v>1471325.2226960002</v>
      </c>
      <c r="E28" s="475">
        <f t="shared" si="2"/>
        <v>1675144.5526960003</v>
      </c>
      <c r="F28" s="476">
        <v>52855.880000000012</v>
      </c>
      <c r="G28" s="474">
        <v>1303621.2</v>
      </c>
      <c r="H28" s="477">
        <f t="shared" si="1"/>
        <v>1356477.08</v>
      </c>
    </row>
    <row r="29" spans="1:8" ht="14.4">
      <c r="A29" s="29">
        <v>20</v>
      </c>
      <c r="B29" s="473" t="s">
        <v>56</v>
      </c>
      <c r="C29" s="474">
        <v>2986658.6678000004</v>
      </c>
      <c r="D29" s="474">
        <v>7218650.7907999996</v>
      </c>
      <c r="E29" s="475">
        <f t="shared" si="2"/>
        <v>10205309.4586</v>
      </c>
      <c r="F29" s="476">
        <v>2549664.7829999998</v>
      </c>
      <c r="G29" s="474">
        <v>9095758.6904000007</v>
      </c>
      <c r="H29" s="477">
        <f t="shared" si="1"/>
        <v>11645423.4734</v>
      </c>
    </row>
    <row r="30" spans="1:8" ht="14.4">
      <c r="A30" s="29">
        <v>21</v>
      </c>
      <c r="B30" s="473" t="s">
        <v>57</v>
      </c>
      <c r="C30" s="474">
        <v>0</v>
      </c>
      <c r="D30" s="474">
        <v>0</v>
      </c>
      <c r="E30" s="475">
        <f t="shared" si="2"/>
        <v>0</v>
      </c>
      <c r="F30" s="476">
        <v>0</v>
      </c>
      <c r="G30" s="474">
        <v>0</v>
      </c>
      <c r="H30" s="477">
        <f t="shared" si="1"/>
        <v>0</v>
      </c>
    </row>
    <row r="31" spans="1:8" ht="14.4">
      <c r="A31" s="29">
        <v>22</v>
      </c>
      <c r="B31" s="483" t="s">
        <v>58</v>
      </c>
      <c r="C31" s="475">
        <f>SUM(C22:C30)</f>
        <v>53625789.167799965</v>
      </c>
      <c r="D31" s="475">
        <f>SUM(D22:D30)</f>
        <v>248080812.44152001</v>
      </c>
      <c r="E31" s="475">
        <f>C31+D31</f>
        <v>301706601.60931998</v>
      </c>
      <c r="F31" s="475">
        <f>SUM(F22:F30)</f>
        <v>26810547.993000001</v>
      </c>
      <c r="G31" s="475">
        <f>SUM(G22:G30)</f>
        <v>274634587.18347996</v>
      </c>
      <c r="H31" s="477">
        <f t="shared" si="1"/>
        <v>301445135.17647994</v>
      </c>
    </row>
    <row r="32" spans="1:8" ht="14.4">
      <c r="A32" s="29"/>
      <c r="B32" s="470" t="s">
        <v>59</v>
      </c>
      <c r="C32" s="484"/>
      <c r="D32" s="484"/>
      <c r="E32" s="474"/>
      <c r="F32" s="485"/>
      <c r="G32" s="484"/>
      <c r="H32" s="486"/>
    </row>
    <row r="33" spans="1:8" ht="14.4">
      <c r="A33" s="29">
        <v>23</v>
      </c>
      <c r="B33" s="473" t="s">
        <v>60</v>
      </c>
      <c r="C33" s="474">
        <v>69161600</v>
      </c>
      <c r="D33" s="484">
        <v>0</v>
      </c>
      <c r="E33" s="475">
        <f t="shared" si="2"/>
        <v>69161600</v>
      </c>
      <c r="F33" s="476">
        <v>69161600</v>
      </c>
      <c r="G33" s="484">
        <v>0</v>
      </c>
      <c r="H33" s="477">
        <f t="shared" si="1"/>
        <v>69161600</v>
      </c>
    </row>
    <row r="34" spans="1:8" ht="14.4">
      <c r="A34" s="29">
        <v>24</v>
      </c>
      <c r="B34" s="473" t="s">
        <v>61</v>
      </c>
      <c r="C34" s="474">
        <v>0</v>
      </c>
      <c r="D34" s="484">
        <v>0</v>
      </c>
      <c r="E34" s="475">
        <f t="shared" si="2"/>
        <v>0</v>
      </c>
      <c r="F34" s="476">
        <v>0</v>
      </c>
      <c r="G34" s="484">
        <v>0</v>
      </c>
      <c r="H34" s="477">
        <f t="shared" si="1"/>
        <v>0</v>
      </c>
    </row>
    <row r="35" spans="1:8" ht="14.4">
      <c r="A35" s="29">
        <v>25</v>
      </c>
      <c r="B35" s="487" t="s">
        <v>62</v>
      </c>
      <c r="C35" s="474">
        <v>0</v>
      </c>
      <c r="D35" s="484">
        <v>0</v>
      </c>
      <c r="E35" s="475">
        <f t="shared" si="2"/>
        <v>0</v>
      </c>
      <c r="F35" s="476">
        <v>0</v>
      </c>
      <c r="G35" s="484">
        <v>0</v>
      </c>
      <c r="H35" s="477">
        <f t="shared" si="1"/>
        <v>0</v>
      </c>
    </row>
    <row r="36" spans="1:8" ht="14.4">
      <c r="A36" s="29">
        <v>26</v>
      </c>
      <c r="B36" s="473" t="s">
        <v>63</v>
      </c>
      <c r="C36" s="474">
        <v>0</v>
      </c>
      <c r="D36" s="484">
        <v>0</v>
      </c>
      <c r="E36" s="475">
        <f t="shared" si="2"/>
        <v>0</v>
      </c>
      <c r="F36" s="476">
        <v>0</v>
      </c>
      <c r="G36" s="484">
        <v>0</v>
      </c>
      <c r="H36" s="477">
        <f t="shared" si="1"/>
        <v>0</v>
      </c>
    </row>
    <row r="37" spans="1:8" ht="14.4">
      <c r="A37" s="29">
        <v>27</v>
      </c>
      <c r="B37" s="473" t="s">
        <v>64</v>
      </c>
      <c r="C37" s="474">
        <v>0</v>
      </c>
      <c r="D37" s="484">
        <v>0</v>
      </c>
      <c r="E37" s="475">
        <f t="shared" si="2"/>
        <v>0</v>
      </c>
      <c r="F37" s="476">
        <v>0</v>
      </c>
      <c r="G37" s="484">
        <v>0</v>
      </c>
      <c r="H37" s="477">
        <f t="shared" si="1"/>
        <v>0</v>
      </c>
    </row>
    <row r="38" spans="1:8" ht="14.4">
      <c r="A38" s="29">
        <v>28</v>
      </c>
      <c r="B38" s="473" t="s">
        <v>65</v>
      </c>
      <c r="C38" s="474">
        <v>39104103.141115531</v>
      </c>
      <c r="D38" s="484">
        <v>0</v>
      </c>
      <c r="E38" s="475">
        <f t="shared" si="2"/>
        <v>39104103.141115531</v>
      </c>
      <c r="F38" s="476">
        <v>22771387.950918108</v>
      </c>
      <c r="G38" s="484">
        <v>0</v>
      </c>
      <c r="H38" s="477">
        <f t="shared" si="1"/>
        <v>22771387.950918108</v>
      </c>
    </row>
    <row r="39" spans="1:8" ht="14.4">
      <c r="A39" s="29">
        <v>29</v>
      </c>
      <c r="B39" s="473" t="s">
        <v>66</v>
      </c>
      <c r="C39" s="474">
        <v>0</v>
      </c>
      <c r="D39" s="484">
        <v>0</v>
      </c>
      <c r="E39" s="475">
        <f t="shared" si="2"/>
        <v>0</v>
      </c>
      <c r="F39" s="476">
        <v>0</v>
      </c>
      <c r="G39" s="484">
        <v>0</v>
      </c>
      <c r="H39" s="477">
        <f t="shared" si="1"/>
        <v>0</v>
      </c>
    </row>
    <row r="40" spans="1:8" ht="14.4">
      <c r="A40" s="29">
        <v>30</v>
      </c>
      <c r="B40" s="488" t="s">
        <v>266</v>
      </c>
      <c r="C40" s="489">
        <v>108265703.14111553</v>
      </c>
      <c r="D40" s="484">
        <v>0</v>
      </c>
      <c r="E40" s="475">
        <f t="shared" si="2"/>
        <v>108265703.14111553</v>
      </c>
      <c r="F40" s="489">
        <v>91932987.950918108</v>
      </c>
      <c r="G40" s="484">
        <v>0</v>
      </c>
      <c r="H40" s="477">
        <f t="shared" si="1"/>
        <v>91932987.950918108</v>
      </c>
    </row>
    <row r="41" spans="1:8" ht="15" thickBot="1">
      <c r="A41" s="30">
        <v>31</v>
      </c>
      <c r="B41" s="31" t="s">
        <v>67</v>
      </c>
      <c r="C41" s="490">
        <f>C31+C40</f>
        <v>161891492.3089155</v>
      </c>
      <c r="D41" s="490">
        <f>D31+D40</f>
        <v>248080812.44152001</v>
      </c>
      <c r="E41" s="490">
        <f>C41+D41</f>
        <v>409972304.75043547</v>
      </c>
      <c r="F41" s="490">
        <f>F31+F40</f>
        <v>118743535.94391811</v>
      </c>
      <c r="G41" s="490">
        <f>G31+G40</f>
        <v>274634587.18347996</v>
      </c>
      <c r="H41" s="491">
        <f>F41+G41</f>
        <v>393378123.12739807</v>
      </c>
    </row>
    <row r="43" spans="1:8">
      <c r="B43" s="32"/>
    </row>
  </sheetData>
  <mergeCells count="2">
    <mergeCell ref="C5:E5"/>
    <mergeCell ref="F5:H5"/>
  </mergeCells>
  <dataValidations count="1">
    <dataValidation type="whole" operator="lessThanOrEqual" allowBlank="1" showInputMessage="1" showErrorMessage="1" sqref="C13:D13 F13:G13">
      <formula1>0</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7"/>
  <sheetViews>
    <sheetView showGridLines="0" workbookViewId="0">
      <pane xSplit="1" ySplit="6" topLeftCell="B7" activePane="bottomRight" state="frozen"/>
      <selection activeCell="B9" sqref="B9"/>
      <selection pane="topRight" activeCell="B9" sqref="B9"/>
      <selection pane="bottomLeft" activeCell="B9" sqref="B9"/>
      <selection pane="bottomRight" activeCell="B4" sqref="B4"/>
    </sheetView>
  </sheetViews>
  <sheetFormatPr defaultColWidth="9.33203125" defaultRowHeight="13.2"/>
  <cols>
    <col min="1" max="1" width="9.5546875" style="4" bestFit="1" customWidth="1"/>
    <col min="2" max="2" width="52" style="4" bestFit="1" customWidth="1"/>
    <col min="3" max="8" width="12.6640625" style="4" customWidth="1"/>
    <col min="9" max="9" width="8.6640625" style="4" customWidth="1"/>
    <col min="10" max="16384" width="9.33203125" style="4"/>
  </cols>
  <sheetData>
    <row r="1" spans="1:8">
      <c r="A1" s="449" t="s">
        <v>30</v>
      </c>
      <c r="B1" s="450" t="str">
        <f>'Info '!C2</f>
        <v>JSC Isbank Georgia</v>
      </c>
      <c r="C1" s="3"/>
    </row>
    <row r="2" spans="1:8">
      <c r="A2" s="449" t="s">
        <v>31</v>
      </c>
      <c r="B2" s="451">
        <f>'1. key ratios '!B2</f>
        <v>44834</v>
      </c>
      <c r="C2" s="339"/>
      <c r="D2" s="7"/>
      <c r="E2" s="7"/>
      <c r="F2" s="7"/>
      <c r="G2" s="7"/>
      <c r="H2" s="7"/>
    </row>
    <row r="3" spans="1:8">
      <c r="A3" s="2"/>
      <c r="B3" s="3"/>
      <c r="C3" s="6"/>
      <c r="D3" s="7"/>
      <c r="E3" s="7"/>
      <c r="F3" s="7"/>
      <c r="G3" s="7"/>
      <c r="H3" s="7"/>
    </row>
    <row r="4" spans="1:8" ht="13.8" thickBot="1">
      <c r="A4" s="34" t="s">
        <v>195</v>
      </c>
      <c r="B4" s="182" t="s">
        <v>22</v>
      </c>
      <c r="C4" s="23"/>
      <c r="D4" s="25"/>
      <c r="E4" s="25"/>
      <c r="F4" s="26"/>
      <c r="G4" s="26"/>
      <c r="H4" s="492" t="s">
        <v>73</v>
      </c>
    </row>
    <row r="5" spans="1:8">
      <c r="A5" s="36" t="s">
        <v>6</v>
      </c>
      <c r="B5" s="37"/>
      <c r="C5" s="705" t="s">
        <v>68</v>
      </c>
      <c r="D5" s="706"/>
      <c r="E5" s="707"/>
      <c r="F5" s="705" t="s">
        <v>72</v>
      </c>
      <c r="G5" s="706"/>
      <c r="H5" s="708"/>
    </row>
    <row r="6" spans="1:8">
      <c r="A6" s="38" t="s">
        <v>6</v>
      </c>
      <c r="B6" s="493"/>
      <c r="C6" s="494" t="s">
        <v>69</v>
      </c>
      <c r="D6" s="494" t="s">
        <v>70</v>
      </c>
      <c r="E6" s="494" t="s">
        <v>71</v>
      </c>
      <c r="F6" s="494" t="s">
        <v>69</v>
      </c>
      <c r="G6" s="494" t="s">
        <v>70</v>
      </c>
      <c r="H6" s="495" t="s">
        <v>71</v>
      </c>
    </row>
    <row r="7" spans="1:8">
      <c r="A7" s="39"/>
      <c r="B7" s="182" t="s">
        <v>194</v>
      </c>
      <c r="C7" s="496"/>
      <c r="D7" s="496"/>
      <c r="E7" s="496"/>
      <c r="F7" s="496"/>
      <c r="G7" s="496"/>
      <c r="H7" s="497"/>
    </row>
    <row r="8" spans="1:8" ht="13.8">
      <c r="A8" s="39">
        <v>1</v>
      </c>
      <c r="B8" s="498" t="s">
        <v>193</v>
      </c>
      <c r="C8" s="499">
        <v>522682.46</v>
      </c>
      <c r="D8" s="499">
        <v>28310.400000000001</v>
      </c>
      <c r="E8" s="480">
        <f t="shared" ref="E8:E22" si="0">C8+D8</f>
        <v>550992.86</v>
      </c>
      <c r="F8" s="500">
        <v>423267.39</v>
      </c>
      <c r="G8" s="500">
        <v>15574.3</v>
      </c>
      <c r="H8" s="482">
        <f t="shared" ref="H8:H22" si="1">F8+G8</f>
        <v>438841.69</v>
      </c>
    </row>
    <row r="9" spans="1:8" ht="13.8">
      <c r="A9" s="39">
        <v>2</v>
      </c>
      <c r="B9" s="498" t="s">
        <v>192</v>
      </c>
      <c r="C9" s="501">
        <f>C10+C11+C12+C13+C14+C15+C16+C17+C18</f>
        <v>16478689.249999998</v>
      </c>
      <c r="D9" s="501">
        <f>D10+D11+D12+D13+D14+D15+D16+D17+D18</f>
        <v>784069.31</v>
      </c>
      <c r="E9" s="480">
        <f t="shared" si="0"/>
        <v>17262758.559999999</v>
      </c>
      <c r="F9" s="501">
        <f>F10+F11+F12+F13+F14+F15+F16+F17+F18</f>
        <v>12250289.049999997</v>
      </c>
      <c r="G9" s="501">
        <f>G10+G11+G12+G13+G14+G15+G16+G17+G18</f>
        <v>1001943.7000000001</v>
      </c>
      <c r="H9" s="482">
        <f t="shared" si="1"/>
        <v>13252232.749999996</v>
      </c>
    </row>
    <row r="10" spans="1:8" ht="13.8">
      <c r="A10" s="39">
        <v>2.1</v>
      </c>
      <c r="B10" s="502" t="s">
        <v>191</v>
      </c>
      <c r="C10" s="500">
        <v>0</v>
      </c>
      <c r="D10" s="500">
        <v>196101.53</v>
      </c>
      <c r="E10" s="480">
        <f t="shared" si="0"/>
        <v>196101.53</v>
      </c>
      <c r="F10" s="500">
        <v>0</v>
      </c>
      <c r="G10" s="500">
        <v>241458.99</v>
      </c>
      <c r="H10" s="482">
        <f t="shared" si="1"/>
        <v>241458.99</v>
      </c>
    </row>
    <row r="11" spans="1:8" ht="13.8">
      <c r="A11" s="39">
        <v>2.2000000000000002</v>
      </c>
      <c r="B11" s="502" t="s">
        <v>190</v>
      </c>
      <c r="C11" s="500">
        <v>15804101.629999999</v>
      </c>
      <c r="D11" s="500">
        <v>0</v>
      </c>
      <c r="E11" s="480">
        <f t="shared" si="0"/>
        <v>15804101.629999999</v>
      </c>
      <c r="F11" s="500">
        <v>11565019.559999997</v>
      </c>
      <c r="G11" s="500">
        <v>0</v>
      </c>
      <c r="H11" s="482">
        <f t="shared" si="1"/>
        <v>11565019.559999997</v>
      </c>
    </row>
    <row r="12" spans="1:8" ht="13.8">
      <c r="A12" s="39">
        <v>2.2999999999999998</v>
      </c>
      <c r="B12" s="502" t="s">
        <v>189</v>
      </c>
      <c r="C12" s="500"/>
      <c r="D12" s="500"/>
      <c r="E12" s="480">
        <f t="shared" si="0"/>
        <v>0</v>
      </c>
      <c r="F12" s="500"/>
      <c r="G12" s="500"/>
      <c r="H12" s="482">
        <f t="shared" si="1"/>
        <v>0</v>
      </c>
    </row>
    <row r="13" spans="1:8" ht="13.8">
      <c r="A13" s="39">
        <v>2.4</v>
      </c>
      <c r="B13" s="502" t="s">
        <v>188</v>
      </c>
      <c r="C13" s="500"/>
      <c r="D13" s="500"/>
      <c r="E13" s="480">
        <f t="shared" si="0"/>
        <v>0</v>
      </c>
      <c r="F13" s="500"/>
      <c r="G13" s="500"/>
      <c r="H13" s="482">
        <f t="shared" si="1"/>
        <v>0</v>
      </c>
    </row>
    <row r="14" spans="1:8" ht="13.8">
      <c r="A14" s="39">
        <v>2.5</v>
      </c>
      <c r="B14" s="502" t="s">
        <v>187</v>
      </c>
      <c r="C14" s="500"/>
      <c r="D14" s="500"/>
      <c r="E14" s="480">
        <f t="shared" si="0"/>
        <v>0</v>
      </c>
      <c r="F14" s="500"/>
      <c r="G14" s="500"/>
      <c r="H14" s="482">
        <f t="shared" si="1"/>
        <v>0</v>
      </c>
    </row>
    <row r="15" spans="1:8" ht="13.8">
      <c r="A15" s="39">
        <v>2.6</v>
      </c>
      <c r="B15" s="502" t="s">
        <v>186</v>
      </c>
      <c r="C15" s="500"/>
      <c r="D15" s="500"/>
      <c r="E15" s="480">
        <f t="shared" si="0"/>
        <v>0</v>
      </c>
      <c r="F15" s="500"/>
      <c r="G15" s="500"/>
      <c r="H15" s="482">
        <f t="shared" si="1"/>
        <v>0</v>
      </c>
    </row>
    <row r="16" spans="1:8" ht="13.8">
      <c r="A16" s="39">
        <v>2.7</v>
      </c>
      <c r="B16" s="502" t="s">
        <v>185</v>
      </c>
      <c r="C16" s="500"/>
      <c r="D16" s="500"/>
      <c r="E16" s="480">
        <f t="shared" si="0"/>
        <v>0</v>
      </c>
      <c r="F16" s="500"/>
      <c r="G16" s="500"/>
      <c r="H16" s="482">
        <f t="shared" si="1"/>
        <v>0</v>
      </c>
    </row>
    <row r="17" spans="1:8" ht="13.8">
      <c r="A17" s="39">
        <v>2.8</v>
      </c>
      <c r="B17" s="502" t="s">
        <v>184</v>
      </c>
      <c r="C17" s="500">
        <v>674587.62</v>
      </c>
      <c r="D17" s="500">
        <v>587967.78</v>
      </c>
      <c r="E17" s="480">
        <f t="shared" si="0"/>
        <v>1262555.3999999999</v>
      </c>
      <c r="F17" s="500">
        <v>685269.49000000011</v>
      </c>
      <c r="G17" s="500">
        <v>760484.71000000008</v>
      </c>
      <c r="H17" s="482">
        <f t="shared" si="1"/>
        <v>1445754.2000000002</v>
      </c>
    </row>
    <row r="18" spans="1:8" ht="13.8">
      <c r="A18" s="39">
        <v>2.9</v>
      </c>
      <c r="B18" s="502" t="s">
        <v>183</v>
      </c>
      <c r="C18" s="500">
        <v>0</v>
      </c>
      <c r="D18" s="500">
        <v>0</v>
      </c>
      <c r="E18" s="480">
        <f t="shared" si="0"/>
        <v>0</v>
      </c>
      <c r="F18" s="500">
        <v>0</v>
      </c>
      <c r="G18" s="500">
        <v>0</v>
      </c>
      <c r="H18" s="482">
        <f t="shared" si="1"/>
        <v>0</v>
      </c>
    </row>
    <row r="19" spans="1:8" ht="13.8">
      <c r="A19" s="39">
        <v>3</v>
      </c>
      <c r="B19" s="498" t="s">
        <v>182</v>
      </c>
      <c r="C19" s="500">
        <v>0</v>
      </c>
      <c r="D19" s="500">
        <v>0</v>
      </c>
      <c r="E19" s="480">
        <f t="shared" si="0"/>
        <v>0</v>
      </c>
      <c r="F19" s="500">
        <v>0</v>
      </c>
      <c r="G19" s="500">
        <v>0</v>
      </c>
      <c r="H19" s="482">
        <f t="shared" si="1"/>
        <v>0</v>
      </c>
    </row>
    <row r="20" spans="1:8" ht="13.8">
      <c r="A20" s="39">
        <v>4</v>
      </c>
      <c r="B20" s="498" t="s">
        <v>181</v>
      </c>
      <c r="C20" s="500">
        <v>2864011.885157547</v>
      </c>
      <c r="D20" s="500">
        <v>204075.10550209752</v>
      </c>
      <c r="E20" s="480">
        <f t="shared" si="0"/>
        <v>3068086.9906596444</v>
      </c>
      <c r="F20" s="500">
        <v>1943994.002720501</v>
      </c>
      <c r="G20" s="500">
        <v>329591.05048548954</v>
      </c>
      <c r="H20" s="482">
        <f t="shared" si="1"/>
        <v>2273585.0532059907</v>
      </c>
    </row>
    <row r="21" spans="1:8" ht="13.8">
      <c r="A21" s="39">
        <v>5</v>
      </c>
      <c r="B21" s="498" t="s">
        <v>180</v>
      </c>
      <c r="C21" s="500">
        <v>0</v>
      </c>
      <c r="D21" s="500"/>
      <c r="E21" s="480">
        <f t="shared" si="0"/>
        <v>0</v>
      </c>
      <c r="F21" s="500">
        <v>0</v>
      </c>
      <c r="G21" s="500"/>
      <c r="H21" s="482">
        <f t="shared" si="1"/>
        <v>0</v>
      </c>
    </row>
    <row r="22" spans="1:8" ht="13.8">
      <c r="A22" s="39">
        <v>6</v>
      </c>
      <c r="B22" s="503" t="s">
        <v>179</v>
      </c>
      <c r="C22" s="501">
        <f>C8+C9+C19+C20+C21</f>
        <v>19865383.595157545</v>
      </c>
      <c r="D22" s="501">
        <f>D8+D9+D19+D20+D21</f>
        <v>1016454.8155020976</v>
      </c>
      <c r="E22" s="480">
        <f t="shared" si="0"/>
        <v>20881838.410659641</v>
      </c>
      <c r="F22" s="501">
        <f>F8+F9+F19+F20+F21</f>
        <v>14617550.442720499</v>
      </c>
      <c r="G22" s="501">
        <f>G8+G9+G19+G20+G21</f>
        <v>1347109.0504854897</v>
      </c>
      <c r="H22" s="482">
        <f t="shared" si="1"/>
        <v>15964659.493205989</v>
      </c>
    </row>
    <row r="23" spans="1:8" ht="13.8">
      <c r="A23" s="39"/>
      <c r="B23" s="182" t="s">
        <v>178</v>
      </c>
      <c r="C23" s="500"/>
      <c r="D23" s="500"/>
      <c r="E23" s="479"/>
      <c r="F23" s="500"/>
      <c r="G23" s="500"/>
      <c r="H23" s="504"/>
    </row>
    <row r="24" spans="1:8" ht="13.8">
      <c r="A24" s="39">
        <v>7</v>
      </c>
      <c r="B24" s="498" t="s">
        <v>177</v>
      </c>
      <c r="C24" s="500">
        <v>456411.27</v>
      </c>
      <c r="D24" s="500">
        <v>0</v>
      </c>
      <c r="E24" s="480">
        <f t="shared" ref="E24:E31" si="2">C24+D24</f>
        <v>456411.27</v>
      </c>
      <c r="F24" s="500">
        <v>263134.42000000004</v>
      </c>
      <c r="G24" s="500">
        <v>0</v>
      </c>
      <c r="H24" s="482">
        <f t="shared" ref="H24:H31" si="3">F24+G24</f>
        <v>263134.42000000004</v>
      </c>
    </row>
    <row r="25" spans="1:8" ht="13.8">
      <c r="A25" s="39">
        <v>8</v>
      </c>
      <c r="B25" s="498" t="s">
        <v>176</v>
      </c>
      <c r="C25" s="500">
        <v>585156.251132</v>
      </c>
      <c r="D25" s="500">
        <v>289569.42886799999</v>
      </c>
      <c r="E25" s="480">
        <f t="shared" si="2"/>
        <v>874725.67999999993</v>
      </c>
      <c r="F25" s="500">
        <v>470770.27966000012</v>
      </c>
      <c r="G25" s="500">
        <v>374219.58034000004</v>
      </c>
      <c r="H25" s="482">
        <f t="shared" si="3"/>
        <v>844989.8600000001</v>
      </c>
    </row>
    <row r="26" spans="1:8" ht="13.8">
      <c r="A26" s="39">
        <v>9</v>
      </c>
      <c r="B26" s="498" t="s">
        <v>175</v>
      </c>
      <c r="C26" s="500">
        <v>310409.67</v>
      </c>
      <c r="D26" s="500">
        <v>830032.97999200004</v>
      </c>
      <c r="E26" s="480">
        <f t="shared" si="2"/>
        <v>1140442.6499920001</v>
      </c>
      <c r="F26" s="500">
        <v>24879.26</v>
      </c>
      <c r="G26" s="500">
        <v>1008640.81</v>
      </c>
      <c r="H26" s="482">
        <f t="shared" si="3"/>
        <v>1033520.0700000001</v>
      </c>
    </row>
    <row r="27" spans="1:8" ht="13.8">
      <c r="A27" s="39">
        <v>10</v>
      </c>
      <c r="B27" s="498" t="s">
        <v>174</v>
      </c>
      <c r="C27" s="500"/>
      <c r="D27" s="500"/>
      <c r="E27" s="480">
        <f t="shared" si="2"/>
        <v>0</v>
      </c>
      <c r="F27" s="500"/>
      <c r="G27" s="500"/>
      <c r="H27" s="482">
        <f t="shared" si="3"/>
        <v>0</v>
      </c>
    </row>
    <row r="28" spans="1:8" ht="13.8">
      <c r="A28" s="39">
        <v>11</v>
      </c>
      <c r="B28" s="498" t="s">
        <v>173</v>
      </c>
      <c r="C28" s="500">
        <v>456179.41</v>
      </c>
      <c r="D28" s="500">
        <v>1968464.4800000002</v>
      </c>
      <c r="E28" s="480">
        <f t="shared" si="2"/>
        <v>2424643.89</v>
      </c>
      <c r="F28" s="500">
        <v>24836.65</v>
      </c>
      <c r="G28" s="500">
        <v>1187288.6500000001</v>
      </c>
      <c r="H28" s="482">
        <f t="shared" si="3"/>
        <v>1212125.3</v>
      </c>
    </row>
    <row r="29" spans="1:8" ht="13.8">
      <c r="A29" s="39">
        <v>12</v>
      </c>
      <c r="B29" s="498" t="s">
        <v>172</v>
      </c>
      <c r="C29" s="500"/>
      <c r="D29" s="500"/>
      <c r="E29" s="480">
        <f t="shared" si="2"/>
        <v>0</v>
      </c>
      <c r="F29" s="500"/>
      <c r="G29" s="500"/>
      <c r="H29" s="482">
        <f t="shared" si="3"/>
        <v>0</v>
      </c>
    </row>
    <row r="30" spans="1:8" ht="13.8">
      <c r="A30" s="39">
        <v>13</v>
      </c>
      <c r="B30" s="505" t="s">
        <v>171</v>
      </c>
      <c r="C30" s="501">
        <f>C24+C25+C26+C27+C28+C29</f>
        <v>1808156.6011319999</v>
      </c>
      <c r="D30" s="501">
        <f>D24+D25+D26+D27+D28+D29</f>
        <v>3088066.8888600003</v>
      </c>
      <c r="E30" s="480">
        <f t="shared" si="2"/>
        <v>4896223.4899920002</v>
      </c>
      <c r="F30" s="501">
        <f>F24+F25+F26+F27+F28+F29</f>
        <v>783620.60966000019</v>
      </c>
      <c r="G30" s="501">
        <f>G24+G25+G26+G27+G28+G29</f>
        <v>2570149.0403400003</v>
      </c>
      <c r="H30" s="482">
        <f t="shared" si="3"/>
        <v>3353769.6500000004</v>
      </c>
    </row>
    <row r="31" spans="1:8" ht="13.8">
      <c r="A31" s="39">
        <v>14</v>
      </c>
      <c r="B31" s="505" t="s">
        <v>170</v>
      </c>
      <c r="C31" s="501">
        <f>C22-C30</f>
        <v>18057226.994025543</v>
      </c>
      <c r="D31" s="501">
        <f>D22-D30</f>
        <v>-2071612.0733579027</v>
      </c>
      <c r="E31" s="480">
        <f t="shared" si="2"/>
        <v>15985614.920667641</v>
      </c>
      <c r="F31" s="501">
        <f>F22-F30</f>
        <v>13833929.833060499</v>
      </c>
      <c r="G31" s="501">
        <f>G22-G30</f>
        <v>-1223039.9898545106</v>
      </c>
      <c r="H31" s="482">
        <f t="shared" si="3"/>
        <v>12610889.843205988</v>
      </c>
    </row>
    <row r="32" spans="1:8" ht="13.8">
      <c r="A32" s="39"/>
      <c r="B32" s="506"/>
      <c r="C32" s="507"/>
      <c r="D32" s="507"/>
      <c r="E32" s="507"/>
      <c r="F32" s="507"/>
      <c r="G32" s="507"/>
      <c r="H32" s="508"/>
    </row>
    <row r="33" spans="1:8" ht="13.8">
      <c r="A33" s="39"/>
      <c r="B33" s="506" t="s">
        <v>169</v>
      </c>
      <c r="C33" s="500"/>
      <c r="D33" s="500"/>
      <c r="E33" s="479"/>
      <c r="F33" s="500"/>
      <c r="G33" s="500"/>
      <c r="H33" s="504"/>
    </row>
    <row r="34" spans="1:8" ht="13.8">
      <c r="A34" s="39">
        <v>15</v>
      </c>
      <c r="B34" s="509" t="s">
        <v>168</v>
      </c>
      <c r="C34" s="510">
        <f>C35-C36</f>
        <v>106375.88000000012</v>
      </c>
      <c r="D34" s="510">
        <f>D35-D36</f>
        <v>0</v>
      </c>
      <c r="E34" s="480">
        <f t="shared" ref="E34:E45" si="4">C34+D34</f>
        <v>106375.88000000012</v>
      </c>
      <c r="F34" s="510">
        <f>F35-F36</f>
        <v>-79518.469999999972</v>
      </c>
      <c r="G34" s="510">
        <f>G35-G36</f>
        <v>0</v>
      </c>
      <c r="H34" s="482">
        <f t="shared" ref="H34:H45" si="5">F34+G34</f>
        <v>-79518.469999999972</v>
      </c>
    </row>
    <row r="35" spans="1:8" ht="13.8">
      <c r="A35" s="39">
        <v>15.1</v>
      </c>
      <c r="B35" s="502" t="s">
        <v>167</v>
      </c>
      <c r="C35" s="500">
        <v>1067094.9700000002</v>
      </c>
      <c r="D35" s="500"/>
      <c r="E35" s="480">
        <f t="shared" si="4"/>
        <v>1067094.9700000002</v>
      </c>
      <c r="F35" s="500">
        <v>1076563.9300000002</v>
      </c>
      <c r="G35" s="500"/>
      <c r="H35" s="482">
        <f t="shared" si="5"/>
        <v>1076563.9300000002</v>
      </c>
    </row>
    <row r="36" spans="1:8" ht="13.8">
      <c r="A36" s="39">
        <v>15.2</v>
      </c>
      <c r="B36" s="502" t="s">
        <v>166</v>
      </c>
      <c r="C36" s="500">
        <v>960719.09000000008</v>
      </c>
      <c r="D36" s="500"/>
      <c r="E36" s="480">
        <f t="shared" si="4"/>
        <v>960719.09000000008</v>
      </c>
      <c r="F36" s="500">
        <v>1156082.4000000001</v>
      </c>
      <c r="G36" s="500"/>
      <c r="H36" s="482">
        <f t="shared" si="5"/>
        <v>1156082.4000000001</v>
      </c>
    </row>
    <row r="37" spans="1:8" ht="13.8">
      <c r="A37" s="39">
        <v>16</v>
      </c>
      <c r="B37" s="498" t="s">
        <v>165</v>
      </c>
      <c r="C37" s="500">
        <v>0</v>
      </c>
      <c r="D37" s="500"/>
      <c r="E37" s="480">
        <f t="shared" si="4"/>
        <v>0</v>
      </c>
      <c r="F37" s="500">
        <v>0</v>
      </c>
      <c r="G37" s="500"/>
      <c r="H37" s="482">
        <f t="shared" si="5"/>
        <v>0</v>
      </c>
    </row>
    <row r="38" spans="1:8" ht="13.8">
      <c r="A38" s="39">
        <v>17</v>
      </c>
      <c r="B38" s="498" t="s">
        <v>164</v>
      </c>
      <c r="C38" s="500">
        <v>0</v>
      </c>
      <c r="D38" s="500"/>
      <c r="E38" s="480">
        <f t="shared" si="4"/>
        <v>0</v>
      </c>
      <c r="F38" s="500">
        <v>0</v>
      </c>
      <c r="G38" s="500"/>
      <c r="H38" s="482">
        <f t="shared" si="5"/>
        <v>0</v>
      </c>
    </row>
    <row r="39" spans="1:8" ht="13.8">
      <c r="A39" s="39">
        <v>18</v>
      </c>
      <c r="B39" s="498" t="s">
        <v>163</v>
      </c>
      <c r="C39" s="500">
        <v>0</v>
      </c>
      <c r="D39" s="500"/>
      <c r="E39" s="480">
        <f t="shared" si="4"/>
        <v>0</v>
      </c>
      <c r="F39" s="500">
        <v>0</v>
      </c>
      <c r="G39" s="500"/>
      <c r="H39" s="482">
        <f t="shared" si="5"/>
        <v>0</v>
      </c>
    </row>
    <row r="40" spans="1:8" ht="13.8">
      <c r="A40" s="39">
        <v>19</v>
      </c>
      <c r="B40" s="498" t="s">
        <v>162</v>
      </c>
      <c r="C40" s="500">
        <v>2729616.46</v>
      </c>
      <c r="D40" s="500"/>
      <c r="E40" s="480">
        <f t="shared" si="4"/>
        <v>2729616.46</v>
      </c>
      <c r="F40" s="500">
        <v>2175784.1000000006</v>
      </c>
      <c r="G40" s="500"/>
      <c r="H40" s="482">
        <f t="shared" si="5"/>
        <v>2175784.1000000006</v>
      </c>
    </row>
    <row r="41" spans="1:8" ht="13.8">
      <c r="A41" s="39">
        <v>20</v>
      </c>
      <c r="B41" s="498" t="s">
        <v>161</v>
      </c>
      <c r="C41" s="500">
        <v>-1281723.2399999988</v>
      </c>
      <c r="D41" s="500"/>
      <c r="E41" s="480">
        <f t="shared" si="4"/>
        <v>-1281723.2399999988</v>
      </c>
      <c r="F41" s="500">
        <v>-1162065.0500000059</v>
      </c>
      <c r="G41" s="500"/>
      <c r="H41" s="482">
        <f t="shared" si="5"/>
        <v>-1162065.0500000059</v>
      </c>
    </row>
    <row r="42" spans="1:8" ht="13.8">
      <c r="A42" s="39">
        <v>21</v>
      </c>
      <c r="B42" s="498" t="s">
        <v>160</v>
      </c>
      <c r="C42" s="500">
        <v>0</v>
      </c>
      <c r="D42" s="500"/>
      <c r="E42" s="480">
        <f t="shared" si="4"/>
        <v>0</v>
      </c>
      <c r="F42" s="500">
        <v>0</v>
      </c>
      <c r="G42" s="500"/>
      <c r="H42" s="482">
        <f t="shared" si="5"/>
        <v>0</v>
      </c>
    </row>
    <row r="43" spans="1:8" ht="13.8">
      <c r="A43" s="39">
        <v>22</v>
      </c>
      <c r="B43" s="498" t="s">
        <v>159</v>
      </c>
      <c r="C43" s="500">
        <v>1875824.8099999998</v>
      </c>
      <c r="D43" s="500"/>
      <c r="E43" s="480">
        <f t="shared" si="4"/>
        <v>1875824.8099999998</v>
      </c>
      <c r="F43" s="500">
        <v>1857419.7999999998</v>
      </c>
      <c r="G43" s="500"/>
      <c r="H43" s="482">
        <f t="shared" si="5"/>
        <v>1857419.7999999998</v>
      </c>
    </row>
    <row r="44" spans="1:8" ht="13.8">
      <c r="A44" s="39">
        <v>23</v>
      </c>
      <c r="B44" s="498" t="s">
        <v>158</v>
      </c>
      <c r="C44" s="500">
        <v>0</v>
      </c>
      <c r="D44" s="500"/>
      <c r="E44" s="480">
        <f t="shared" si="4"/>
        <v>0</v>
      </c>
      <c r="F44" s="500">
        <v>0</v>
      </c>
      <c r="G44" s="500"/>
      <c r="H44" s="482">
        <f t="shared" si="5"/>
        <v>0</v>
      </c>
    </row>
    <row r="45" spans="1:8" ht="13.8">
      <c r="A45" s="39">
        <v>24</v>
      </c>
      <c r="B45" s="505" t="s">
        <v>273</v>
      </c>
      <c r="C45" s="501">
        <f>C34+C37+C38+C39+C40+C41+C42+C43+C44</f>
        <v>3430093.9100000011</v>
      </c>
      <c r="D45" s="501">
        <f>D34+D37+D38+D39+D40+D41+D42+D43+D44</f>
        <v>0</v>
      </c>
      <c r="E45" s="480">
        <f t="shared" si="4"/>
        <v>3430093.9100000011</v>
      </c>
      <c r="F45" s="501">
        <f>F34+F37+F38+F39+F40+F41+F42+F43+F44</f>
        <v>2791620.3799999943</v>
      </c>
      <c r="G45" s="501">
        <f>G34+G37+G38+G39+G40+G41+G42+G43+G44</f>
        <v>0</v>
      </c>
      <c r="H45" s="482">
        <f t="shared" si="5"/>
        <v>2791620.3799999943</v>
      </c>
    </row>
    <row r="46" spans="1:8" ht="13.8">
      <c r="A46" s="39"/>
      <c r="B46" s="182" t="s">
        <v>157</v>
      </c>
      <c r="C46" s="500"/>
      <c r="D46" s="500"/>
      <c r="E46" s="500"/>
      <c r="F46" s="500"/>
      <c r="G46" s="500"/>
      <c r="H46" s="511"/>
    </row>
    <row r="47" spans="1:8" ht="13.8">
      <c r="A47" s="39">
        <v>25</v>
      </c>
      <c r="B47" s="498" t="s">
        <v>156</v>
      </c>
      <c r="C47" s="500">
        <v>0</v>
      </c>
      <c r="D47" s="500">
        <v>162821.76000000001</v>
      </c>
      <c r="E47" s="480">
        <f t="shared" ref="E47:E54" si="6">C47+D47</f>
        <v>162821.76000000001</v>
      </c>
      <c r="F47" s="500">
        <v>0</v>
      </c>
      <c r="G47" s="500">
        <v>19882.490000000002</v>
      </c>
      <c r="H47" s="482">
        <f t="shared" ref="H47:H54" si="7">F47+G47</f>
        <v>19882.490000000002</v>
      </c>
    </row>
    <row r="48" spans="1:8" ht="13.8">
      <c r="A48" s="39">
        <v>26</v>
      </c>
      <c r="B48" s="498" t="s">
        <v>155</v>
      </c>
      <c r="C48" s="500">
        <v>94590.61</v>
      </c>
      <c r="D48" s="500">
        <v>0</v>
      </c>
      <c r="E48" s="480">
        <f t="shared" si="6"/>
        <v>94590.61</v>
      </c>
      <c r="F48" s="500">
        <v>77437.580000000016</v>
      </c>
      <c r="G48" s="500">
        <v>0</v>
      </c>
      <c r="H48" s="482">
        <f t="shared" si="7"/>
        <v>77437.580000000016</v>
      </c>
    </row>
    <row r="49" spans="1:8" ht="13.8">
      <c r="A49" s="39">
        <v>27</v>
      </c>
      <c r="B49" s="498" t="s">
        <v>154</v>
      </c>
      <c r="C49" s="500">
        <v>3244591.81</v>
      </c>
      <c r="D49" s="500"/>
      <c r="E49" s="480">
        <f t="shared" si="6"/>
        <v>3244591.81</v>
      </c>
      <c r="F49" s="500">
        <v>3492353.7899999996</v>
      </c>
      <c r="G49" s="500"/>
      <c r="H49" s="482">
        <f t="shared" si="7"/>
        <v>3492353.7899999996</v>
      </c>
    </row>
    <row r="50" spans="1:8" ht="13.8">
      <c r="A50" s="39">
        <v>28</v>
      </c>
      <c r="B50" s="498" t="s">
        <v>153</v>
      </c>
      <c r="C50" s="500">
        <v>20471.52</v>
      </c>
      <c r="D50" s="500">
        <v>0</v>
      </c>
      <c r="E50" s="480">
        <f t="shared" si="6"/>
        <v>20471.52</v>
      </c>
      <c r="F50" s="500">
        <v>44255.55</v>
      </c>
      <c r="G50" s="500">
        <v>0</v>
      </c>
      <c r="H50" s="482">
        <f t="shared" si="7"/>
        <v>44255.55</v>
      </c>
    </row>
    <row r="51" spans="1:8" ht="13.8">
      <c r="A51" s="39">
        <v>29</v>
      </c>
      <c r="B51" s="498" t="s">
        <v>152</v>
      </c>
      <c r="C51" s="500">
        <v>853492.31000000017</v>
      </c>
      <c r="D51" s="500">
        <v>0</v>
      </c>
      <c r="E51" s="480">
        <f t="shared" si="6"/>
        <v>853492.31000000017</v>
      </c>
      <c r="F51" s="500">
        <v>495412.6</v>
      </c>
      <c r="G51" s="500">
        <v>0</v>
      </c>
      <c r="H51" s="482">
        <f t="shared" si="7"/>
        <v>495412.6</v>
      </c>
    </row>
    <row r="52" spans="1:8" ht="13.8">
      <c r="A52" s="39">
        <v>30</v>
      </c>
      <c r="B52" s="498" t="s">
        <v>151</v>
      </c>
      <c r="C52" s="500">
        <v>1475127.83</v>
      </c>
      <c r="D52" s="500"/>
      <c r="E52" s="480">
        <f t="shared" si="6"/>
        <v>1475127.83</v>
      </c>
      <c r="F52" s="500">
        <v>1821471.9599999997</v>
      </c>
      <c r="G52" s="500"/>
      <c r="H52" s="482">
        <f t="shared" si="7"/>
        <v>1821471.9599999997</v>
      </c>
    </row>
    <row r="53" spans="1:8" ht="13.8">
      <c r="A53" s="39">
        <v>31</v>
      </c>
      <c r="B53" s="505" t="s">
        <v>274</v>
      </c>
      <c r="C53" s="501">
        <f>C47+C48+C49+C50+C51+C52</f>
        <v>5688274.0800000001</v>
      </c>
      <c r="D53" s="501">
        <f>D47+D48+D49+D50+D51+D52</f>
        <v>162821.76000000001</v>
      </c>
      <c r="E53" s="480">
        <f t="shared" si="6"/>
        <v>5851095.8399999999</v>
      </c>
      <c r="F53" s="501">
        <f>F47+F48+F49+F50+F51+F52</f>
        <v>5930931.4799999995</v>
      </c>
      <c r="G53" s="501">
        <f>G47+G48+G49+G50+G51+G52</f>
        <v>19882.490000000002</v>
      </c>
      <c r="H53" s="482">
        <f t="shared" si="7"/>
        <v>5950813.9699999997</v>
      </c>
    </row>
    <row r="54" spans="1:8" ht="13.8">
      <c r="A54" s="39">
        <v>32</v>
      </c>
      <c r="B54" s="505" t="s">
        <v>275</v>
      </c>
      <c r="C54" s="501">
        <f>C45-C53</f>
        <v>-2258180.169999999</v>
      </c>
      <c r="D54" s="501">
        <f>D45-D53</f>
        <v>-162821.76000000001</v>
      </c>
      <c r="E54" s="480">
        <f t="shared" si="6"/>
        <v>-2421001.9299999988</v>
      </c>
      <c r="F54" s="501">
        <f>F45-F53</f>
        <v>-3139311.1000000052</v>
      </c>
      <c r="G54" s="501">
        <f>G45-G53</f>
        <v>-19882.490000000002</v>
      </c>
      <c r="H54" s="482">
        <f t="shared" si="7"/>
        <v>-3159193.5900000054</v>
      </c>
    </row>
    <row r="55" spans="1:8" ht="13.8">
      <c r="A55" s="39"/>
      <c r="B55" s="506"/>
      <c r="C55" s="507"/>
      <c r="D55" s="507"/>
      <c r="E55" s="507"/>
      <c r="F55" s="507"/>
      <c r="G55" s="507"/>
      <c r="H55" s="508"/>
    </row>
    <row r="56" spans="1:8" ht="13.8">
      <c r="A56" s="39">
        <v>33</v>
      </c>
      <c r="B56" s="505" t="s">
        <v>150</v>
      </c>
      <c r="C56" s="501">
        <f>C31+C54</f>
        <v>15799046.824025545</v>
      </c>
      <c r="D56" s="501">
        <f>D31+D54</f>
        <v>-2234433.8333579027</v>
      </c>
      <c r="E56" s="480">
        <f>C56+D56</f>
        <v>13564612.990667643</v>
      </c>
      <c r="F56" s="501">
        <f>F31+F54</f>
        <v>10694618.733060494</v>
      </c>
      <c r="G56" s="501">
        <f>G31+G54</f>
        <v>-1242922.4798545106</v>
      </c>
      <c r="H56" s="482">
        <f>F56+G56</f>
        <v>9451696.253205983</v>
      </c>
    </row>
    <row r="57" spans="1:8" ht="13.8">
      <c r="A57" s="39"/>
      <c r="B57" s="506"/>
      <c r="C57" s="507"/>
      <c r="D57" s="507"/>
      <c r="E57" s="507"/>
      <c r="F57" s="507"/>
      <c r="G57" s="507"/>
      <c r="H57" s="508"/>
    </row>
    <row r="58" spans="1:8" ht="13.8">
      <c r="A58" s="39">
        <v>34</v>
      </c>
      <c r="B58" s="498" t="s">
        <v>149</v>
      </c>
      <c r="C58" s="500">
        <v>-2393804.8220844921</v>
      </c>
      <c r="D58" s="500"/>
      <c r="E58" s="480">
        <f>C58+D58</f>
        <v>-2393804.8220844921</v>
      </c>
      <c r="F58" s="500">
        <v>-425423.89656236971</v>
      </c>
      <c r="G58" s="500"/>
      <c r="H58" s="482">
        <f>F58+G58</f>
        <v>-425423.89656236971</v>
      </c>
    </row>
    <row r="59" spans="1:8" s="183" customFormat="1" ht="13.8">
      <c r="A59" s="39">
        <v>35</v>
      </c>
      <c r="B59" s="498" t="s">
        <v>148</v>
      </c>
      <c r="C59" s="500">
        <v>193252.89322428074</v>
      </c>
      <c r="D59" s="500"/>
      <c r="E59" s="512">
        <f>C59+D59</f>
        <v>193252.89322428074</v>
      </c>
      <c r="F59" s="513">
        <v>29434.816417449067</v>
      </c>
      <c r="G59" s="513"/>
      <c r="H59" s="514">
        <f>F59+G59</f>
        <v>29434.816417449067</v>
      </c>
    </row>
    <row r="60" spans="1:8" ht="13.8">
      <c r="A60" s="39">
        <v>36</v>
      </c>
      <c r="B60" s="498" t="s">
        <v>147</v>
      </c>
      <c r="C60" s="500">
        <v>-218243.1131498414</v>
      </c>
      <c r="D60" s="500"/>
      <c r="E60" s="480">
        <f>C60+D60</f>
        <v>-218243.1131498414</v>
      </c>
      <c r="F60" s="500">
        <v>-231094.85229408002</v>
      </c>
      <c r="G60" s="500"/>
      <c r="H60" s="482">
        <f>F60+G60</f>
        <v>-231094.85229408002</v>
      </c>
    </row>
    <row r="61" spans="1:8" ht="13.8">
      <c r="A61" s="39">
        <v>37</v>
      </c>
      <c r="B61" s="505" t="s">
        <v>146</v>
      </c>
      <c r="C61" s="501">
        <f>C58+C59+C60</f>
        <v>-2418795.0420100526</v>
      </c>
      <c r="D61" s="501">
        <f>D58+D59+D60</f>
        <v>0</v>
      </c>
      <c r="E61" s="480">
        <f>C61+D61</f>
        <v>-2418795.0420100526</v>
      </c>
      <c r="F61" s="501">
        <f>F58+F59+F60</f>
        <v>-627083.93243900058</v>
      </c>
      <c r="G61" s="501">
        <f>G58+G59+G60</f>
        <v>0</v>
      </c>
      <c r="H61" s="482">
        <f>F61+G61</f>
        <v>-627083.93243900058</v>
      </c>
    </row>
    <row r="62" spans="1:8" ht="13.8">
      <c r="A62" s="39"/>
      <c r="B62" s="515"/>
      <c r="C62" s="500"/>
      <c r="D62" s="500"/>
      <c r="E62" s="500"/>
      <c r="F62" s="500"/>
      <c r="G62" s="500"/>
      <c r="H62" s="511"/>
    </row>
    <row r="63" spans="1:8" ht="13.8">
      <c r="A63" s="39">
        <v>38</v>
      </c>
      <c r="B63" s="516" t="s">
        <v>145</v>
      </c>
      <c r="C63" s="501">
        <f>C56-C61</f>
        <v>18217841.866035599</v>
      </c>
      <c r="D63" s="501">
        <f>D56-D61</f>
        <v>-2234433.8333579027</v>
      </c>
      <c r="E63" s="480">
        <f>C63+D63</f>
        <v>15983408.032677697</v>
      </c>
      <c r="F63" s="501">
        <f>F56-F61</f>
        <v>11321702.665499495</v>
      </c>
      <c r="G63" s="501">
        <f>G56-G61</f>
        <v>-1242922.4798545106</v>
      </c>
      <c r="H63" s="482">
        <f>F63+G63</f>
        <v>10078780.185644984</v>
      </c>
    </row>
    <row r="64" spans="1:8" ht="13.8">
      <c r="A64" s="38">
        <v>39</v>
      </c>
      <c r="B64" s="498" t="s">
        <v>144</v>
      </c>
      <c r="C64" s="517">
        <v>2320736.41</v>
      </c>
      <c r="D64" s="517"/>
      <c r="E64" s="480">
        <f>C64+D64</f>
        <v>2320736.41</v>
      </c>
      <c r="F64" s="517">
        <v>1461819.54</v>
      </c>
      <c r="G64" s="517"/>
      <c r="H64" s="482">
        <f>F64+G64</f>
        <v>1461819.54</v>
      </c>
    </row>
    <row r="65" spans="1:8" ht="13.8">
      <c r="A65" s="39">
        <v>40</v>
      </c>
      <c r="B65" s="505" t="s">
        <v>143</v>
      </c>
      <c r="C65" s="501">
        <f>C63-C64</f>
        <v>15897105.456035599</v>
      </c>
      <c r="D65" s="501">
        <f>D63-D64</f>
        <v>-2234433.8333579027</v>
      </c>
      <c r="E65" s="480">
        <f>C65+D65</f>
        <v>13662671.622677697</v>
      </c>
      <c r="F65" s="501">
        <f>F63-F64</f>
        <v>9859883.1254994944</v>
      </c>
      <c r="G65" s="501">
        <f>G63-G64</f>
        <v>-1242922.4798545106</v>
      </c>
      <c r="H65" s="482">
        <f>F65+G65</f>
        <v>8616960.6456449833</v>
      </c>
    </row>
    <row r="66" spans="1:8" ht="13.8">
      <c r="A66" s="38">
        <v>41</v>
      </c>
      <c r="B66" s="498" t="s">
        <v>142</v>
      </c>
      <c r="C66" s="517"/>
      <c r="D66" s="517"/>
      <c r="E66" s="480">
        <f>C66+D66</f>
        <v>0</v>
      </c>
      <c r="F66" s="517"/>
      <c r="G66" s="517"/>
      <c r="H66" s="482">
        <f>F66+G66</f>
        <v>0</v>
      </c>
    </row>
    <row r="67" spans="1:8" ht="14.4" thickBot="1">
      <c r="A67" s="40">
        <v>42</v>
      </c>
      <c r="B67" s="41" t="s">
        <v>141</v>
      </c>
      <c r="C67" s="518">
        <f>C65+C66</f>
        <v>15897105.456035599</v>
      </c>
      <c r="D67" s="518">
        <f>D65+D66</f>
        <v>-2234433.8333579027</v>
      </c>
      <c r="E67" s="519">
        <f>C67+D67</f>
        <v>13662671.622677697</v>
      </c>
      <c r="F67" s="518">
        <f>F65+F66</f>
        <v>9859883.1254994944</v>
      </c>
      <c r="G67" s="518">
        <f>G65+G66</f>
        <v>-1242922.4798545106</v>
      </c>
      <c r="H67" s="520">
        <f>F67+G67</f>
        <v>8616960.6456449833</v>
      </c>
    </row>
  </sheetData>
  <mergeCells count="2">
    <mergeCell ref="C5:E5"/>
    <mergeCell ref="F5:H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3"/>
  <sheetViews>
    <sheetView showGridLines="0" zoomScaleNormal="100" workbookViewId="0">
      <selection activeCell="B4" sqref="B4"/>
    </sheetView>
  </sheetViews>
  <sheetFormatPr defaultColWidth="9.33203125" defaultRowHeight="13.8"/>
  <cols>
    <col min="1" max="1" width="9.5546875" style="5" bestFit="1" customWidth="1"/>
    <col min="2" max="2" width="68.44140625" style="5" bestFit="1" customWidth="1"/>
    <col min="3" max="8" width="12.6640625" style="5" customWidth="1"/>
    <col min="9" max="16384" width="9.33203125" style="5"/>
  </cols>
  <sheetData>
    <row r="1" spans="1:8">
      <c r="A1" s="449" t="s">
        <v>30</v>
      </c>
      <c r="B1" s="450" t="str">
        <f>'Info '!C2</f>
        <v>JSC Isbank Georgia</v>
      </c>
    </row>
    <row r="2" spans="1:8">
      <c r="A2" s="449" t="s">
        <v>31</v>
      </c>
      <c r="B2" s="451">
        <f>'1. key ratios '!B2</f>
        <v>44834</v>
      </c>
    </row>
    <row r="3" spans="1:8">
      <c r="A3" s="4"/>
    </row>
    <row r="4" spans="1:8" ht="14.4" thickBot="1">
      <c r="A4" s="4" t="s">
        <v>74</v>
      </c>
      <c r="B4" s="4"/>
      <c r="C4" s="521"/>
      <c r="D4" s="521"/>
      <c r="E4" s="521"/>
      <c r="F4" s="521"/>
      <c r="G4" s="522"/>
      <c r="H4" s="523" t="s">
        <v>73</v>
      </c>
    </row>
    <row r="5" spans="1:8">
      <c r="A5" s="709" t="s">
        <v>6</v>
      </c>
      <c r="B5" s="711" t="s">
        <v>340</v>
      </c>
      <c r="C5" s="705" t="s">
        <v>68</v>
      </c>
      <c r="D5" s="706"/>
      <c r="E5" s="707"/>
      <c r="F5" s="705" t="s">
        <v>72</v>
      </c>
      <c r="G5" s="706"/>
      <c r="H5" s="708"/>
    </row>
    <row r="6" spans="1:8">
      <c r="A6" s="710"/>
      <c r="B6" s="712"/>
      <c r="C6" s="471" t="s">
        <v>287</v>
      </c>
      <c r="D6" s="471" t="s">
        <v>122</v>
      </c>
      <c r="E6" s="471" t="s">
        <v>109</v>
      </c>
      <c r="F6" s="471" t="s">
        <v>287</v>
      </c>
      <c r="G6" s="471" t="s">
        <v>122</v>
      </c>
      <c r="H6" s="472" t="s">
        <v>109</v>
      </c>
    </row>
    <row r="7" spans="1:8" s="18" customFormat="1" ht="14.4">
      <c r="A7" s="171">
        <v>1</v>
      </c>
      <c r="B7" s="524" t="s">
        <v>374</v>
      </c>
      <c r="C7" s="510">
        <f>SUM(C8:C11)</f>
        <v>40810949.239999995</v>
      </c>
      <c r="D7" s="510">
        <f>SUM(D8:D11)</f>
        <v>76734643.670000002</v>
      </c>
      <c r="E7" s="510">
        <f>C7+D7</f>
        <v>117545592.91</v>
      </c>
      <c r="F7" s="510">
        <f>SUM(F8:F11)</f>
        <v>26317870.669999998</v>
      </c>
      <c r="G7" s="510">
        <f>SUM(G8:G11)</f>
        <v>85714035.160000011</v>
      </c>
      <c r="H7" s="482">
        <f t="shared" ref="H7:H53" si="0">F7+G7</f>
        <v>112031905.83000001</v>
      </c>
    </row>
    <row r="8" spans="1:8" s="18" customFormat="1" ht="14.4">
      <c r="A8" s="171">
        <v>1.1000000000000001</v>
      </c>
      <c r="B8" s="525" t="s">
        <v>305</v>
      </c>
      <c r="C8" s="526">
        <v>40769197.799999997</v>
      </c>
      <c r="D8" s="526">
        <v>76734643.670000002</v>
      </c>
      <c r="E8" s="510">
        <f t="shared" ref="E8:E53" si="1">C8+D8</f>
        <v>117503841.47</v>
      </c>
      <c r="F8" s="526">
        <v>26283053.649999999</v>
      </c>
      <c r="G8" s="526">
        <v>85714035.160000011</v>
      </c>
      <c r="H8" s="482">
        <f t="shared" si="0"/>
        <v>111997088.81</v>
      </c>
    </row>
    <row r="9" spans="1:8" s="18" customFormat="1" ht="14.4">
      <c r="A9" s="171">
        <v>1.2</v>
      </c>
      <c r="B9" s="525" t="s">
        <v>306</v>
      </c>
      <c r="C9" s="526"/>
      <c r="D9" s="526"/>
      <c r="E9" s="510">
        <f t="shared" si="1"/>
        <v>0</v>
      </c>
      <c r="F9" s="526"/>
      <c r="G9" s="526"/>
      <c r="H9" s="482">
        <f t="shared" si="0"/>
        <v>0</v>
      </c>
    </row>
    <row r="10" spans="1:8" s="18" customFormat="1" ht="14.4">
      <c r="A10" s="171">
        <v>1.3</v>
      </c>
      <c r="B10" s="525" t="s">
        <v>307</v>
      </c>
      <c r="C10" s="526">
        <v>41751.440000000017</v>
      </c>
      <c r="D10" s="526"/>
      <c r="E10" s="510">
        <f t="shared" si="1"/>
        <v>41751.440000000017</v>
      </c>
      <c r="F10" s="526">
        <v>34817.019999999997</v>
      </c>
      <c r="G10" s="526"/>
      <c r="H10" s="482">
        <f t="shared" si="0"/>
        <v>34817.019999999997</v>
      </c>
    </row>
    <row r="11" spans="1:8" s="18" customFormat="1" ht="14.4">
      <c r="A11" s="171">
        <v>1.4</v>
      </c>
      <c r="B11" s="525" t="s">
        <v>288</v>
      </c>
      <c r="C11" s="526"/>
      <c r="D11" s="526"/>
      <c r="E11" s="510">
        <f t="shared" si="1"/>
        <v>0</v>
      </c>
      <c r="F11" s="526"/>
      <c r="G11" s="526"/>
      <c r="H11" s="482">
        <f t="shared" si="0"/>
        <v>0</v>
      </c>
    </row>
    <row r="12" spans="1:8" s="18" customFormat="1" ht="29.25" customHeight="1">
      <c r="A12" s="171">
        <v>2</v>
      </c>
      <c r="B12" s="527" t="s">
        <v>309</v>
      </c>
      <c r="C12" s="510"/>
      <c r="D12" s="510"/>
      <c r="E12" s="510">
        <f t="shared" si="1"/>
        <v>0</v>
      </c>
      <c r="F12" s="510"/>
      <c r="G12" s="510"/>
      <c r="H12" s="482">
        <f t="shared" si="0"/>
        <v>0</v>
      </c>
    </row>
    <row r="13" spans="1:8" s="18" customFormat="1" ht="19.95" customHeight="1">
      <c r="A13" s="171">
        <v>3</v>
      </c>
      <c r="B13" s="527" t="s">
        <v>308</v>
      </c>
      <c r="C13" s="510">
        <f>SUM(C14:C15)</f>
        <v>16499000</v>
      </c>
      <c r="D13" s="510">
        <f>SUM(D14:D15)</f>
        <v>0</v>
      </c>
      <c r="E13" s="510">
        <f t="shared" si="1"/>
        <v>16499000</v>
      </c>
      <c r="F13" s="510">
        <f>SUM(F14:F15)</f>
        <v>0</v>
      </c>
      <c r="G13" s="510">
        <f>SUM(G14:G15)</f>
        <v>0</v>
      </c>
      <c r="H13" s="482">
        <f t="shared" si="0"/>
        <v>0</v>
      </c>
    </row>
    <row r="14" spans="1:8" s="18" customFormat="1" ht="14.4">
      <c r="A14" s="171">
        <v>3.1</v>
      </c>
      <c r="B14" s="528" t="s">
        <v>289</v>
      </c>
      <c r="C14" s="526">
        <v>16499000</v>
      </c>
      <c r="D14" s="526"/>
      <c r="E14" s="510">
        <f t="shared" si="1"/>
        <v>16499000</v>
      </c>
      <c r="F14" s="526">
        <v>0</v>
      </c>
      <c r="G14" s="526"/>
      <c r="H14" s="482">
        <f t="shared" si="0"/>
        <v>0</v>
      </c>
    </row>
    <row r="15" spans="1:8" s="18" customFormat="1" ht="14.4">
      <c r="A15" s="171">
        <v>3.2</v>
      </c>
      <c r="B15" s="528" t="s">
        <v>290</v>
      </c>
      <c r="C15" s="526"/>
      <c r="D15" s="526"/>
      <c r="E15" s="510">
        <f t="shared" si="1"/>
        <v>0</v>
      </c>
      <c r="F15" s="526"/>
      <c r="G15" s="526"/>
      <c r="H15" s="482">
        <f t="shared" si="0"/>
        <v>0</v>
      </c>
    </row>
    <row r="16" spans="1:8" s="18" customFormat="1" ht="14.4">
      <c r="A16" s="171">
        <v>4</v>
      </c>
      <c r="B16" s="529" t="s">
        <v>319</v>
      </c>
      <c r="C16" s="510">
        <f>SUM(C17:C18)</f>
        <v>115908266.69</v>
      </c>
      <c r="D16" s="510">
        <f>SUM(D17:D18)</f>
        <v>130270696.60806599</v>
      </c>
      <c r="E16" s="510">
        <f t="shared" si="1"/>
        <v>246178963.29806599</v>
      </c>
      <c r="F16" s="510">
        <f>SUM(F17:F18)</f>
        <v>59940681.969999999</v>
      </c>
      <c r="G16" s="510">
        <f>SUM(G17:G18)</f>
        <v>124450596.982577</v>
      </c>
      <c r="H16" s="482">
        <f t="shared" si="0"/>
        <v>184391278.95257699</v>
      </c>
    </row>
    <row r="17" spans="1:8" s="18" customFormat="1" ht="14.4">
      <c r="A17" s="171">
        <v>4.0999999999999996</v>
      </c>
      <c r="B17" s="528" t="s">
        <v>310</v>
      </c>
      <c r="C17" s="526">
        <v>76414088.780000001</v>
      </c>
      <c r="D17" s="526">
        <v>80139340.989999995</v>
      </c>
      <c r="E17" s="510">
        <f t="shared" si="1"/>
        <v>156553429.76999998</v>
      </c>
      <c r="F17" s="526">
        <v>36617519.969999999</v>
      </c>
      <c r="G17" s="526">
        <v>71044629.840000004</v>
      </c>
      <c r="H17" s="482">
        <f t="shared" si="0"/>
        <v>107662149.81</v>
      </c>
    </row>
    <row r="18" spans="1:8" s="18" customFormat="1" ht="14.4">
      <c r="A18" s="171">
        <v>4.2</v>
      </c>
      <c r="B18" s="528" t="s">
        <v>304</v>
      </c>
      <c r="C18" s="526">
        <v>39494177.909999996</v>
      </c>
      <c r="D18" s="526">
        <v>50131355.618066005</v>
      </c>
      <c r="E18" s="510">
        <f t="shared" si="1"/>
        <v>89625533.528066009</v>
      </c>
      <c r="F18" s="526">
        <v>23323162</v>
      </c>
      <c r="G18" s="526">
        <v>53405967.142576993</v>
      </c>
      <c r="H18" s="482">
        <f t="shared" si="0"/>
        <v>76729129.142576993</v>
      </c>
    </row>
    <row r="19" spans="1:8" s="18" customFormat="1" ht="14.4">
      <c r="A19" s="171">
        <v>5</v>
      </c>
      <c r="B19" s="527" t="s">
        <v>318</v>
      </c>
      <c r="C19" s="510">
        <f>C20+C21+C22+SUM(C28:C31)</f>
        <v>554373.96149999998</v>
      </c>
      <c r="D19" s="510">
        <f>D20+D21+D22+SUM(D28:D31)</f>
        <v>306955796.17889792</v>
      </c>
      <c r="E19" s="510">
        <f t="shared" si="1"/>
        <v>307510170.14039791</v>
      </c>
      <c r="F19" s="510">
        <f>F20+F21+F22+SUM(F28:F31)</f>
        <v>238277.16</v>
      </c>
      <c r="G19" s="510">
        <f>G20+G21+G22+SUM(G28:G31)</f>
        <v>295451122.61100048</v>
      </c>
      <c r="H19" s="482">
        <f t="shared" si="0"/>
        <v>295689399.7710005</v>
      </c>
    </row>
    <row r="20" spans="1:8" s="18" customFormat="1" ht="14.4">
      <c r="A20" s="171">
        <v>5.0999999999999996</v>
      </c>
      <c r="B20" s="530" t="s">
        <v>293</v>
      </c>
      <c r="C20" s="526">
        <v>554373.96149999998</v>
      </c>
      <c r="D20" s="526">
        <v>8812185.5921439994</v>
      </c>
      <c r="E20" s="510">
        <f t="shared" si="1"/>
        <v>9366559.5536439996</v>
      </c>
      <c r="F20" s="526">
        <v>238277.16</v>
      </c>
      <c r="G20" s="526">
        <v>5075849.8250679988</v>
      </c>
      <c r="H20" s="482">
        <f t="shared" si="0"/>
        <v>5314126.985067999</v>
      </c>
    </row>
    <row r="21" spans="1:8" s="18" customFormat="1" ht="14.4">
      <c r="A21" s="171">
        <v>5.2</v>
      </c>
      <c r="B21" s="530" t="s">
        <v>292</v>
      </c>
      <c r="C21" s="526"/>
      <c r="D21" s="526"/>
      <c r="E21" s="510">
        <f t="shared" si="1"/>
        <v>0</v>
      </c>
      <c r="F21" s="526"/>
      <c r="G21" s="526"/>
      <c r="H21" s="482">
        <f t="shared" si="0"/>
        <v>0</v>
      </c>
    </row>
    <row r="22" spans="1:8" s="18" customFormat="1" ht="14.4">
      <c r="A22" s="171">
        <v>5.3</v>
      </c>
      <c r="B22" s="530" t="s">
        <v>291</v>
      </c>
      <c r="C22" s="531">
        <f>SUM(C23:C27)</f>
        <v>0</v>
      </c>
      <c r="D22" s="531">
        <f>SUM(D23:D27)</f>
        <v>253723778.26961127</v>
      </c>
      <c r="E22" s="510">
        <f t="shared" si="1"/>
        <v>253723778.26961127</v>
      </c>
      <c r="F22" s="531">
        <f>SUM(F23:F27)</f>
        <v>0</v>
      </c>
      <c r="G22" s="531">
        <f>SUM(G23:G27)</f>
        <v>255104716.62185085</v>
      </c>
      <c r="H22" s="482">
        <f t="shared" si="0"/>
        <v>255104716.62185085</v>
      </c>
    </row>
    <row r="23" spans="1:8" s="18" customFormat="1" ht="14.4">
      <c r="A23" s="171" t="s">
        <v>15</v>
      </c>
      <c r="B23" s="532" t="s">
        <v>75</v>
      </c>
      <c r="C23" s="526"/>
      <c r="D23" s="526">
        <v>37033403.400238119</v>
      </c>
      <c r="E23" s="510">
        <f t="shared" si="1"/>
        <v>37033403.400238119</v>
      </c>
      <c r="F23" s="526"/>
      <c r="G23" s="526">
        <v>37234964.512949452</v>
      </c>
      <c r="H23" s="482">
        <f t="shared" si="0"/>
        <v>37234964.512949452</v>
      </c>
    </row>
    <row r="24" spans="1:8" s="18" customFormat="1" ht="14.4">
      <c r="A24" s="171" t="s">
        <v>16</v>
      </c>
      <c r="B24" s="532" t="s">
        <v>76</v>
      </c>
      <c r="C24" s="526"/>
      <c r="D24" s="526">
        <v>183108282.2138738</v>
      </c>
      <c r="E24" s="510">
        <f t="shared" si="1"/>
        <v>183108282.2138738</v>
      </c>
      <c r="F24" s="526"/>
      <c r="G24" s="526">
        <v>184104882.7345123</v>
      </c>
      <c r="H24" s="482">
        <f t="shared" si="0"/>
        <v>184104882.7345123</v>
      </c>
    </row>
    <row r="25" spans="1:8" s="18" customFormat="1" ht="14.4">
      <c r="A25" s="171" t="s">
        <v>17</v>
      </c>
      <c r="B25" s="532" t="s">
        <v>77</v>
      </c>
      <c r="C25" s="526"/>
      <c r="D25" s="526">
        <v>182748.17917473696</v>
      </c>
      <c r="E25" s="510">
        <f t="shared" si="1"/>
        <v>182748.17917473696</v>
      </c>
      <c r="F25" s="526"/>
      <c r="G25" s="526">
        <v>183742.81976832051</v>
      </c>
      <c r="H25" s="482">
        <f t="shared" si="0"/>
        <v>183742.81976832051</v>
      </c>
    </row>
    <row r="26" spans="1:8" s="18" customFormat="1" ht="14.4">
      <c r="A26" s="171" t="s">
        <v>18</v>
      </c>
      <c r="B26" s="532" t="s">
        <v>78</v>
      </c>
      <c r="C26" s="526"/>
      <c r="D26" s="526">
        <v>33399344.476324599</v>
      </c>
      <c r="E26" s="510">
        <f t="shared" si="1"/>
        <v>33399344.476324599</v>
      </c>
      <c r="F26" s="526"/>
      <c r="G26" s="526">
        <v>33581126.55462081</v>
      </c>
      <c r="H26" s="482">
        <f t="shared" si="0"/>
        <v>33581126.55462081</v>
      </c>
    </row>
    <row r="27" spans="1:8" s="18" customFormat="1" ht="14.4">
      <c r="A27" s="171" t="s">
        <v>19</v>
      </c>
      <c r="B27" s="532" t="s">
        <v>79</v>
      </c>
      <c r="C27" s="526"/>
      <c r="D27" s="526">
        <v>0</v>
      </c>
      <c r="E27" s="510">
        <f t="shared" si="1"/>
        <v>0</v>
      </c>
      <c r="F27" s="526"/>
      <c r="G27" s="526">
        <v>0</v>
      </c>
      <c r="H27" s="482">
        <f t="shared" si="0"/>
        <v>0</v>
      </c>
    </row>
    <row r="28" spans="1:8" s="18" customFormat="1" ht="14.4">
      <c r="A28" s="171">
        <v>5.4</v>
      </c>
      <c r="B28" s="530" t="s">
        <v>294</v>
      </c>
      <c r="C28" s="526"/>
      <c r="D28" s="526">
        <v>24563464.319366746</v>
      </c>
      <c r="E28" s="510">
        <f t="shared" si="1"/>
        <v>24563464.319366746</v>
      </c>
      <c r="F28" s="526"/>
      <c r="G28" s="526">
        <v>20929397.060081623</v>
      </c>
      <c r="H28" s="482">
        <f t="shared" si="0"/>
        <v>20929397.060081623</v>
      </c>
    </row>
    <row r="29" spans="1:8" s="18" customFormat="1" ht="14.4">
      <c r="A29" s="171">
        <v>5.5</v>
      </c>
      <c r="B29" s="530" t="s">
        <v>295</v>
      </c>
      <c r="C29" s="526"/>
      <c r="D29" s="526">
        <v>0</v>
      </c>
      <c r="E29" s="510">
        <f t="shared" si="1"/>
        <v>0</v>
      </c>
      <c r="F29" s="526"/>
      <c r="G29" s="526">
        <v>0</v>
      </c>
      <c r="H29" s="482">
        <f t="shared" si="0"/>
        <v>0</v>
      </c>
    </row>
    <row r="30" spans="1:8" s="18" customFormat="1" ht="14.4">
      <c r="A30" s="171">
        <v>5.6</v>
      </c>
      <c r="B30" s="530" t="s">
        <v>296</v>
      </c>
      <c r="C30" s="526"/>
      <c r="D30" s="526">
        <v>0</v>
      </c>
      <c r="E30" s="510">
        <f t="shared" si="1"/>
        <v>0</v>
      </c>
      <c r="F30" s="526"/>
      <c r="G30" s="526">
        <v>0</v>
      </c>
      <c r="H30" s="482">
        <f t="shared" si="0"/>
        <v>0</v>
      </c>
    </row>
    <row r="31" spans="1:8" s="18" customFormat="1" ht="14.4">
      <c r="A31" s="171">
        <v>5.7</v>
      </c>
      <c r="B31" s="530" t="s">
        <v>79</v>
      </c>
      <c r="C31" s="526"/>
      <c r="D31" s="526">
        <v>19856367.997775905</v>
      </c>
      <c r="E31" s="510">
        <f t="shared" si="1"/>
        <v>19856367.997775905</v>
      </c>
      <c r="F31" s="526"/>
      <c r="G31" s="526">
        <v>14341159.104</v>
      </c>
      <c r="H31" s="482">
        <f t="shared" si="0"/>
        <v>14341159.104</v>
      </c>
    </row>
    <row r="32" spans="1:8" s="18" customFormat="1" ht="14.4">
      <c r="A32" s="171">
        <v>6</v>
      </c>
      <c r="B32" s="527" t="s">
        <v>324</v>
      </c>
      <c r="C32" s="510">
        <f>SUM(C33:C39)</f>
        <v>0</v>
      </c>
      <c r="D32" s="510">
        <f>SUM(D33:D39)</f>
        <v>0</v>
      </c>
      <c r="E32" s="510">
        <f t="shared" si="1"/>
        <v>0</v>
      </c>
      <c r="F32" s="510">
        <f>SUM(F33:F39)</f>
        <v>0</v>
      </c>
      <c r="G32" s="510">
        <f>SUM(G33:G39)</f>
        <v>0</v>
      </c>
      <c r="H32" s="482">
        <f t="shared" si="0"/>
        <v>0</v>
      </c>
    </row>
    <row r="33" spans="1:8" s="18" customFormat="1" ht="14.4">
      <c r="A33" s="171">
        <v>6.1</v>
      </c>
      <c r="B33" s="533" t="s">
        <v>314</v>
      </c>
      <c r="C33" s="526"/>
      <c r="D33" s="526"/>
      <c r="E33" s="510">
        <f t="shared" si="1"/>
        <v>0</v>
      </c>
      <c r="F33" s="526"/>
      <c r="G33" s="526"/>
      <c r="H33" s="482">
        <f t="shared" si="0"/>
        <v>0</v>
      </c>
    </row>
    <row r="34" spans="1:8" s="18" customFormat="1" ht="14.4">
      <c r="A34" s="171">
        <v>6.2</v>
      </c>
      <c r="B34" s="533" t="s">
        <v>315</v>
      </c>
      <c r="C34" s="526"/>
      <c r="D34" s="526"/>
      <c r="E34" s="510">
        <f t="shared" si="1"/>
        <v>0</v>
      </c>
      <c r="F34" s="526"/>
      <c r="G34" s="526">
        <v>0</v>
      </c>
      <c r="H34" s="482">
        <f t="shared" si="0"/>
        <v>0</v>
      </c>
    </row>
    <row r="35" spans="1:8" s="18" customFormat="1" ht="14.4">
      <c r="A35" s="171">
        <v>6.3</v>
      </c>
      <c r="B35" s="533" t="s">
        <v>311</v>
      </c>
      <c r="C35" s="526"/>
      <c r="D35" s="526"/>
      <c r="E35" s="510">
        <f t="shared" si="1"/>
        <v>0</v>
      </c>
      <c r="F35" s="526"/>
      <c r="G35" s="526"/>
      <c r="H35" s="482">
        <f t="shared" si="0"/>
        <v>0</v>
      </c>
    </row>
    <row r="36" spans="1:8" s="18" customFormat="1" ht="14.4">
      <c r="A36" s="171">
        <v>6.4</v>
      </c>
      <c r="B36" s="533" t="s">
        <v>312</v>
      </c>
      <c r="C36" s="526"/>
      <c r="D36" s="526"/>
      <c r="E36" s="510">
        <f t="shared" si="1"/>
        <v>0</v>
      </c>
      <c r="F36" s="526"/>
      <c r="G36" s="526"/>
      <c r="H36" s="482">
        <f t="shared" si="0"/>
        <v>0</v>
      </c>
    </row>
    <row r="37" spans="1:8" s="18" customFormat="1" ht="14.4">
      <c r="A37" s="171">
        <v>6.5</v>
      </c>
      <c r="B37" s="533" t="s">
        <v>313</v>
      </c>
      <c r="C37" s="526"/>
      <c r="D37" s="526"/>
      <c r="E37" s="510">
        <f t="shared" si="1"/>
        <v>0</v>
      </c>
      <c r="F37" s="526"/>
      <c r="G37" s="526"/>
      <c r="H37" s="482">
        <f t="shared" si="0"/>
        <v>0</v>
      </c>
    </row>
    <row r="38" spans="1:8" s="18" customFormat="1" ht="14.4">
      <c r="A38" s="171">
        <v>6.6</v>
      </c>
      <c r="B38" s="533" t="s">
        <v>316</v>
      </c>
      <c r="C38" s="526"/>
      <c r="D38" s="526"/>
      <c r="E38" s="510">
        <f t="shared" si="1"/>
        <v>0</v>
      </c>
      <c r="F38" s="526"/>
      <c r="G38" s="526"/>
      <c r="H38" s="482">
        <f t="shared" si="0"/>
        <v>0</v>
      </c>
    </row>
    <row r="39" spans="1:8" s="18" customFormat="1" ht="14.4">
      <c r="A39" s="171">
        <v>6.7</v>
      </c>
      <c r="B39" s="533" t="s">
        <v>317</v>
      </c>
      <c r="C39" s="526"/>
      <c r="D39" s="526"/>
      <c r="E39" s="510">
        <f t="shared" si="1"/>
        <v>0</v>
      </c>
      <c r="F39" s="526"/>
      <c r="G39" s="526"/>
      <c r="H39" s="482">
        <f t="shared" si="0"/>
        <v>0</v>
      </c>
    </row>
    <row r="40" spans="1:8" s="18" customFormat="1" ht="14.4">
      <c r="A40" s="171">
        <v>7</v>
      </c>
      <c r="B40" s="527" t="s">
        <v>320</v>
      </c>
      <c r="C40" s="510">
        <f>SUM(C41:C44)</f>
        <v>68327.28</v>
      </c>
      <c r="D40" s="510">
        <f>SUM(D41:D44)</f>
        <v>13807.220000000003</v>
      </c>
      <c r="E40" s="510">
        <f t="shared" si="1"/>
        <v>82134.5</v>
      </c>
      <c r="F40" s="510">
        <f>SUM(F41:F44)</f>
        <v>72661.86000000003</v>
      </c>
      <c r="G40" s="510">
        <f>SUM(G41:G44)</f>
        <v>2708.08</v>
      </c>
      <c r="H40" s="482">
        <f t="shared" si="0"/>
        <v>75369.940000000031</v>
      </c>
    </row>
    <row r="41" spans="1:8" s="18" customFormat="1" ht="14.4">
      <c r="A41" s="171">
        <v>7.1</v>
      </c>
      <c r="B41" s="534" t="s">
        <v>321</v>
      </c>
      <c r="C41" s="526"/>
      <c r="D41" s="526"/>
      <c r="E41" s="510">
        <f t="shared" si="1"/>
        <v>0</v>
      </c>
      <c r="F41" s="526"/>
      <c r="G41" s="526"/>
      <c r="H41" s="482">
        <f t="shared" si="0"/>
        <v>0</v>
      </c>
    </row>
    <row r="42" spans="1:8" s="18" customFormat="1" ht="26.4">
      <c r="A42" s="171">
        <v>7.2</v>
      </c>
      <c r="B42" s="534" t="s">
        <v>322</v>
      </c>
      <c r="C42" s="526"/>
      <c r="D42" s="526"/>
      <c r="E42" s="510">
        <f t="shared" si="1"/>
        <v>0</v>
      </c>
      <c r="F42" s="526"/>
      <c r="G42" s="526"/>
      <c r="H42" s="482">
        <f t="shared" si="0"/>
        <v>0</v>
      </c>
    </row>
    <row r="43" spans="1:8" s="18" customFormat="1" ht="26.4">
      <c r="A43" s="171">
        <v>7.3</v>
      </c>
      <c r="B43" s="534" t="s">
        <v>325</v>
      </c>
      <c r="C43" s="526"/>
      <c r="D43" s="526"/>
      <c r="E43" s="510">
        <f t="shared" si="1"/>
        <v>0</v>
      </c>
      <c r="F43" s="526"/>
      <c r="G43" s="526"/>
      <c r="H43" s="482">
        <f t="shared" si="0"/>
        <v>0</v>
      </c>
    </row>
    <row r="44" spans="1:8" s="18" customFormat="1" ht="26.4">
      <c r="A44" s="171">
        <v>7.4</v>
      </c>
      <c r="B44" s="534" t="s">
        <v>326</v>
      </c>
      <c r="C44" s="526">
        <v>68327.28</v>
      </c>
      <c r="D44" s="526">
        <v>13807.220000000003</v>
      </c>
      <c r="E44" s="510">
        <f t="shared" si="1"/>
        <v>82134.5</v>
      </c>
      <c r="F44" s="526">
        <v>72661.86000000003</v>
      </c>
      <c r="G44" s="526">
        <v>2708.08</v>
      </c>
      <c r="H44" s="482">
        <f t="shared" si="0"/>
        <v>75369.940000000031</v>
      </c>
    </row>
    <row r="45" spans="1:8" s="18" customFormat="1" ht="14.4">
      <c r="A45" s="171">
        <v>8</v>
      </c>
      <c r="B45" s="527" t="s">
        <v>303</v>
      </c>
      <c r="C45" s="510">
        <f>SUM(C46:C52)</f>
        <v>0</v>
      </c>
      <c r="D45" s="510">
        <f>SUM(D46:D52)</f>
        <v>17563.71</v>
      </c>
      <c r="E45" s="510">
        <f t="shared" si="1"/>
        <v>17563.71</v>
      </c>
      <c r="F45" s="510">
        <f>SUM(F46:F52)</f>
        <v>0</v>
      </c>
      <c r="G45" s="510">
        <f>SUM(G46:G52)</f>
        <v>172744.92</v>
      </c>
      <c r="H45" s="482">
        <f t="shared" si="0"/>
        <v>172744.92</v>
      </c>
    </row>
    <row r="46" spans="1:8" s="18" customFormat="1" ht="14.4">
      <c r="A46" s="171">
        <v>8.1</v>
      </c>
      <c r="B46" s="528" t="s">
        <v>327</v>
      </c>
      <c r="C46" s="526"/>
      <c r="D46" s="526"/>
      <c r="E46" s="510">
        <f t="shared" si="1"/>
        <v>0</v>
      </c>
      <c r="F46" s="526"/>
      <c r="G46" s="526"/>
      <c r="H46" s="482">
        <f t="shared" si="0"/>
        <v>0</v>
      </c>
    </row>
    <row r="47" spans="1:8" s="18" customFormat="1" ht="14.4">
      <c r="A47" s="171">
        <v>8.1999999999999993</v>
      </c>
      <c r="B47" s="528" t="s">
        <v>328</v>
      </c>
      <c r="C47" s="526">
        <v>0</v>
      </c>
      <c r="D47" s="526">
        <v>17563.71</v>
      </c>
      <c r="E47" s="510">
        <f t="shared" si="1"/>
        <v>17563.71</v>
      </c>
      <c r="F47" s="526">
        <v>0</v>
      </c>
      <c r="G47" s="526">
        <v>172744.92</v>
      </c>
      <c r="H47" s="482">
        <f t="shared" si="0"/>
        <v>172744.92</v>
      </c>
    </row>
    <row r="48" spans="1:8" s="18" customFormat="1" ht="14.4">
      <c r="A48" s="171">
        <v>8.3000000000000007</v>
      </c>
      <c r="B48" s="528" t="s">
        <v>329</v>
      </c>
      <c r="C48" s="526"/>
      <c r="D48" s="526"/>
      <c r="E48" s="510">
        <f t="shared" si="1"/>
        <v>0</v>
      </c>
      <c r="F48" s="526"/>
      <c r="G48" s="526"/>
      <c r="H48" s="482">
        <f t="shared" si="0"/>
        <v>0</v>
      </c>
    </row>
    <row r="49" spans="1:8" s="18" customFormat="1" ht="14.4">
      <c r="A49" s="171">
        <v>8.4</v>
      </c>
      <c r="B49" s="528" t="s">
        <v>330</v>
      </c>
      <c r="C49" s="526"/>
      <c r="D49" s="526"/>
      <c r="E49" s="510">
        <f t="shared" si="1"/>
        <v>0</v>
      </c>
      <c r="F49" s="526"/>
      <c r="G49" s="526"/>
      <c r="H49" s="482">
        <f t="shared" si="0"/>
        <v>0</v>
      </c>
    </row>
    <row r="50" spans="1:8" s="18" customFormat="1" ht="14.4">
      <c r="A50" s="171">
        <v>8.5</v>
      </c>
      <c r="B50" s="528" t="s">
        <v>331</v>
      </c>
      <c r="C50" s="526"/>
      <c r="D50" s="526"/>
      <c r="E50" s="510">
        <f t="shared" si="1"/>
        <v>0</v>
      </c>
      <c r="F50" s="526"/>
      <c r="G50" s="526"/>
      <c r="H50" s="482">
        <f t="shared" si="0"/>
        <v>0</v>
      </c>
    </row>
    <row r="51" spans="1:8" s="18" customFormat="1" ht="14.4">
      <c r="A51" s="171">
        <v>8.6</v>
      </c>
      <c r="B51" s="528" t="s">
        <v>332</v>
      </c>
      <c r="C51" s="526"/>
      <c r="D51" s="526"/>
      <c r="E51" s="510">
        <f t="shared" si="1"/>
        <v>0</v>
      </c>
      <c r="F51" s="526"/>
      <c r="G51" s="526"/>
      <c r="H51" s="482">
        <f t="shared" si="0"/>
        <v>0</v>
      </c>
    </row>
    <row r="52" spans="1:8" s="18" customFormat="1" ht="14.4">
      <c r="A52" s="171">
        <v>8.6999999999999993</v>
      </c>
      <c r="B52" s="528" t="s">
        <v>333</v>
      </c>
      <c r="C52" s="526"/>
      <c r="D52" s="526"/>
      <c r="E52" s="510">
        <f t="shared" si="1"/>
        <v>0</v>
      </c>
      <c r="F52" s="526"/>
      <c r="G52" s="526"/>
      <c r="H52" s="482">
        <f t="shared" si="0"/>
        <v>0</v>
      </c>
    </row>
    <row r="53" spans="1:8" s="18" customFormat="1" ht="15" thickBot="1">
      <c r="A53" s="172">
        <v>9</v>
      </c>
      <c r="B53" s="173" t="s">
        <v>323</v>
      </c>
      <c r="C53" s="535"/>
      <c r="D53" s="535"/>
      <c r="E53" s="535">
        <f t="shared" si="1"/>
        <v>0</v>
      </c>
      <c r="F53" s="535"/>
      <c r="G53" s="535"/>
      <c r="H53" s="520">
        <f t="shared" si="0"/>
        <v>0</v>
      </c>
    </row>
  </sheetData>
  <mergeCells count="4">
    <mergeCell ref="A5:A6"/>
    <mergeCell ref="B5:B6"/>
    <mergeCell ref="C5:E5"/>
    <mergeCell ref="F5:H5"/>
  </mergeCells>
  <pageMargins left="0.25" right="0.25" top="0.75" bottom="0.75" header="0.3" footer="0.3"/>
  <pageSetup paperSize="9" scale="6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showGridLines="0" zoomScaleNormal="100" workbookViewId="0">
      <pane xSplit="1" ySplit="4" topLeftCell="B5" activePane="bottomRight" state="frozen"/>
      <selection activeCell="B9" sqref="B9"/>
      <selection pane="topRight" activeCell="B9" sqref="B9"/>
      <selection pane="bottomLeft" activeCell="B9" sqref="B9"/>
      <selection pane="bottomRight" activeCell="B4" sqref="B4"/>
    </sheetView>
  </sheetViews>
  <sheetFormatPr defaultColWidth="9.33203125" defaultRowHeight="13.2"/>
  <cols>
    <col min="1" max="1" width="9.5546875" style="4" bestFit="1" customWidth="1"/>
    <col min="2" max="2" width="92.33203125" style="4" bestFit="1" customWidth="1"/>
    <col min="3" max="4" width="11.33203125" style="4" bestFit="1" customWidth="1"/>
    <col min="5" max="7" width="11.33203125" style="33" bestFit="1" customWidth="1"/>
    <col min="8" max="11" width="9.6640625" style="33" customWidth="1"/>
    <col min="12" max="16384" width="9.33203125" style="33"/>
  </cols>
  <sheetData>
    <row r="1" spans="1:8">
      <c r="A1" s="449" t="s">
        <v>30</v>
      </c>
      <c r="B1" s="450" t="str">
        <f>'Info '!C2</f>
        <v>JSC Isbank Georgia</v>
      </c>
      <c r="C1" s="3"/>
    </row>
    <row r="2" spans="1:8">
      <c r="A2" s="449" t="s">
        <v>31</v>
      </c>
      <c r="B2" s="451">
        <f>'1. key ratios '!B2</f>
        <v>44834</v>
      </c>
      <c r="C2" s="6"/>
      <c r="D2" s="7"/>
      <c r="E2" s="42"/>
      <c r="F2" s="42"/>
      <c r="G2" s="42"/>
      <c r="H2" s="42"/>
    </row>
    <row r="3" spans="1:8">
      <c r="A3" s="2"/>
      <c r="B3" s="3"/>
      <c r="C3" s="6"/>
      <c r="D3" s="7"/>
      <c r="E3" s="42"/>
      <c r="F3" s="42"/>
      <c r="G3" s="42"/>
      <c r="H3" s="42"/>
    </row>
    <row r="4" spans="1:8" ht="15" customHeight="1" thickBot="1">
      <c r="A4" s="7" t="s">
        <v>198</v>
      </c>
      <c r="B4" s="122" t="s">
        <v>297</v>
      </c>
      <c r="C4" s="548" t="s">
        <v>73</v>
      </c>
    </row>
    <row r="5" spans="1:8" ht="15" customHeight="1">
      <c r="A5" s="197" t="s">
        <v>6</v>
      </c>
      <c r="B5" s="198"/>
      <c r="C5" s="540" t="str">
        <f>INT((MONTH($B$2))/3)&amp;"Q"&amp;"-"&amp;YEAR($B$2)</f>
        <v>3Q-2022</v>
      </c>
      <c r="D5" s="540" t="str">
        <f>IF(INT(MONTH($B$2))=3, "4"&amp;"Q"&amp;"-"&amp;YEAR($B$2)-1, IF(INT(MONTH($B$2))=6, "1"&amp;"Q"&amp;"-"&amp;YEAR($B$2), IF(INT(MONTH($B$2))=9, "2"&amp;"Q"&amp;"-"&amp;YEAR($B$2),IF(INT(MONTH($B$2))=12, "3"&amp;"Q"&amp;"-"&amp;YEAR($B$2), 0))))</f>
        <v>2Q-2022</v>
      </c>
      <c r="E5" s="540" t="str">
        <f>IF(INT(MONTH($B$2))=3, "3"&amp;"Q"&amp;"-"&amp;YEAR($B$2)-1, IF(INT(MONTH($B$2))=6, "4"&amp;"Q"&amp;"-"&amp;YEAR($B$2)-1, IF(INT(MONTH($B$2))=9, "1"&amp;"Q"&amp;"-"&amp;YEAR($B$2),IF(INT(MONTH($B$2))=12, "2"&amp;"Q"&amp;"-"&amp;YEAR($B$2), 0))))</f>
        <v>1Q-2022</v>
      </c>
      <c r="F5" s="540" t="str">
        <f>IF(INT(MONTH($B$2))=3, "2"&amp;"Q"&amp;"-"&amp;YEAR($B$2)-1, IF(INT(MONTH($B$2))=6, "3"&amp;"Q"&amp;"-"&amp;YEAR($B$2)-1, IF(INT(MONTH($B$2))=9, "4"&amp;"Q"&amp;"-"&amp;YEAR($B$2)-1,IF(INT(MONTH($B$2))=12, "1"&amp;"Q"&amp;"-"&amp;YEAR($B$2), 0))))</f>
        <v>4Q-2021</v>
      </c>
      <c r="G5" s="541" t="str">
        <f>IF(INT(MONTH($B$2))=3, "1"&amp;"Q"&amp;"-"&amp;YEAR($B$2)-1, IF(INT(MONTH($B$2))=6, "2"&amp;"Q"&amp;"-"&amp;YEAR($B$2)-1, IF(INT(MONTH($B$2))=9, "3"&amp;"Q"&amp;"-"&amp;YEAR($B$2)-1,IF(INT(MONTH($B$2))=12, "4"&amp;"Q"&amp;"-"&amp;YEAR($B$2)-1, 0))))</f>
        <v>3Q-2021</v>
      </c>
    </row>
    <row r="6" spans="1:8" ht="15" customHeight="1">
      <c r="A6" s="43">
        <v>1</v>
      </c>
      <c r="B6" s="542" t="s">
        <v>301</v>
      </c>
      <c r="C6" s="536">
        <f>C7+C9+C10</f>
        <v>426699886.35773355</v>
      </c>
      <c r="D6" s="536">
        <f>D7+D9+D10</f>
        <v>403155201.07306492</v>
      </c>
      <c r="E6" s="536">
        <f t="shared" ref="E6:G6" si="0">E7+E9+E10</f>
        <v>404992363.25280714</v>
      </c>
      <c r="F6" s="536">
        <f t="shared" si="0"/>
        <v>394562713.2258141</v>
      </c>
      <c r="G6" s="543">
        <f t="shared" si="0"/>
        <v>397919983.40389544</v>
      </c>
    </row>
    <row r="7" spans="1:8" ht="15" customHeight="1">
      <c r="A7" s="43">
        <v>1.1000000000000001</v>
      </c>
      <c r="B7" s="542" t="s">
        <v>481</v>
      </c>
      <c r="C7" s="537">
        <v>372389548.34600157</v>
      </c>
      <c r="D7" s="537">
        <v>349627642.36456496</v>
      </c>
      <c r="E7" s="537">
        <v>347402236.71780717</v>
      </c>
      <c r="F7" s="537">
        <v>338861305.43431413</v>
      </c>
      <c r="G7" s="544">
        <v>340438684.19689542</v>
      </c>
    </row>
    <row r="8" spans="1:8" ht="13.8">
      <c r="A8" s="43" t="s">
        <v>14</v>
      </c>
      <c r="B8" s="542" t="s">
        <v>197</v>
      </c>
      <c r="C8" s="537"/>
      <c r="D8" s="537"/>
      <c r="E8" s="537"/>
      <c r="F8" s="537"/>
      <c r="G8" s="544"/>
    </row>
    <row r="9" spans="1:8" ht="15" customHeight="1">
      <c r="A9" s="43">
        <v>1.2</v>
      </c>
      <c r="B9" s="545" t="s">
        <v>196</v>
      </c>
      <c r="C9" s="537">
        <v>54310338.011731997</v>
      </c>
      <c r="D9" s="537">
        <v>53527558.708499968</v>
      </c>
      <c r="E9" s="537">
        <v>57590126.534999996</v>
      </c>
      <c r="F9" s="537">
        <v>55701407.791499987</v>
      </c>
      <c r="G9" s="544">
        <v>57481299.20700001</v>
      </c>
    </row>
    <row r="10" spans="1:8" ht="15" customHeight="1">
      <c r="A10" s="43">
        <v>1.3</v>
      </c>
      <c r="B10" s="542" t="s">
        <v>28</v>
      </c>
      <c r="C10" s="537">
        <v>0</v>
      </c>
      <c r="D10" s="537">
        <v>0</v>
      </c>
      <c r="E10" s="537">
        <v>0</v>
      </c>
      <c r="F10" s="537">
        <v>0</v>
      </c>
      <c r="G10" s="544">
        <v>0</v>
      </c>
    </row>
    <row r="11" spans="1:8" ht="15" customHeight="1">
      <c r="A11" s="43">
        <v>2</v>
      </c>
      <c r="B11" s="542" t="s">
        <v>298</v>
      </c>
      <c r="C11" s="538">
        <v>491341.02778599295</v>
      </c>
      <c r="D11" s="538">
        <v>1920132.2119698769</v>
      </c>
      <c r="E11" s="538">
        <v>3352602.258583161</v>
      </c>
      <c r="F11" s="538">
        <v>1579818.9339074499</v>
      </c>
      <c r="G11" s="546">
        <v>3375041.0049316972</v>
      </c>
    </row>
    <row r="12" spans="1:8" ht="15" customHeight="1">
      <c r="A12" s="43">
        <v>3</v>
      </c>
      <c r="B12" s="542" t="s">
        <v>299</v>
      </c>
      <c r="C12" s="537">
        <v>33654529.196040712</v>
      </c>
      <c r="D12" s="537">
        <v>33654529.196040712</v>
      </c>
      <c r="E12" s="537">
        <v>33654529.196040712</v>
      </c>
      <c r="F12" s="537">
        <v>33654529.196040712</v>
      </c>
      <c r="G12" s="544">
        <v>26883909.351648834</v>
      </c>
    </row>
    <row r="13" spans="1:8" ht="15" customHeight="1" thickBot="1">
      <c r="A13" s="44">
        <v>4</v>
      </c>
      <c r="B13" s="45" t="s">
        <v>300</v>
      </c>
      <c r="C13" s="539">
        <f>C6+C11+C12</f>
        <v>460845756.58156025</v>
      </c>
      <c r="D13" s="539">
        <f>D6+D11+D12</f>
        <v>438729862.48107547</v>
      </c>
      <c r="E13" s="539">
        <f t="shared" ref="E13:G13" si="1">E6+E11+E12</f>
        <v>441999494.70743102</v>
      </c>
      <c r="F13" s="539">
        <f t="shared" si="1"/>
        <v>429797061.35576224</v>
      </c>
      <c r="G13" s="547">
        <f t="shared" si="1"/>
        <v>428178933.76047593</v>
      </c>
    </row>
    <row r="14" spans="1:8">
      <c r="B14" s="48"/>
    </row>
    <row r="15" spans="1:8" ht="26.4">
      <c r="B15" s="49" t="s">
        <v>482</v>
      </c>
    </row>
    <row r="16" spans="1:8">
      <c r="B16" s="49"/>
    </row>
    <row r="17" spans="1:4" ht="10.199999999999999">
      <c r="A17" s="33"/>
      <c r="B17" s="33"/>
      <c r="C17" s="33"/>
      <c r="D17" s="33"/>
    </row>
    <row r="18" spans="1:4" ht="10.199999999999999">
      <c r="A18" s="33"/>
      <c r="B18" s="33"/>
      <c r="C18" s="33"/>
      <c r="D18" s="33"/>
    </row>
    <row r="19" spans="1:4" ht="10.199999999999999">
      <c r="A19" s="33"/>
      <c r="B19" s="33"/>
      <c r="C19" s="33"/>
      <c r="D19" s="33"/>
    </row>
    <row r="20" spans="1:4" ht="10.199999999999999">
      <c r="A20" s="33"/>
      <c r="B20" s="33"/>
      <c r="C20" s="33"/>
      <c r="D20" s="33"/>
    </row>
    <row r="21" spans="1:4" ht="10.199999999999999">
      <c r="A21" s="33"/>
      <c r="B21" s="33"/>
      <c r="C21" s="33"/>
      <c r="D21" s="33"/>
    </row>
    <row r="22" spans="1:4" ht="10.199999999999999">
      <c r="A22" s="33"/>
      <c r="B22" s="33"/>
      <c r="C22" s="33"/>
      <c r="D22" s="33"/>
    </row>
    <row r="23" spans="1:4" ht="10.199999999999999">
      <c r="A23" s="33"/>
      <c r="B23" s="33"/>
      <c r="C23" s="33"/>
      <c r="D23" s="33"/>
    </row>
    <row r="24" spans="1:4" ht="10.199999999999999">
      <c r="A24" s="33"/>
      <c r="B24" s="33"/>
      <c r="C24" s="33"/>
      <c r="D24" s="33"/>
    </row>
    <row r="25" spans="1:4" ht="10.199999999999999">
      <c r="A25" s="33"/>
      <c r="B25" s="33"/>
      <c r="C25" s="33"/>
      <c r="D25" s="33"/>
    </row>
    <row r="26" spans="1:4" ht="10.199999999999999">
      <c r="A26" s="33"/>
      <c r="B26" s="33"/>
      <c r="C26" s="33"/>
      <c r="D26" s="33"/>
    </row>
    <row r="27" spans="1:4" ht="10.199999999999999">
      <c r="A27" s="33"/>
      <c r="B27" s="33"/>
      <c r="C27" s="33"/>
      <c r="D27" s="33"/>
    </row>
    <row r="28" spans="1:4" ht="10.199999999999999">
      <c r="A28" s="33"/>
      <c r="B28" s="33"/>
      <c r="C28" s="33"/>
      <c r="D28" s="33"/>
    </row>
    <row r="29" spans="1:4" ht="10.199999999999999">
      <c r="A29" s="33"/>
      <c r="B29" s="33"/>
      <c r="C29" s="33"/>
      <c r="D29" s="33"/>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zoomScaleNormal="100" workbookViewId="0">
      <pane xSplit="1" ySplit="4" topLeftCell="B5" activePane="bottomRight" state="frozen"/>
      <selection activeCell="B9" sqref="B9"/>
      <selection pane="topRight" activeCell="B9" sqref="B9"/>
      <selection pane="bottomLeft" activeCell="B9" sqref="B9"/>
      <selection pane="bottomRight" activeCell="B4" sqref="B4"/>
    </sheetView>
  </sheetViews>
  <sheetFormatPr defaultColWidth="9.33203125" defaultRowHeight="13.8"/>
  <cols>
    <col min="1" max="1" width="9.5546875" style="4" bestFit="1" customWidth="1"/>
    <col min="2" max="2" width="65.5546875" style="4" customWidth="1"/>
    <col min="3" max="3" width="26.44140625" style="4" bestFit="1" customWidth="1"/>
    <col min="4" max="16384" width="9.33203125" style="5"/>
  </cols>
  <sheetData>
    <row r="1" spans="1:8">
      <c r="A1" s="449" t="s">
        <v>30</v>
      </c>
      <c r="B1" s="450" t="str">
        <f>'Info '!C2</f>
        <v>JSC Isbank Georgia</v>
      </c>
    </row>
    <row r="2" spans="1:8">
      <c r="A2" s="449" t="s">
        <v>31</v>
      </c>
      <c r="B2" s="451">
        <f>'1. key ratios '!B2</f>
        <v>44834</v>
      </c>
    </row>
    <row r="4" spans="1:8" ht="28.2" customHeight="1" thickBot="1">
      <c r="A4" s="50" t="s">
        <v>80</v>
      </c>
      <c r="B4" s="51" t="s">
        <v>267</v>
      </c>
      <c r="C4" s="52"/>
    </row>
    <row r="5" spans="1:8">
      <c r="A5" s="53"/>
      <c r="B5" s="333" t="s">
        <v>81</v>
      </c>
      <c r="C5" s="334" t="s">
        <v>492</v>
      </c>
    </row>
    <row r="6" spans="1:8">
      <c r="A6" s="54">
        <v>1</v>
      </c>
      <c r="B6" s="55" t="s">
        <v>756</v>
      </c>
      <c r="C6" s="56" t="s">
        <v>711</v>
      </c>
    </row>
    <row r="7" spans="1:8">
      <c r="A7" s="54">
        <v>2</v>
      </c>
      <c r="B7" s="55" t="s">
        <v>754</v>
      </c>
      <c r="C7" s="56" t="s">
        <v>712</v>
      </c>
    </row>
    <row r="8" spans="1:8">
      <c r="A8" s="54">
        <v>3</v>
      </c>
      <c r="B8" s="55" t="s">
        <v>710</v>
      </c>
      <c r="C8" s="56" t="s">
        <v>712</v>
      </c>
    </row>
    <row r="9" spans="1:8">
      <c r="A9" s="54">
        <v>4</v>
      </c>
      <c r="B9" s="55" t="s">
        <v>757</v>
      </c>
      <c r="C9" s="56" t="s">
        <v>712</v>
      </c>
    </row>
    <row r="10" spans="1:8">
      <c r="A10" s="54">
        <v>5</v>
      </c>
      <c r="B10" s="55" t="s">
        <v>755</v>
      </c>
      <c r="C10" s="56" t="s">
        <v>713</v>
      </c>
    </row>
    <row r="11" spans="1:8">
      <c r="A11" s="54">
        <v>6</v>
      </c>
      <c r="B11" s="55" t="s">
        <v>709</v>
      </c>
      <c r="C11" s="56" t="s">
        <v>713</v>
      </c>
    </row>
    <row r="12" spans="1:8">
      <c r="A12" s="54">
        <v>7</v>
      </c>
      <c r="B12" s="55"/>
      <c r="C12" s="56"/>
      <c r="H12" s="57"/>
    </row>
    <row r="13" spans="1:8">
      <c r="A13" s="54">
        <v>8</v>
      </c>
      <c r="B13" s="55"/>
      <c r="C13" s="56"/>
    </row>
    <row r="14" spans="1:8">
      <c r="A14" s="54">
        <v>9</v>
      </c>
      <c r="B14" s="55"/>
      <c r="C14" s="56"/>
    </row>
    <row r="15" spans="1:8">
      <c r="A15" s="54">
        <v>10</v>
      </c>
      <c r="B15" s="55"/>
      <c r="C15" s="56"/>
    </row>
    <row r="16" spans="1:8">
      <c r="A16" s="54"/>
      <c r="B16" s="335"/>
      <c r="C16" s="336"/>
    </row>
    <row r="17" spans="1:3" ht="26.4">
      <c r="A17" s="54"/>
      <c r="B17" s="337" t="s">
        <v>82</v>
      </c>
      <c r="C17" s="338" t="s">
        <v>493</v>
      </c>
    </row>
    <row r="18" spans="1:3">
      <c r="A18" s="54">
        <v>1</v>
      </c>
      <c r="B18" s="55" t="s">
        <v>707</v>
      </c>
      <c r="C18" s="58" t="s">
        <v>716</v>
      </c>
    </row>
    <row r="19" spans="1:3">
      <c r="A19" s="54">
        <v>2</v>
      </c>
      <c r="B19" s="55" t="s">
        <v>714</v>
      </c>
      <c r="C19" s="58" t="s">
        <v>717</v>
      </c>
    </row>
    <row r="20" spans="1:3">
      <c r="A20" s="54">
        <v>3</v>
      </c>
      <c r="B20" s="55" t="s">
        <v>715</v>
      </c>
      <c r="C20" s="58" t="s">
        <v>718</v>
      </c>
    </row>
    <row r="21" spans="1:3">
      <c r="A21" s="54">
        <v>4</v>
      </c>
      <c r="B21" s="55" t="s">
        <v>751</v>
      </c>
      <c r="C21" s="58" t="s">
        <v>752</v>
      </c>
    </row>
    <row r="22" spans="1:3">
      <c r="A22" s="54">
        <v>5</v>
      </c>
      <c r="B22" s="55"/>
      <c r="C22" s="58"/>
    </row>
    <row r="23" spans="1:3">
      <c r="A23" s="54">
        <v>6</v>
      </c>
      <c r="B23" s="55"/>
      <c r="C23" s="58"/>
    </row>
    <row r="24" spans="1:3">
      <c r="A24" s="54">
        <v>7</v>
      </c>
      <c r="B24" s="55"/>
      <c r="C24" s="58"/>
    </row>
    <row r="25" spans="1:3">
      <c r="A25" s="54">
        <v>8</v>
      </c>
      <c r="B25" s="55"/>
      <c r="C25" s="58"/>
    </row>
    <row r="26" spans="1:3">
      <c r="A26" s="54">
        <v>9</v>
      </c>
      <c r="B26" s="55"/>
      <c r="C26" s="58"/>
    </row>
    <row r="27" spans="1:3" ht="15.75" customHeight="1">
      <c r="A27" s="54">
        <v>10</v>
      </c>
      <c r="B27" s="55"/>
      <c r="C27" s="59"/>
    </row>
    <row r="28" spans="1:3" ht="15.75" customHeight="1">
      <c r="A28" s="54"/>
      <c r="B28" s="55"/>
      <c r="C28" s="59"/>
    </row>
    <row r="29" spans="1:3" ht="30" customHeight="1">
      <c r="A29" s="54"/>
      <c r="B29" s="713" t="s">
        <v>83</v>
      </c>
      <c r="C29" s="714"/>
    </row>
    <row r="30" spans="1:3">
      <c r="A30" s="54">
        <v>1</v>
      </c>
      <c r="B30" s="55" t="s">
        <v>719</v>
      </c>
      <c r="C30" s="549">
        <v>1</v>
      </c>
    </row>
    <row r="31" spans="1:3" ht="15.75" customHeight="1">
      <c r="A31" s="54"/>
      <c r="B31" s="55"/>
      <c r="C31" s="56"/>
    </row>
    <row r="32" spans="1:3" ht="29.25" customHeight="1">
      <c r="A32" s="54"/>
      <c r="B32" s="713" t="s">
        <v>84</v>
      </c>
      <c r="C32" s="714"/>
    </row>
    <row r="33" spans="1:3">
      <c r="A33" s="54">
        <v>1</v>
      </c>
      <c r="B33" s="55" t="s">
        <v>720</v>
      </c>
      <c r="C33" s="550">
        <v>0.37309999999999999</v>
      </c>
    </row>
    <row r="34" spans="1:3" ht="14.4" thickBot="1">
      <c r="A34" s="60">
        <v>2</v>
      </c>
      <c r="B34" s="61" t="s">
        <v>721</v>
      </c>
      <c r="C34" s="551">
        <v>0.28089999999999998</v>
      </c>
    </row>
  </sheetData>
  <mergeCells count="2">
    <mergeCell ref="B32:C32"/>
    <mergeCell ref="B29:C29"/>
  </mergeCells>
  <dataValidations count="1">
    <dataValidation type="list" allowBlank="1" showInputMessage="1" showErrorMessage="1" sqref="C6:C15">
      <formula1>"Independent chair, Non-independent chair, Independent member, Non-independent member"</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showGridLines="0" zoomScale="90" zoomScaleNormal="90" workbookViewId="0">
      <pane xSplit="1" ySplit="5" topLeftCell="B6" activePane="bottomRight" state="frozen"/>
      <selection activeCell="B9" sqref="B9"/>
      <selection pane="topRight" activeCell="B9" sqref="B9"/>
      <selection pane="bottomLeft" activeCell="B9" sqref="B9"/>
      <selection pane="bottomRight" activeCell="B4" sqref="B4:E4"/>
    </sheetView>
  </sheetViews>
  <sheetFormatPr defaultColWidth="9.33203125" defaultRowHeight="13.8"/>
  <cols>
    <col min="1" max="1" width="9.5546875" style="4" bestFit="1" customWidth="1"/>
    <col min="2" max="2" width="47.5546875" style="4" customWidth="1"/>
    <col min="3" max="3" width="28" style="4" customWidth="1"/>
    <col min="4" max="4" width="22.44140625" style="4" customWidth="1"/>
    <col min="5" max="5" width="22.33203125" style="4" customWidth="1"/>
    <col min="6" max="6" width="12" style="5" bestFit="1" customWidth="1"/>
    <col min="7" max="7" width="12.5546875" style="5" bestFit="1" customWidth="1"/>
    <col min="8" max="16384" width="9.33203125" style="5"/>
  </cols>
  <sheetData>
    <row r="1" spans="1:7">
      <c r="A1" s="449" t="s">
        <v>30</v>
      </c>
      <c r="B1" s="450" t="str">
        <f>'Info '!C2</f>
        <v>JSC Isbank Georgia</v>
      </c>
      <c r="C1" s="74"/>
      <c r="D1" s="74"/>
      <c r="E1" s="74"/>
      <c r="F1" s="18"/>
    </row>
    <row r="2" spans="1:7" s="62" customFormat="1" ht="15.75" customHeight="1">
      <c r="A2" s="449" t="s">
        <v>31</v>
      </c>
      <c r="B2" s="451">
        <f>'1. key ratios '!B2</f>
        <v>44834</v>
      </c>
    </row>
    <row r="3" spans="1:7" s="62" customFormat="1" ht="15.75" customHeight="1">
      <c r="A3" s="234"/>
    </row>
    <row r="4" spans="1:7" s="62" customFormat="1" ht="15.75" customHeight="1" thickBot="1">
      <c r="A4" s="235" t="s">
        <v>202</v>
      </c>
      <c r="B4" s="719" t="s">
        <v>347</v>
      </c>
      <c r="C4" s="720"/>
      <c r="D4" s="720"/>
      <c r="E4" s="720"/>
    </row>
    <row r="5" spans="1:7" s="66" customFormat="1" ht="17.7" customHeight="1">
      <c r="A5" s="184"/>
      <c r="B5" s="185"/>
      <c r="C5" s="64" t="s">
        <v>0</v>
      </c>
      <c r="D5" s="64" t="s">
        <v>1</v>
      </c>
      <c r="E5" s="65" t="s">
        <v>2</v>
      </c>
    </row>
    <row r="6" spans="1:7" s="18" customFormat="1" ht="14.7" customHeight="1">
      <c r="A6" s="236"/>
      <c r="B6" s="715" t="s">
        <v>354</v>
      </c>
      <c r="C6" s="715" t="s">
        <v>93</v>
      </c>
      <c r="D6" s="717" t="s">
        <v>201</v>
      </c>
      <c r="E6" s="718"/>
      <c r="G6" s="5"/>
    </row>
    <row r="7" spans="1:7" s="18" customFormat="1" ht="99.6" customHeight="1">
      <c r="A7" s="236"/>
      <c r="B7" s="716"/>
      <c r="C7" s="715"/>
      <c r="D7" s="265" t="s">
        <v>200</v>
      </c>
      <c r="E7" s="266" t="s">
        <v>355</v>
      </c>
      <c r="G7" s="5"/>
    </row>
    <row r="8" spans="1:7">
      <c r="A8" s="237">
        <v>1</v>
      </c>
      <c r="B8" s="267" t="s">
        <v>35</v>
      </c>
      <c r="C8" s="268">
        <f>'2.RC'!E7</f>
        <v>1994537.87</v>
      </c>
      <c r="D8" s="268"/>
      <c r="E8" s="269">
        <f>C8-D8</f>
        <v>1994537.87</v>
      </c>
      <c r="F8" s="18"/>
    </row>
    <row r="9" spans="1:7">
      <c r="A9" s="237">
        <v>2</v>
      </c>
      <c r="B9" s="267" t="s">
        <v>36</v>
      </c>
      <c r="C9" s="268">
        <f>'2.RC'!E8</f>
        <v>40371271.460000001</v>
      </c>
      <c r="D9" s="268"/>
      <c r="E9" s="269">
        <f t="shared" ref="E9:E20" si="0">C9-D9</f>
        <v>40371271.460000001</v>
      </c>
      <c r="F9" s="18"/>
    </row>
    <row r="10" spans="1:7">
      <c r="A10" s="237">
        <v>3</v>
      </c>
      <c r="B10" s="267" t="s">
        <v>37</v>
      </c>
      <c r="C10" s="268">
        <f>'2.RC'!E9</f>
        <v>46939790.477936</v>
      </c>
      <c r="D10" s="268"/>
      <c r="E10" s="269">
        <f t="shared" si="0"/>
        <v>46939790.477936</v>
      </c>
      <c r="F10" s="18"/>
    </row>
    <row r="11" spans="1:7">
      <c r="A11" s="237">
        <v>4</v>
      </c>
      <c r="B11" s="267" t="s">
        <v>38</v>
      </c>
      <c r="C11" s="268">
        <f>'2.RC'!E10</f>
        <v>0</v>
      </c>
      <c r="D11" s="268"/>
      <c r="E11" s="269">
        <f t="shared" si="0"/>
        <v>0</v>
      </c>
      <c r="F11" s="18"/>
    </row>
    <row r="12" spans="1:7">
      <c r="A12" s="237">
        <v>5</v>
      </c>
      <c r="B12" s="267" t="s">
        <v>39</v>
      </c>
      <c r="C12" s="268">
        <f>'2.RC'!E11</f>
        <v>36612450.157247916</v>
      </c>
      <c r="D12" s="268"/>
      <c r="E12" s="269">
        <f t="shared" si="0"/>
        <v>36612450.157247916</v>
      </c>
      <c r="F12" s="18"/>
    </row>
    <row r="13" spans="1:7">
      <c r="A13" s="237">
        <v>6.1</v>
      </c>
      <c r="B13" s="270" t="s">
        <v>40</v>
      </c>
      <c r="C13" s="271">
        <f>'2.RC'!E12</f>
        <v>277509783.54000002</v>
      </c>
      <c r="D13" s="268"/>
      <c r="E13" s="269">
        <f t="shared" si="0"/>
        <v>277509783.54000002</v>
      </c>
      <c r="F13" s="18"/>
    </row>
    <row r="14" spans="1:7">
      <c r="A14" s="237">
        <v>6.2</v>
      </c>
      <c r="B14" s="272" t="s">
        <v>41</v>
      </c>
      <c r="C14" s="271">
        <f>'2.RC'!E13</f>
        <v>-8585820.9483999982</v>
      </c>
      <c r="D14" s="268"/>
      <c r="E14" s="269">
        <f t="shared" si="0"/>
        <v>-8585820.9483999982</v>
      </c>
      <c r="F14" s="18"/>
    </row>
    <row r="15" spans="1:7">
      <c r="A15" s="237">
        <v>6</v>
      </c>
      <c r="B15" s="267" t="s">
        <v>42</v>
      </c>
      <c r="C15" s="268">
        <f>'2.RC'!E14</f>
        <v>268923962.59160006</v>
      </c>
      <c r="D15" s="268"/>
      <c r="E15" s="269">
        <f t="shared" si="0"/>
        <v>268923962.59160006</v>
      </c>
      <c r="F15" s="18"/>
    </row>
    <row r="16" spans="1:7">
      <c r="A16" s="237">
        <v>7</v>
      </c>
      <c r="B16" s="267" t="s">
        <v>43</v>
      </c>
      <c r="C16" s="268">
        <f>'2.RC'!E15</f>
        <v>2282813.6587840002</v>
      </c>
      <c r="D16" s="268"/>
      <c r="E16" s="269">
        <f t="shared" si="0"/>
        <v>2282813.6587840002</v>
      </c>
      <c r="F16" s="18"/>
    </row>
    <row r="17" spans="1:7">
      <c r="A17" s="237">
        <v>8</v>
      </c>
      <c r="B17" s="267" t="s">
        <v>199</v>
      </c>
      <c r="C17" s="268">
        <f>'2.RC'!E16</f>
        <v>569825.30999999994</v>
      </c>
      <c r="D17" s="268"/>
      <c r="E17" s="269">
        <f t="shared" si="0"/>
        <v>569825.30999999994</v>
      </c>
      <c r="F17" s="238"/>
      <c r="G17" s="68"/>
    </row>
    <row r="18" spans="1:7">
      <c r="A18" s="237">
        <v>9</v>
      </c>
      <c r="B18" s="267" t="s">
        <v>44</v>
      </c>
      <c r="C18" s="268">
        <f>'2.RC'!E17</f>
        <v>0</v>
      </c>
      <c r="D18" s="268"/>
      <c r="E18" s="269">
        <f t="shared" si="0"/>
        <v>0</v>
      </c>
      <c r="F18" s="18"/>
      <c r="G18" s="68"/>
    </row>
    <row r="19" spans="1:7">
      <c r="A19" s="237">
        <v>10</v>
      </c>
      <c r="B19" s="267" t="s">
        <v>45</v>
      </c>
      <c r="C19" s="268">
        <f>'2.RC'!E18</f>
        <v>7192916.8899999997</v>
      </c>
      <c r="D19" s="268">
        <v>250017.72000000003</v>
      </c>
      <c r="E19" s="269">
        <f t="shared" si="0"/>
        <v>6942899.1699999999</v>
      </c>
      <c r="F19" s="18"/>
      <c r="G19" s="68"/>
    </row>
    <row r="20" spans="1:7">
      <c r="A20" s="237">
        <v>11</v>
      </c>
      <c r="B20" s="267" t="s">
        <v>46</v>
      </c>
      <c r="C20" s="268">
        <f>'2.RC'!E19</f>
        <v>5084736.405401025</v>
      </c>
      <c r="D20" s="268"/>
      <c r="E20" s="269">
        <f t="shared" si="0"/>
        <v>5084736.405401025</v>
      </c>
      <c r="F20" s="18"/>
    </row>
    <row r="21" spans="1:7" ht="27" thickBot="1">
      <c r="A21" s="138"/>
      <c r="B21" s="239" t="s">
        <v>357</v>
      </c>
      <c r="C21" s="186">
        <f>SUM(C8:C12, C15:C20)</f>
        <v>409972304.82096899</v>
      </c>
      <c r="D21" s="186">
        <f>SUM(D8:D12, D15:D20)</f>
        <v>250017.72000000003</v>
      </c>
      <c r="E21" s="273">
        <f>SUM(E8:E12, E15:E20)</f>
        <v>409722287.10096902</v>
      </c>
    </row>
    <row r="22" spans="1:7">
      <c r="A22" s="5"/>
      <c r="B22" s="5"/>
      <c r="C22" s="5"/>
      <c r="D22" s="5"/>
      <c r="E22" s="5"/>
    </row>
    <row r="23" spans="1:7">
      <c r="A23" s="5"/>
      <c r="B23" s="5"/>
      <c r="C23" s="5"/>
      <c r="D23" s="5"/>
      <c r="E23" s="5"/>
    </row>
    <row r="25" spans="1:7" s="4" customFormat="1">
      <c r="B25" s="69"/>
      <c r="F25" s="5"/>
      <c r="G25" s="5"/>
    </row>
    <row r="26" spans="1:7" s="4" customFormat="1">
      <c r="B26" s="69"/>
      <c r="F26" s="5"/>
      <c r="G26" s="5"/>
    </row>
    <row r="27" spans="1:7" s="4" customFormat="1">
      <c r="B27" s="69"/>
      <c r="F27" s="5"/>
      <c r="G27" s="5"/>
    </row>
    <row r="28" spans="1:7" s="4" customFormat="1">
      <c r="B28" s="69"/>
      <c r="F28" s="5"/>
      <c r="G28" s="5"/>
    </row>
    <row r="29" spans="1:7" s="4" customFormat="1">
      <c r="B29" s="69"/>
      <c r="F29" s="5"/>
      <c r="G29" s="5"/>
    </row>
    <row r="30" spans="1:7" s="4" customFormat="1">
      <c r="B30" s="69"/>
      <c r="F30" s="5"/>
      <c r="G30" s="5"/>
    </row>
    <row r="31" spans="1:7" s="4" customFormat="1">
      <c r="B31" s="69"/>
      <c r="F31" s="5"/>
      <c r="G31" s="5"/>
    </row>
    <row r="32" spans="1:7" s="4" customFormat="1">
      <c r="B32" s="69"/>
      <c r="F32" s="5"/>
      <c r="G32" s="5"/>
    </row>
    <row r="33" spans="2:7" s="4" customFormat="1">
      <c r="B33" s="69"/>
      <c r="F33" s="5"/>
      <c r="G33" s="5"/>
    </row>
    <row r="34" spans="2:7" s="4" customFormat="1">
      <c r="B34" s="69"/>
      <c r="F34" s="5"/>
      <c r="G34" s="5"/>
    </row>
    <row r="35" spans="2:7" s="4" customFormat="1">
      <c r="B35" s="69"/>
      <c r="F35" s="5"/>
      <c r="G35" s="5"/>
    </row>
    <row r="36" spans="2:7" s="4" customFormat="1">
      <c r="B36" s="69"/>
      <c r="F36" s="5"/>
      <c r="G36" s="5"/>
    </row>
    <row r="37" spans="2:7" s="4" customFormat="1">
      <c r="B37" s="69"/>
      <c r="F37" s="5"/>
      <c r="G37" s="5"/>
    </row>
  </sheetData>
  <mergeCells count="4">
    <mergeCell ref="B6:B7"/>
    <mergeCell ref="C6:C7"/>
    <mergeCell ref="D6:E6"/>
    <mergeCell ref="B4:E4"/>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showGridLines="0" zoomScaleNormal="100" workbookViewId="0">
      <pane xSplit="1" ySplit="4" topLeftCell="B5" activePane="bottomRight" state="frozen"/>
      <selection activeCell="B15" sqref="B15"/>
      <selection pane="topRight" activeCell="B15" sqref="B15"/>
      <selection pane="bottomLeft" activeCell="B15" sqref="B15"/>
      <selection pane="bottomRight" activeCell="B4" sqref="B4"/>
    </sheetView>
  </sheetViews>
  <sheetFormatPr defaultColWidth="9.33203125" defaultRowHeight="13.2" outlineLevelRow="1"/>
  <cols>
    <col min="1" max="1" width="9.5546875" style="4" bestFit="1" customWidth="1"/>
    <col min="2" max="2" width="114.33203125" style="4" customWidth="1"/>
    <col min="3" max="3" width="18.6640625" style="4" customWidth="1"/>
    <col min="4" max="4" width="25.44140625" style="4" customWidth="1"/>
    <col min="5" max="5" width="24.33203125" style="4" customWidth="1"/>
    <col min="6" max="6" width="24" style="4" customWidth="1"/>
    <col min="7" max="7" width="10" style="4" bestFit="1" customWidth="1"/>
    <col min="8" max="8" width="12" style="4" bestFit="1" customWidth="1"/>
    <col min="9" max="9" width="12.5546875" style="4" bestFit="1" customWidth="1"/>
    <col min="10" max="16384" width="9.33203125" style="4"/>
  </cols>
  <sheetData>
    <row r="1" spans="1:6">
      <c r="A1" s="449" t="s">
        <v>30</v>
      </c>
      <c r="B1" s="450" t="str">
        <f>'Info '!C2</f>
        <v>JSC Isbank Georgia</v>
      </c>
    </row>
    <row r="2" spans="1:6" s="62" customFormat="1" ht="15.75" customHeight="1">
      <c r="A2" s="449" t="s">
        <v>31</v>
      </c>
      <c r="B2" s="451">
        <f>'1. key ratios '!B2</f>
        <v>44834</v>
      </c>
      <c r="C2" s="4"/>
      <c r="D2" s="4"/>
      <c r="E2" s="4"/>
      <c r="F2" s="4"/>
    </row>
    <row r="3" spans="1:6" s="62" customFormat="1" ht="15.75" customHeight="1">
      <c r="C3" s="4"/>
      <c r="D3" s="4"/>
      <c r="E3" s="4"/>
      <c r="F3" s="4"/>
    </row>
    <row r="4" spans="1:6" s="62" customFormat="1" ht="13.8" thickBot="1">
      <c r="A4" s="62" t="s">
        <v>85</v>
      </c>
      <c r="B4" s="240" t="s">
        <v>334</v>
      </c>
      <c r="C4" s="63" t="s">
        <v>73</v>
      </c>
      <c r="D4" s="4"/>
      <c r="E4" s="4"/>
      <c r="F4" s="4"/>
    </row>
    <row r="5" spans="1:6">
      <c r="A5" s="188">
        <v>1</v>
      </c>
      <c r="B5" s="241" t="s">
        <v>356</v>
      </c>
      <c r="C5" s="552">
        <f>'7. LI1 '!E21</f>
        <v>409722287.10096902</v>
      </c>
    </row>
    <row r="6" spans="1:6" s="189" customFormat="1">
      <c r="A6" s="70">
        <v>2.1</v>
      </c>
      <c r="B6" s="553" t="s">
        <v>335</v>
      </c>
      <c r="C6" s="554">
        <f>'4. Off-Balance'!E8+'4. Off-Balance'!E10</f>
        <v>117545592.91</v>
      </c>
    </row>
    <row r="7" spans="1:6" s="48" customFormat="1" outlineLevel="1">
      <c r="A7" s="43">
        <v>2.2000000000000002</v>
      </c>
      <c r="B7" s="555" t="s">
        <v>336</v>
      </c>
      <c r="C7" s="556"/>
    </row>
    <row r="8" spans="1:6" s="48" customFormat="1">
      <c r="A8" s="43">
        <v>3</v>
      </c>
      <c r="B8" s="557" t="s">
        <v>337</v>
      </c>
      <c r="C8" s="558">
        <f>SUM(C5:C7)</f>
        <v>527267880.01096904</v>
      </c>
    </row>
    <row r="9" spans="1:6" s="189" customFormat="1">
      <c r="A9" s="70">
        <v>4</v>
      </c>
      <c r="B9" s="72" t="s">
        <v>87</v>
      </c>
      <c r="C9" s="554">
        <v>5333748.5794716701</v>
      </c>
    </row>
    <row r="10" spans="1:6" s="48" customFormat="1" outlineLevel="1">
      <c r="A10" s="43">
        <v>5.0999999999999996</v>
      </c>
      <c r="B10" s="555" t="s">
        <v>338</v>
      </c>
      <c r="C10" s="559">
        <v>-49151926.765000001</v>
      </c>
    </row>
    <row r="11" spans="1:6" s="48" customFormat="1" outlineLevel="1">
      <c r="A11" s="43">
        <v>5.2</v>
      </c>
      <c r="B11" s="555" t="s">
        <v>339</v>
      </c>
      <c r="C11" s="556"/>
    </row>
    <row r="12" spans="1:6" s="48" customFormat="1">
      <c r="A12" s="43">
        <v>6</v>
      </c>
      <c r="B12" s="560" t="s">
        <v>753</v>
      </c>
      <c r="C12" s="556"/>
    </row>
    <row r="13" spans="1:6" s="48" customFormat="1" ht="13.8" thickBot="1">
      <c r="A13" s="44">
        <v>7</v>
      </c>
      <c r="B13" s="187" t="s">
        <v>285</v>
      </c>
      <c r="C13" s="561">
        <f>SUM(C8:C12)</f>
        <v>483449701.8254407</v>
      </c>
    </row>
    <row r="15" spans="1:6">
      <c r="A15" s="204"/>
      <c r="B15" s="49"/>
    </row>
    <row r="16" spans="1:6">
      <c r="A16" s="204"/>
      <c r="B16" s="204"/>
    </row>
    <row r="17" spans="1:5" ht="13.8">
      <c r="A17" s="199"/>
      <c r="B17" s="200"/>
      <c r="C17" s="204"/>
      <c r="D17" s="204"/>
      <c r="E17" s="204"/>
    </row>
    <row r="18" spans="1:5" ht="14.4">
      <c r="A18" s="205"/>
      <c r="B18" s="206"/>
      <c r="C18" s="204"/>
      <c r="D18" s="204"/>
      <c r="E18" s="204"/>
    </row>
    <row r="19" spans="1:5" ht="13.8">
      <c r="A19" s="207"/>
      <c r="B19" s="201"/>
      <c r="C19" s="204"/>
      <c r="D19" s="204"/>
      <c r="E19" s="204"/>
    </row>
    <row r="20" spans="1:5" ht="13.8">
      <c r="A20" s="208"/>
      <c r="B20" s="202"/>
      <c r="C20" s="204"/>
      <c r="D20" s="204"/>
      <c r="E20" s="204"/>
    </row>
    <row r="21" spans="1:5" ht="13.8">
      <c r="A21" s="208"/>
      <c r="B21" s="206"/>
      <c r="C21" s="204"/>
      <c r="D21" s="204"/>
      <c r="E21" s="204"/>
    </row>
    <row r="22" spans="1:5" ht="13.8">
      <c r="A22" s="207"/>
      <c r="B22" s="203"/>
      <c r="C22" s="204"/>
      <c r="D22" s="204"/>
      <c r="E22" s="204"/>
    </row>
    <row r="23" spans="1:5" ht="13.8">
      <c r="A23" s="208"/>
      <c r="B23" s="202"/>
      <c r="C23" s="204"/>
      <c r="D23" s="204"/>
      <c r="E23" s="204"/>
    </row>
    <row r="24" spans="1:5" ht="13.8">
      <c r="A24" s="208"/>
      <c r="B24" s="202"/>
      <c r="C24" s="204"/>
      <c r="D24" s="204"/>
      <c r="E24" s="204"/>
    </row>
    <row r="25" spans="1:5" ht="13.8">
      <c r="A25" s="208"/>
      <c r="B25" s="209"/>
      <c r="C25" s="204"/>
      <c r="D25" s="204"/>
      <c r="E25" s="204"/>
    </row>
    <row r="26" spans="1:5" ht="13.8">
      <c r="A26" s="208"/>
      <c r="B26" s="206"/>
      <c r="C26" s="204"/>
      <c r="D26" s="204"/>
      <c r="E26" s="204"/>
    </row>
    <row r="27" spans="1:5">
      <c r="A27" s="204"/>
      <c r="B27" s="210"/>
      <c r="C27" s="204"/>
      <c r="D27" s="204"/>
      <c r="E27" s="204"/>
    </row>
    <row r="28" spans="1:5">
      <c r="A28" s="204"/>
      <c r="B28" s="210"/>
      <c r="C28" s="204"/>
      <c r="D28" s="204"/>
      <c r="E28" s="204"/>
    </row>
    <row r="29" spans="1:5">
      <c r="A29" s="204"/>
      <c r="B29" s="210"/>
      <c r="C29" s="204"/>
      <c r="D29" s="204"/>
      <c r="E29" s="204"/>
    </row>
    <row r="30" spans="1:5">
      <c r="A30" s="204"/>
      <c r="B30" s="210"/>
      <c r="C30" s="204"/>
      <c r="D30" s="204"/>
      <c r="E30" s="204"/>
    </row>
    <row r="31" spans="1:5">
      <c r="A31" s="204"/>
      <c r="B31" s="210"/>
      <c r="C31" s="204"/>
      <c r="D31" s="204"/>
      <c r="E31" s="204"/>
    </row>
    <row r="32" spans="1:5">
      <c r="A32" s="204"/>
      <c r="B32" s="210"/>
      <c r="C32" s="204"/>
      <c r="D32" s="204"/>
      <c r="E32" s="204"/>
    </row>
    <row r="33" spans="1:5">
      <c r="A33" s="204"/>
      <c r="B33" s="210"/>
      <c r="C33" s="204"/>
      <c r="D33" s="204"/>
      <c r="E33" s="204"/>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KUl72F6aodCaGZo/CFIVtQ2MIyN7vlXyAfYiyYfuJss=</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O/kxxZtLI8qCKdtEtIOiTpBY3REgMx1xS85EKB0fzps=</DigestValue>
    </Reference>
  </SignedInfo>
  <SignatureValue>QsdfuOAuPqL3m55qlryvyS24kETVdkm1tVAcgObsy2dzHbMNdsscmCLSObQr7+mRMDAK6zAab7Jr
UvSvevC2A83Yzpq3m7fJaMg0veIo/09yn8/XDTV3qZHMO0aMGkqIZaesKov0cr/7E3ECF+FIUOxl
H8BDAYxmZUoCB3Kc7E+WtXs3Zev3Yy91NlFxufmaQItw2cyvJAsYR5v46z5sb5RmiK9GNCipYTfO
FAhnj8nAYbpOUuI+Edo4a38WORCdw2WZ/biUsZqxoG1p6VDyRVP52kdwMMDRFG0fP9lVIb9tl4jo
EgomJb7/dPaelXXDTIPXxbcJXY5toMBa/qL8Pg==</SignatureValue>
  <KeyInfo>
    <X509Data>
      <X509Certificate>MIIGODCCBSCgAwIBAgIKQ8bYGgADAAH7lDANBgkqhkiG9w0BAQsFADBKMRIwEAYKCZImiZPyLGQBGRYCZ2UxEzARBgoJkiaJk/IsZAEZFgNuYmcxHzAdBgNVBAMTFk5CRyBDbGFzcyAyIElOVCBTdWIgQ0EwHhcNMjExMTI5MDk1ODE3WhcNMjMxMTI5MDk1ODE3WjA2MRswGQYDVQQKExJKU0MgSXNiYW5rIEdlb3JnaWExFzAVBgNVBAMTDkJJUyAtIE96YW4gR3VyMIIBIjANBgkqhkiG9w0BAQEFAAOCAQ8AMIIBCgKCAQEAz3L1/QfEdjDlVPA+yGKuxV0a8492Web+iVUz4wtqJPOHxTSp0qsHzQ7XRFndUDAvLN/k7NidlKaGa/5YJ6RUNbd/yBRJGsELb9KArlXr6Shafz9YcLuQRlieHdCNGwCPeOVIpLhF4JhePcThGuEoUm0vtfizu0+ph1SZtVO1XqU9gHwSNsRwKOxxSWK28os5jqQiEBdG9zfdJ84FiKoFeir9nB/1rQ3O8lVTkUAmMaH6pRRCFF6uMiIBlwFm9VIvZWCpP0+gq4SnASWqjp+invjeoEM28AcupeZWbhdRLvxgwp1qEy4r7hBqBJbXzYD7OZKwOKHX3PF5uZa3qEPFPQIDAQABo4IDMjCCAy4wPAYJKwYBBAGCNxUHBC8wLQYlKwYBBAGCNxUI5rJgg431RIaBmQmDuKFKg76EcQSDxJEzhIOIXQIBZAIBIzAdBgNVHSUEFjAUBggrBgEFBQcDAgYIKwYBBQUHAwQwCwYDVR0PBAQDAgeAMCcGCSsGAQQBgjcVCgQaMBgwCgYIKwYBBQUHAwIwCgYIKwYBBQUHAwQwHQYDVR0OBBYEFOe3VOVav+QRn4abb2pcYlGFMZNY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MykuY3J0MA0GCSqGSIb3DQEBCwUAA4IBAQCFC5P4soZLMqOE+GOgQ1OJiMa4DkUeb5eRNwVcV5p8AaegI2n2pL+jt/loLB9EYcI99DOd3Yiykd9a3jbAPYvg1rQr5pmYnhYlmCWGZXCC41+oB+W1eP2NSUt1Gv8jpzZLMbWqDA8Mgy9MVcECi26yiYlhot05p/8c6zJiiCKT9tqbIhkuZtVM/WyMrybOPx9DoMlGKPOH+rEYyyh1Pt5sPym5coAzya3F3SNzkKQk8IR80GKglG1wqubNJKI3NcHJjQfKxWT4lQ44fhWo1Gq+/y5xT879SbnmMJxvdGkTthA0m5ECzBuSL4EF79icsHQKRzW+Y/p3SA2XEEujMitd</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Transform>
          <Transform Algorithm="http://www.w3.org/TR/2001/REC-xml-c14n-20010315"/>
        </Transforms>
        <DigestMethod Algorithm="http://www.w3.org/2001/04/xmlenc#sha256"/>
        <DigestValue>QcZ3faH3LOOxTRgzTMAuudSqI15jYrO7KoNlNVufxus=</DigestValue>
      </Reference>
      <Reference URI="/xl/calcChain.xml?ContentType=application/vnd.openxmlformats-officedocument.spreadsheetml.calcChain+xml">
        <DigestMethod Algorithm="http://www.w3.org/2001/04/xmlenc#sha256"/>
        <DigestValue>pVNdZ+uY1Yp66dq9IJcqV//RL+EA2p768ToH8RsOjmI=</DigestValue>
      </Reference>
      <Reference URI="/xl/drawings/drawing1.xml?ContentType=application/vnd.openxmlformats-officedocument.drawing+xml">
        <DigestMethod Algorithm="http://www.w3.org/2001/04/xmlenc#sha256"/>
        <DigestValue>LqGMDknbqiebd6VtOnExSqdTsBjBc7V0fhqFjWNF8Hc=</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externalLink1.xml?ContentType=application/vnd.openxmlformats-officedocument.spreadsheetml.externalLink+xml">
        <DigestMethod Algorithm="http://www.w3.org/2001/04/xmlenc#sha256"/>
        <DigestValue>0XAJT0zELKzoZ3sviVjI5XajNYraK7zgxFl1ekxaMsw=</DigestValue>
      </Reference>
      <Reference URI="/xl/externalLinks/externalLink2.xml?ContentType=application/vnd.openxmlformats-officedocument.spreadsheetml.externalLink+xml">
        <DigestMethod Algorithm="http://www.w3.org/2001/04/xmlenc#sha256"/>
        <DigestValue>Mq2R9bXMf7FVm6lzKLZjJe5z3YZ6t28x1Cvk7jCF4yc=</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16nRtTkTNfAdSTF0Lg1CT4t8t5VLf2B9wJs/PWFk54A=</DigestValue>
      </Reference>
      <Reference URI="/xl/printerSettings/printerSettings10.bin?ContentType=application/vnd.openxmlformats-officedocument.spreadsheetml.printerSettings">
        <DigestMethod Algorithm="http://www.w3.org/2001/04/xmlenc#sha256"/>
        <DigestValue>p15fOjzmBTLGI8Klf+TI4woTVTHX8Q0l14vNf+jwiuE=</DigestValue>
      </Reference>
      <Reference URI="/xl/printerSettings/printerSettings11.bin?ContentType=application/vnd.openxmlformats-officedocument.spreadsheetml.printerSettings">
        <DigestMethod Algorithm="http://www.w3.org/2001/04/xmlenc#sha256"/>
        <DigestValue>UV41FFKbUJYvvnIUAyLpZkjRdVA99bxLucqGnzS5/rc=</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16nRtTkTNfAdSTF0Lg1CT4t8t5VLf2B9wJs/PWFk54A=</DigestValue>
      </Reference>
      <Reference URI="/xl/printerSettings/printerSettings14.bin?ContentType=application/vnd.openxmlformats-officedocument.spreadsheetml.printerSettings">
        <DigestMethod Algorithm="http://www.w3.org/2001/04/xmlenc#sha256"/>
        <DigestValue>ze+MZOtihPj9dKeV/Dz5QESpeY6Fdwmnkxhrh69STxA=</DigestValue>
      </Reference>
      <Reference URI="/xl/printerSettings/printerSettings15.bin?ContentType=application/vnd.openxmlformats-officedocument.spreadsheetml.printerSettings">
        <DigestMethod Algorithm="http://www.w3.org/2001/04/xmlenc#sha256"/>
        <DigestValue>zxLIGjiJ19gUsPtQr72salfkFKrVFBCr1X8320JEcsQ=</DigestValue>
      </Reference>
      <Reference URI="/xl/printerSettings/printerSettings16.bin?ContentType=application/vnd.openxmlformats-officedocument.spreadsheetml.printerSettings">
        <DigestMethod Algorithm="http://www.w3.org/2001/04/xmlenc#sha256"/>
        <DigestValue>qqKz7UtelGHdfiWdqNc1EvL8LqlQ7O4MTpeoyQcgyv0=</DigestValue>
      </Reference>
      <Reference URI="/xl/printerSettings/printerSettings17.bin?ContentType=application/vnd.openxmlformats-officedocument.spreadsheetml.printerSettings">
        <DigestMethod Algorithm="http://www.w3.org/2001/04/xmlenc#sha256"/>
        <DigestValue>nkR1lu9OLM1UMxWiPa7wm3YcnQOlFOICy95qYiodDz0=</DigestValue>
      </Reference>
      <Reference URI="/xl/printerSettings/printerSettings18.bin?ContentType=application/vnd.openxmlformats-officedocument.spreadsheetml.printerSettings">
        <DigestMethod Algorithm="http://www.w3.org/2001/04/xmlenc#sha256"/>
        <DigestValue>2bvX94YA3UVSaKlpfCjo157kRTaGD9ZFW7t96/Nk1uk=</DigestValue>
      </Reference>
      <Reference URI="/xl/printerSettings/printerSettings19.bin?ContentType=application/vnd.openxmlformats-officedocument.spreadsheetml.printerSettings">
        <DigestMethod Algorithm="http://www.w3.org/2001/04/xmlenc#sha256"/>
        <DigestValue>SWiohiWSuPjjcblZxueyphOzVidWJvXmdfCiNQW6SiY=</DigestValue>
      </Reference>
      <Reference URI="/xl/printerSettings/printerSettings2.bin?ContentType=application/vnd.openxmlformats-officedocument.spreadsheetml.printerSettings">
        <DigestMethod Algorithm="http://www.w3.org/2001/04/xmlenc#sha256"/>
        <DigestValue>UV41FFKbUJYvvnIUAyLpZkjRdVA99bxLucqGnzS5/rc=</DigestValue>
      </Reference>
      <Reference URI="/xl/printerSettings/printerSettings20.bin?ContentType=application/vnd.openxmlformats-officedocument.spreadsheetml.printerSettings">
        <DigestMethod Algorithm="http://www.w3.org/2001/04/xmlenc#sha256"/>
        <DigestValue>SWiohiWSuPjjcblZxueyphOzVidWJvXmdfCiNQW6SiY=</DigestValue>
      </Reference>
      <Reference URI="/xl/printerSettings/printerSettings21.bin?ContentType=application/vnd.openxmlformats-officedocument.spreadsheetml.printerSettings">
        <DigestMethod Algorithm="http://www.w3.org/2001/04/xmlenc#sha256"/>
        <DigestValue>qqKz7UtelGHdfiWdqNc1EvL8LqlQ7O4MTpeoyQcgyv0=</DigestValue>
      </Reference>
      <Reference URI="/xl/printerSettings/printerSettings22.bin?ContentType=application/vnd.openxmlformats-officedocument.spreadsheetml.printerSettings">
        <DigestMethod Algorithm="http://www.w3.org/2001/04/xmlenc#sha256"/>
        <DigestValue>qqKz7UtelGHdfiWdqNc1EvL8LqlQ7O4MTpeoyQcgyv0=</DigestValue>
      </Reference>
      <Reference URI="/xl/printerSettings/printerSettings23.bin?ContentType=application/vnd.openxmlformats-officedocument.spreadsheetml.printerSettings">
        <DigestMethod Algorithm="http://www.w3.org/2001/04/xmlenc#sha256"/>
        <DigestValue>ze+MZOtihPj9dKeV/Dz5QESpeY6Fdwmnkxhrh69STxA=</DigestValue>
      </Reference>
      <Reference URI="/xl/printerSettings/printerSettings3.bin?ContentType=application/vnd.openxmlformats-officedocument.spreadsheetml.printerSettings">
        <DigestMethod Algorithm="http://www.w3.org/2001/04/xmlenc#sha256"/>
        <DigestValue>16nRtTkTNfAdSTF0Lg1CT4t8t5VLf2B9wJs/PWFk54A=</DigestValue>
      </Reference>
      <Reference URI="/xl/printerSettings/printerSettings4.bin?ContentType=application/vnd.openxmlformats-officedocument.spreadsheetml.printerSettings">
        <DigestMethod Algorithm="http://www.w3.org/2001/04/xmlenc#sha256"/>
        <DigestValue>UZc+Eb2U6CoUW3VzqKXofHC/4ECHjz4BBxFJtHQHWcM=</DigestValue>
      </Reference>
      <Reference URI="/xl/printerSettings/printerSettings5.bin?ContentType=application/vnd.openxmlformats-officedocument.spreadsheetml.printerSettings">
        <DigestMethod Algorithm="http://www.w3.org/2001/04/xmlenc#sha256"/>
        <DigestValue>16nRtTkTNfAdSTF0Lg1CT4t8t5VLf2B9wJs/PWFk54A=</DigestValue>
      </Reference>
      <Reference URI="/xl/printerSettings/printerSettings6.bin?ContentType=application/vnd.openxmlformats-officedocument.spreadsheetml.printerSettings">
        <DigestMethod Algorithm="http://www.w3.org/2001/04/xmlenc#sha256"/>
        <DigestValue>16nRtTkTNfAdSTF0Lg1CT4t8t5VLf2B9wJs/PWFk54A=</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p15fOjzmBTLGI8Klf+TI4woTVTHX8Q0l14vNf+jwiuE=</DigestValue>
      </Reference>
      <Reference URI="/xl/printerSettings/printerSettings9.bin?ContentType=application/vnd.openxmlformats-officedocument.spreadsheetml.printerSettings">
        <DigestMethod Algorithm="http://www.w3.org/2001/04/xmlenc#sha256"/>
        <DigestValue>2m6CW85rBYKpJKifjkFVt0n58BwBksWMXfva2VqaA+I=</DigestValue>
      </Reference>
      <Reference URI="/xl/sharedStrings.xml?ContentType=application/vnd.openxmlformats-officedocument.spreadsheetml.sharedStrings+xml">
        <DigestMethod Algorithm="http://www.w3.org/2001/04/xmlenc#sha256"/>
        <DigestValue>JAohnfqJ5h98PV87sO35RVoQgGqoRr5e3U1WG3FI/a8=</DigestValue>
      </Reference>
      <Reference URI="/xl/styles.xml?ContentType=application/vnd.openxmlformats-officedocument.spreadsheetml.styles+xml">
        <DigestMethod Algorithm="http://www.w3.org/2001/04/xmlenc#sha256"/>
        <DigestValue>Z0VFCziwlpVrjQhTVcz6sI0PO2rPtEvOAiCqRNDUJnE=</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7JPayMadwgYLNHITbNUvAGtXI/zbWUPqpkVsvh9XG2s=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6wjT5EaVK5onESuy5rSpu9FVkDWubEybsZ8c3CVsk3Y=</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ooZtpEuYduQwM88C3OEoMu7yV+i6l1ITgdU2GqmcHyc=</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sheet1.xml?ContentType=application/vnd.openxmlformats-officedocument.spreadsheetml.worksheet+xml">
        <DigestMethod Algorithm="http://www.w3.org/2001/04/xmlenc#sha256"/>
        <DigestValue>xvJtTQk2iRscNnDcP+OHGL531kCQoiBTrll9i/zDG8o=</DigestValue>
      </Reference>
      <Reference URI="/xl/worksheets/sheet10.xml?ContentType=application/vnd.openxmlformats-officedocument.spreadsheetml.worksheet+xml">
        <DigestMethod Algorithm="http://www.w3.org/2001/04/xmlenc#sha256"/>
        <DigestValue>mf7ryEWhwhOd4H/hnVl5qs54rm1g+2d9IYqaR+zKGSI=</DigestValue>
      </Reference>
      <Reference URI="/xl/worksheets/sheet11.xml?ContentType=application/vnd.openxmlformats-officedocument.spreadsheetml.worksheet+xml">
        <DigestMethod Algorithm="http://www.w3.org/2001/04/xmlenc#sha256"/>
        <DigestValue>mFG+xsAr1CkfjQmAd4qQPZRl0s5dMwt1q6CCQ5xv0fg=</DigestValue>
      </Reference>
      <Reference URI="/xl/worksheets/sheet12.xml?ContentType=application/vnd.openxmlformats-officedocument.spreadsheetml.worksheet+xml">
        <DigestMethod Algorithm="http://www.w3.org/2001/04/xmlenc#sha256"/>
        <DigestValue>LncRrIHvzKkVkQZI48+p/2rb0PruF3piXwLvaAHz0aM=</DigestValue>
      </Reference>
      <Reference URI="/xl/worksheets/sheet13.xml?ContentType=application/vnd.openxmlformats-officedocument.spreadsheetml.worksheet+xml">
        <DigestMethod Algorithm="http://www.w3.org/2001/04/xmlenc#sha256"/>
        <DigestValue>l8WeDZ5t0b9m6iEsll5v4sOKdBKi7DjxqJtxWFxSqj0=</DigestValue>
      </Reference>
      <Reference URI="/xl/worksheets/sheet14.xml?ContentType=application/vnd.openxmlformats-officedocument.spreadsheetml.worksheet+xml">
        <DigestMethod Algorithm="http://www.w3.org/2001/04/xmlenc#sha256"/>
        <DigestValue>4Za3LLxz7v+DqaIl3LA+y+hC/QLqqX+iAOypX0EV9Uk=</DigestValue>
      </Reference>
      <Reference URI="/xl/worksheets/sheet15.xml?ContentType=application/vnd.openxmlformats-officedocument.spreadsheetml.worksheet+xml">
        <DigestMethod Algorithm="http://www.w3.org/2001/04/xmlenc#sha256"/>
        <DigestValue>hVOqivV62aBQ4nnPeY54iRMuq57Rt40jTYXz7qVsPWA=</DigestValue>
      </Reference>
      <Reference URI="/xl/worksheets/sheet16.xml?ContentType=application/vnd.openxmlformats-officedocument.spreadsheetml.worksheet+xml">
        <DigestMethod Algorithm="http://www.w3.org/2001/04/xmlenc#sha256"/>
        <DigestValue>Y5UIKQo9a38kTCLeopi8pxuBjLWysEHD5XZL5QutPIs=</DigestValue>
      </Reference>
      <Reference URI="/xl/worksheets/sheet17.xml?ContentType=application/vnd.openxmlformats-officedocument.spreadsheetml.worksheet+xml">
        <DigestMethod Algorithm="http://www.w3.org/2001/04/xmlenc#sha256"/>
        <DigestValue>PHP2R4C2sDzo4lp1qKeDAQ25E7kQTPI0/jad7P/4GGE=</DigestValue>
      </Reference>
      <Reference URI="/xl/worksheets/sheet18.xml?ContentType=application/vnd.openxmlformats-officedocument.spreadsheetml.worksheet+xml">
        <DigestMethod Algorithm="http://www.w3.org/2001/04/xmlenc#sha256"/>
        <DigestValue>0JikGsM2Kv/9vfwXJHpqhVX7Ftf7Uyb1ca+gFqyKx0s=</DigestValue>
      </Reference>
      <Reference URI="/xl/worksheets/sheet19.xml?ContentType=application/vnd.openxmlformats-officedocument.spreadsheetml.worksheet+xml">
        <DigestMethod Algorithm="http://www.w3.org/2001/04/xmlenc#sha256"/>
        <DigestValue>RE3B9xLFisIEpBLQ0CI0oiSrhOTkbqG2Q3RFNS9+G4I=</DigestValue>
      </Reference>
      <Reference URI="/xl/worksheets/sheet2.xml?ContentType=application/vnd.openxmlformats-officedocument.spreadsheetml.worksheet+xml">
        <DigestMethod Algorithm="http://www.w3.org/2001/04/xmlenc#sha256"/>
        <DigestValue>MsrZDdhg3hIGyPiCnU6oafmC/3AG96nEWkD7vom6XbM=</DigestValue>
      </Reference>
      <Reference URI="/xl/worksheets/sheet20.xml?ContentType=application/vnd.openxmlformats-officedocument.spreadsheetml.worksheet+xml">
        <DigestMethod Algorithm="http://www.w3.org/2001/04/xmlenc#sha256"/>
        <DigestValue>+6DIrWsR7Zl10/HdDbardiDaMur++PSOj7letlU/aEs=</DigestValue>
      </Reference>
      <Reference URI="/xl/worksheets/sheet21.xml?ContentType=application/vnd.openxmlformats-officedocument.spreadsheetml.worksheet+xml">
        <DigestMethod Algorithm="http://www.w3.org/2001/04/xmlenc#sha256"/>
        <DigestValue>LD7H18NxNOgs3MD0Udn/0PfrDFktKfyikJ55AzlSP6A=</DigestValue>
      </Reference>
      <Reference URI="/xl/worksheets/sheet22.xml?ContentType=application/vnd.openxmlformats-officedocument.spreadsheetml.worksheet+xml">
        <DigestMethod Algorithm="http://www.w3.org/2001/04/xmlenc#sha256"/>
        <DigestValue>jAU0FhgLf6mSJc+bPNOExlNE4gOvJ02Ds4MKpPuFqMU=</DigestValue>
      </Reference>
      <Reference URI="/xl/worksheets/sheet23.xml?ContentType=application/vnd.openxmlformats-officedocument.spreadsheetml.worksheet+xml">
        <DigestMethod Algorithm="http://www.w3.org/2001/04/xmlenc#sha256"/>
        <DigestValue>lybZYLhjz/4bWWhz6nth3BccSRy+QEoe5pS8hwwJV4U=</DigestValue>
      </Reference>
      <Reference URI="/xl/worksheets/sheet24.xml?ContentType=application/vnd.openxmlformats-officedocument.spreadsheetml.worksheet+xml">
        <DigestMethod Algorithm="http://www.w3.org/2001/04/xmlenc#sha256"/>
        <DigestValue>+Wjs+vZ6ITInYLCt4bGz7N6eqdP4VmUd2GSp82iEsq4=</DigestValue>
      </Reference>
      <Reference URI="/xl/worksheets/sheet25.xml?ContentType=application/vnd.openxmlformats-officedocument.spreadsheetml.worksheet+xml">
        <DigestMethod Algorithm="http://www.w3.org/2001/04/xmlenc#sha256"/>
        <DigestValue>Y+U9Cp1uN1Eebg6IZ3lk6ENItoK4FkCuhDVDU1MwnJw=</DigestValue>
      </Reference>
      <Reference URI="/xl/worksheets/sheet26.xml?ContentType=application/vnd.openxmlformats-officedocument.spreadsheetml.worksheet+xml">
        <DigestMethod Algorithm="http://www.w3.org/2001/04/xmlenc#sha256"/>
        <DigestValue>gm5EOMnqGkGaFD4imyX94XgR7OsdQUgmL7fSFGqKxvE=</DigestValue>
      </Reference>
      <Reference URI="/xl/worksheets/sheet27.xml?ContentType=application/vnd.openxmlformats-officedocument.spreadsheetml.worksheet+xml">
        <DigestMethod Algorithm="http://www.w3.org/2001/04/xmlenc#sha256"/>
        <DigestValue>1OdvBpOc2I678dr9fVYA6nAXKO9jz9e8ISvJXquGQq8=</DigestValue>
      </Reference>
      <Reference URI="/xl/worksheets/sheet28.xml?ContentType=application/vnd.openxmlformats-officedocument.spreadsheetml.worksheet+xml">
        <DigestMethod Algorithm="http://www.w3.org/2001/04/xmlenc#sha256"/>
        <DigestValue>c7W5wZ9qlMt+bO0EunMgcvu3CnIMV/7Uzow52H/tjWc=</DigestValue>
      </Reference>
      <Reference URI="/xl/worksheets/sheet29.xml?ContentType=application/vnd.openxmlformats-officedocument.spreadsheetml.worksheet+xml">
        <DigestMethod Algorithm="http://www.w3.org/2001/04/xmlenc#sha256"/>
        <DigestValue>u3K9Nt2rItDfgbjKBw6Y/WIJdLd8pQB+hF1EW2nNnWY=</DigestValue>
      </Reference>
      <Reference URI="/xl/worksheets/sheet3.xml?ContentType=application/vnd.openxmlformats-officedocument.spreadsheetml.worksheet+xml">
        <DigestMethod Algorithm="http://www.w3.org/2001/04/xmlenc#sha256"/>
        <DigestValue>X+y8Cl9yuz47M6qIx3vTmXpJHn2SszmmkkQvMAUrWG4=</DigestValue>
      </Reference>
      <Reference URI="/xl/worksheets/sheet4.xml?ContentType=application/vnd.openxmlformats-officedocument.spreadsheetml.worksheet+xml">
        <DigestMethod Algorithm="http://www.w3.org/2001/04/xmlenc#sha256"/>
        <DigestValue>h3s5mw4Sqlzga5MqHP/GbVFMGKFj2Y6sfNn9XtfvMA0=</DigestValue>
      </Reference>
      <Reference URI="/xl/worksheets/sheet5.xml?ContentType=application/vnd.openxmlformats-officedocument.spreadsheetml.worksheet+xml">
        <DigestMethod Algorithm="http://www.w3.org/2001/04/xmlenc#sha256"/>
        <DigestValue>gMPSVCnVhbGQ/VYdUZfsfa795x7JYpPF/B93c1HU2ag=</DigestValue>
      </Reference>
      <Reference URI="/xl/worksheets/sheet6.xml?ContentType=application/vnd.openxmlformats-officedocument.spreadsheetml.worksheet+xml">
        <DigestMethod Algorithm="http://www.w3.org/2001/04/xmlenc#sha256"/>
        <DigestValue>qBNke3+540xkwE505MLqup8v2K95rgDp0vCh99b89Is=</DigestValue>
      </Reference>
      <Reference URI="/xl/worksheets/sheet7.xml?ContentType=application/vnd.openxmlformats-officedocument.spreadsheetml.worksheet+xml">
        <DigestMethod Algorithm="http://www.w3.org/2001/04/xmlenc#sha256"/>
        <DigestValue>4sJkBA5HNWBRB/W67VA4A5b6LkAYvt1YoB2bJ5ZcV2U=</DigestValue>
      </Reference>
      <Reference URI="/xl/worksheets/sheet8.xml?ContentType=application/vnd.openxmlformats-officedocument.spreadsheetml.worksheet+xml">
        <DigestMethod Algorithm="http://www.w3.org/2001/04/xmlenc#sha256"/>
        <DigestValue>2V94xgEUsSaTMYmc9v3wWtK0AD5ye4CWArbaI/ZPnac=</DigestValue>
      </Reference>
      <Reference URI="/xl/worksheets/sheet9.xml?ContentType=application/vnd.openxmlformats-officedocument.spreadsheetml.worksheet+xml">
        <DigestMethod Algorithm="http://www.w3.org/2001/04/xmlenc#sha256"/>
        <DigestValue>T33WzwGsD6hie+mOFMvayKNKfWY7N6ARD4EJ+PPN+Bo=</DigestValue>
      </Reference>
    </Manifest>
    <SignatureProperties>
      <SignatureProperty Id="idSignatureTime" Target="#idPackageSignature">
        <mdssi:SignatureTime xmlns:mdssi="http://schemas.openxmlformats.org/package/2006/digital-signature">
          <mdssi:Format>YYYY-MM-DDThh:mm:ssTZD</mdssi:Format>
          <mdssi:Value>2022-11-01T04:08:48Z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2022-11-01T04:08:48Z</xd:SigningTime>
          <xd:SigningCertificate>
            <xd:Cert>
              <xd:CertDigest>
                <DigestMethod Algorithm="http://www.w3.org/2001/04/xmlenc#sha256"/>
                <DigestValue>jRd+VkmW9mde5MKToYGnwe/pjXQMoP7bgmQerapcBk8=</DigestValue>
              </xd:CertDigest>
              <xd:IssuerSerial>
                <X509IssuerName>CN=NBG Class 2 INT Sub CA, DC=nbg, DC=ge</X509IssuerName>
                <X509SerialNumber>320066581437535192480660</X509SerialNumber>
              </xd:IssuerSerial>
            </xd:Cert>
          </xd:SigningCertificate>
          <xd:SignaturePolicyIdentifier>
            <xd:SignaturePolicyImplied/>
          </xd:SignaturePolicyIdentifier>
        </xd:SignedSignatureProperties>
      </xd: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ZtqXHZuZ0BCxpJc1Xusx8+q3+wE7j3S9KTG6BE/IPVw=</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oC/oyRU1URaOqqUF2tDEHbVTb45S9NikYcdrnx7IkWA=</DigestValue>
    </Reference>
  </SignedInfo>
  <SignatureValue>W0XijMioqfI+oOIJ4dPwOljyMzu+Z+nHDuINIwGXlSKYNp7nThMBX3tQ0IUlNTbdVlQ7GQl1XNOi
f0RN13tX6PLrLtiSRHamlFb264vvMxvzshI6uzBCZ8wcUUeRcGymffXdmxybLd18xcQTYxCQHgYK
C8VIjsuAhuE9DBI79+pMnHZzjaePh/ihmetnlUDEfVr7j3Aar2LJ+mW4RklxFEosNlzMyyl+N6pd
s5zTC0rZnS+K1/t2Gnoj0YQxW5iJukgW4Pgy/Hpduisq7hS71a2ODbFB2zsGjSlqii4zJbmFVSIz
NsndCBOm0jxlIv3u/kGUcOdIx4+raGthX6uUCQ==</SignatureValue>
  <KeyInfo>
    <X509Data>
      <X509Certificate>MIIGPjCCBSagAwIBAgIKQ8pt4wADAAH7lTANBgkqhkiG9w0BAQsFADBKMRIwEAYKCZImiZPyLGQBGRYCZ2UxEzARBgoJkiaJk/IsZAEZFgNuYmcxHzAdBgNVBAMTFk5CRyBDbGFzcyAyIElOVCBTdWIgQ0EwHhcNMjExMTI5MTAwMjEyWhcNMjMxMTI5MTAwMjEyWjA8MRswGQYDVQQKExJKU0MgSXNiYW5rIEdlb3JnaWExHTAbBgNVBAMTFEJJUyAtIFVjaGEgU2FyYWxpZHplMIIBIjANBgkqhkiG9w0BAQEFAAOCAQ8AMIIBCgKCAQEA7ShGYNeXoAX2WytWz0beaKySOOy2jtBZ7y7YqhZQWE0IwIjtm791DvQg9Q39Dd8nEgf2H9h0EiNk2T39HTln5q42608Poyj0SrQ6mxT831oeWQasIgw5qF9g2AqU9VeACyRoqCLzdTJIglahjit219RNuv/IvaF/UCdOvWgX5LXikrtngBq811HMJSKxJOHNXyJuLjAAwMBUH8770AxfdnCNaKD4yBiFtyGfkvJgIFPiruf6O1jm/E5GoJCorTUdXAB0BBvYbuCvMHo7D9kz52NDjF4o2jaGf6gEy3scoDRFJW5Z5Psp90pzKDq7kedLYMte7+vyoLktAz9/UZc+HwIDAQABo4IDMjCCAy4wPAYJKwYBBAGCNxUHBC8wLQYlKwYBBAGCNxUI5rJgg431RIaBmQmDuKFKg76EcQSDxJEzhIOIXQIBZAIBIzAdBgNVHSUEFjAUBggrBgEFBQcDAgYIKwYBBQUHAwQwCwYDVR0PBAQDAgeAMCcGCSsGAQQBgjcVCgQaMBgwCgYIKwYBBQUHAwIwCgYIKwYBBQUHAwQwHQYDVR0OBBYEFH810ZYF2cpPnT25etx6RcujjIA+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MykuY3J0MA0GCSqGSIb3DQEBCwUAA4IBAQCKCDIUPdsOYKMwHUPfGUNMpJyivUG6OhvmS8qFpv+2lX08aXEIkDpMdrmzklXArXjUk4vlunwcHzTmS3eKazGWNAhUhOFAjsNT/L/KKt5L8SA4nkaXnfB5cJIjPORIx9OmDTxAsMeiAr+qjzhxDMiFw6FduU7pv7NkZxxvxFc1ZxCPYmQKo886ANcc+DI34MLpoRp+9gS2t+w84hqhU584rwvt6BTM8fn5/DYHt2u1Z/39731cz9BtceYdKJ+pJODBm4sPkCx4dTky9h/iWFgC3zOtfBZTUL8mYRxRxGJZneGCqC6ZYNNfbsFghoEwxIzUWREqto5pg5Jf5h60E+z8</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Transform>
          <Transform Algorithm="http://www.w3.org/TR/2001/REC-xml-c14n-20010315"/>
        </Transforms>
        <DigestMethod Algorithm="http://www.w3.org/2001/04/xmlenc#sha256"/>
        <DigestValue>QcZ3faH3LOOxTRgzTMAuudSqI15jYrO7KoNlNVufxus=</DigestValue>
      </Reference>
      <Reference URI="/xl/calcChain.xml?ContentType=application/vnd.openxmlformats-officedocument.spreadsheetml.calcChain+xml">
        <DigestMethod Algorithm="http://www.w3.org/2001/04/xmlenc#sha256"/>
        <DigestValue>pVNdZ+uY1Yp66dq9IJcqV//RL+EA2p768ToH8RsOjmI=</DigestValue>
      </Reference>
      <Reference URI="/xl/drawings/drawing1.xml?ContentType=application/vnd.openxmlformats-officedocument.drawing+xml">
        <DigestMethod Algorithm="http://www.w3.org/2001/04/xmlenc#sha256"/>
        <DigestValue>LqGMDknbqiebd6VtOnExSqdTsBjBc7V0fhqFjWNF8Hc=</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externalLink1.xml?ContentType=application/vnd.openxmlformats-officedocument.spreadsheetml.externalLink+xml">
        <DigestMethod Algorithm="http://www.w3.org/2001/04/xmlenc#sha256"/>
        <DigestValue>0XAJT0zELKzoZ3sviVjI5XajNYraK7zgxFl1ekxaMsw=</DigestValue>
      </Reference>
      <Reference URI="/xl/externalLinks/externalLink2.xml?ContentType=application/vnd.openxmlformats-officedocument.spreadsheetml.externalLink+xml">
        <DigestMethod Algorithm="http://www.w3.org/2001/04/xmlenc#sha256"/>
        <DigestValue>Mq2R9bXMf7FVm6lzKLZjJe5z3YZ6t28x1Cvk7jCF4yc=</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16nRtTkTNfAdSTF0Lg1CT4t8t5VLf2B9wJs/PWFk54A=</DigestValue>
      </Reference>
      <Reference URI="/xl/printerSettings/printerSettings10.bin?ContentType=application/vnd.openxmlformats-officedocument.spreadsheetml.printerSettings">
        <DigestMethod Algorithm="http://www.w3.org/2001/04/xmlenc#sha256"/>
        <DigestValue>p15fOjzmBTLGI8Klf+TI4woTVTHX8Q0l14vNf+jwiuE=</DigestValue>
      </Reference>
      <Reference URI="/xl/printerSettings/printerSettings11.bin?ContentType=application/vnd.openxmlformats-officedocument.spreadsheetml.printerSettings">
        <DigestMethod Algorithm="http://www.w3.org/2001/04/xmlenc#sha256"/>
        <DigestValue>UV41FFKbUJYvvnIUAyLpZkjRdVA99bxLucqGnzS5/rc=</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16nRtTkTNfAdSTF0Lg1CT4t8t5VLf2B9wJs/PWFk54A=</DigestValue>
      </Reference>
      <Reference URI="/xl/printerSettings/printerSettings14.bin?ContentType=application/vnd.openxmlformats-officedocument.spreadsheetml.printerSettings">
        <DigestMethod Algorithm="http://www.w3.org/2001/04/xmlenc#sha256"/>
        <DigestValue>ze+MZOtihPj9dKeV/Dz5QESpeY6Fdwmnkxhrh69STxA=</DigestValue>
      </Reference>
      <Reference URI="/xl/printerSettings/printerSettings15.bin?ContentType=application/vnd.openxmlformats-officedocument.spreadsheetml.printerSettings">
        <DigestMethod Algorithm="http://www.w3.org/2001/04/xmlenc#sha256"/>
        <DigestValue>zxLIGjiJ19gUsPtQr72salfkFKrVFBCr1X8320JEcsQ=</DigestValue>
      </Reference>
      <Reference URI="/xl/printerSettings/printerSettings16.bin?ContentType=application/vnd.openxmlformats-officedocument.spreadsheetml.printerSettings">
        <DigestMethod Algorithm="http://www.w3.org/2001/04/xmlenc#sha256"/>
        <DigestValue>qqKz7UtelGHdfiWdqNc1EvL8LqlQ7O4MTpeoyQcgyv0=</DigestValue>
      </Reference>
      <Reference URI="/xl/printerSettings/printerSettings17.bin?ContentType=application/vnd.openxmlformats-officedocument.spreadsheetml.printerSettings">
        <DigestMethod Algorithm="http://www.w3.org/2001/04/xmlenc#sha256"/>
        <DigestValue>nkR1lu9OLM1UMxWiPa7wm3YcnQOlFOICy95qYiodDz0=</DigestValue>
      </Reference>
      <Reference URI="/xl/printerSettings/printerSettings18.bin?ContentType=application/vnd.openxmlformats-officedocument.spreadsheetml.printerSettings">
        <DigestMethod Algorithm="http://www.w3.org/2001/04/xmlenc#sha256"/>
        <DigestValue>2bvX94YA3UVSaKlpfCjo157kRTaGD9ZFW7t96/Nk1uk=</DigestValue>
      </Reference>
      <Reference URI="/xl/printerSettings/printerSettings19.bin?ContentType=application/vnd.openxmlformats-officedocument.spreadsheetml.printerSettings">
        <DigestMethod Algorithm="http://www.w3.org/2001/04/xmlenc#sha256"/>
        <DigestValue>SWiohiWSuPjjcblZxueyphOzVidWJvXmdfCiNQW6SiY=</DigestValue>
      </Reference>
      <Reference URI="/xl/printerSettings/printerSettings2.bin?ContentType=application/vnd.openxmlformats-officedocument.spreadsheetml.printerSettings">
        <DigestMethod Algorithm="http://www.w3.org/2001/04/xmlenc#sha256"/>
        <DigestValue>UV41FFKbUJYvvnIUAyLpZkjRdVA99bxLucqGnzS5/rc=</DigestValue>
      </Reference>
      <Reference URI="/xl/printerSettings/printerSettings20.bin?ContentType=application/vnd.openxmlformats-officedocument.spreadsheetml.printerSettings">
        <DigestMethod Algorithm="http://www.w3.org/2001/04/xmlenc#sha256"/>
        <DigestValue>SWiohiWSuPjjcblZxueyphOzVidWJvXmdfCiNQW6SiY=</DigestValue>
      </Reference>
      <Reference URI="/xl/printerSettings/printerSettings21.bin?ContentType=application/vnd.openxmlformats-officedocument.spreadsheetml.printerSettings">
        <DigestMethod Algorithm="http://www.w3.org/2001/04/xmlenc#sha256"/>
        <DigestValue>qqKz7UtelGHdfiWdqNc1EvL8LqlQ7O4MTpeoyQcgyv0=</DigestValue>
      </Reference>
      <Reference URI="/xl/printerSettings/printerSettings22.bin?ContentType=application/vnd.openxmlformats-officedocument.spreadsheetml.printerSettings">
        <DigestMethod Algorithm="http://www.w3.org/2001/04/xmlenc#sha256"/>
        <DigestValue>qqKz7UtelGHdfiWdqNc1EvL8LqlQ7O4MTpeoyQcgyv0=</DigestValue>
      </Reference>
      <Reference URI="/xl/printerSettings/printerSettings23.bin?ContentType=application/vnd.openxmlformats-officedocument.spreadsheetml.printerSettings">
        <DigestMethod Algorithm="http://www.w3.org/2001/04/xmlenc#sha256"/>
        <DigestValue>ze+MZOtihPj9dKeV/Dz5QESpeY6Fdwmnkxhrh69STxA=</DigestValue>
      </Reference>
      <Reference URI="/xl/printerSettings/printerSettings3.bin?ContentType=application/vnd.openxmlformats-officedocument.spreadsheetml.printerSettings">
        <DigestMethod Algorithm="http://www.w3.org/2001/04/xmlenc#sha256"/>
        <DigestValue>16nRtTkTNfAdSTF0Lg1CT4t8t5VLf2B9wJs/PWFk54A=</DigestValue>
      </Reference>
      <Reference URI="/xl/printerSettings/printerSettings4.bin?ContentType=application/vnd.openxmlformats-officedocument.spreadsheetml.printerSettings">
        <DigestMethod Algorithm="http://www.w3.org/2001/04/xmlenc#sha256"/>
        <DigestValue>UZc+Eb2U6CoUW3VzqKXofHC/4ECHjz4BBxFJtHQHWcM=</DigestValue>
      </Reference>
      <Reference URI="/xl/printerSettings/printerSettings5.bin?ContentType=application/vnd.openxmlformats-officedocument.spreadsheetml.printerSettings">
        <DigestMethod Algorithm="http://www.w3.org/2001/04/xmlenc#sha256"/>
        <DigestValue>16nRtTkTNfAdSTF0Lg1CT4t8t5VLf2B9wJs/PWFk54A=</DigestValue>
      </Reference>
      <Reference URI="/xl/printerSettings/printerSettings6.bin?ContentType=application/vnd.openxmlformats-officedocument.spreadsheetml.printerSettings">
        <DigestMethod Algorithm="http://www.w3.org/2001/04/xmlenc#sha256"/>
        <DigestValue>16nRtTkTNfAdSTF0Lg1CT4t8t5VLf2B9wJs/PWFk54A=</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p15fOjzmBTLGI8Klf+TI4woTVTHX8Q0l14vNf+jwiuE=</DigestValue>
      </Reference>
      <Reference URI="/xl/printerSettings/printerSettings9.bin?ContentType=application/vnd.openxmlformats-officedocument.spreadsheetml.printerSettings">
        <DigestMethod Algorithm="http://www.w3.org/2001/04/xmlenc#sha256"/>
        <DigestValue>2m6CW85rBYKpJKifjkFVt0n58BwBksWMXfva2VqaA+I=</DigestValue>
      </Reference>
      <Reference URI="/xl/sharedStrings.xml?ContentType=application/vnd.openxmlformats-officedocument.spreadsheetml.sharedStrings+xml">
        <DigestMethod Algorithm="http://www.w3.org/2001/04/xmlenc#sha256"/>
        <DigestValue>JAohnfqJ5h98PV87sO35RVoQgGqoRr5e3U1WG3FI/a8=</DigestValue>
      </Reference>
      <Reference URI="/xl/styles.xml?ContentType=application/vnd.openxmlformats-officedocument.spreadsheetml.styles+xml">
        <DigestMethod Algorithm="http://www.w3.org/2001/04/xmlenc#sha256"/>
        <DigestValue>Z0VFCziwlpVrjQhTVcz6sI0PO2rPtEvOAiCqRNDUJnE=</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7JPayMadwgYLNHITbNUvAGtXI/zbWUPqpkVsvh9XG2s=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6wjT5EaVK5onESuy5rSpu9FVkDWubEybsZ8c3CVsk3Y=</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ooZtpEuYduQwM88C3OEoMu7yV+i6l1ITgdU2GqmcHyc=</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sheet1.xml?ContentType=application/vnd.openxmlformats-officedocument.spreadsheetml.worksheet+xml">
        <DigestMethod Algorithm="http://www.w3.org/2001/04/xmlenc#sha256"/>
        <DigestValue>xvJtTQk2iRscNnDcP+OHGL531kCQoiBTrll9i/zDG8o=</DigestValue>
      </Reference>
      <Reference URI="/xl/worksheets/sheet10.xml?ContentType=application/vnd.openxmlformats-officedocument.spreadsheetml.worksheet+xml">
        <DigestMethod Algorithm="http://www.w3.org/2001/04/xmlenc#sha256"/>
        <DigestValue>mf7ryEWhwhOd4H/hnVl5qs54rm1g+2d9IYqaR+zKGSI=</DigestValue>
      </Reference>
      <Reference URI="/xl/worksheets/sheet11.xml?ContentType=application/vnd.openxmlformats-officedocument.spreadsheetml.worksheet+xml">
        <DigestMethod Algorithm="http://www.w3.org/2001/04/xmlenc#sha256"/>
        <DigestValue>mFG+xsAr1CkfjQmAd4qQPZRl0s5dMwt1q6CCQ5xv0fg=</DigestValue>
      </Reference>
      <Reference URI="/xl/worksheets/sheet12.xml?ContentType=application/vnd.openxmlformats-officedocument.spreadsheetml.worksheet+xml">
        <DigestMethod Algorithm="http://www.w3.org/2001/04/xmlenc#sha256"/>
        <DigestValue>LncRrIHvzKkVkQZI48+p/2rb0PruF3piXwLvaAHz0aM=</DigestValue>
      </Reference>
      <Reference URI="/xl/worksheets/sheet13.xml?ContentType=application/vnd.openxmlformats-officedocument.spreadsheetml.worksheet+xml">
        <DigestMethod Algorithm="http://www.w3.org/2001/04/xmlenc#sha256"/>
        <DigestValue>l8WeDZ5t0b9m6iEsll5v4sOKdBKi7DjxqJtxWFxSqj0=</DigestValue>
      </Reference>
      <Reference URI="/xl/worksheets/sheet14.xml?ContentType=application/vnd.openxmlformats-officedocument.spreadsheetml.worksheet+xml">
        <DigestMethod Algorithm="http://www.w3.org/2001/04/xmlenc#sha256"/>
        <DigestValue>4Za3LLxz7v+DqaIl3LA+y+hC/QLqqX+iAOypX0EV9Uk=</DigestValue>
      </Reference>
      <Reference URI="/xl/worksheets/sheet15.xml?ContentType=application/vnd.openxmlformats-officedocument.spreadsheetml.worksheet+xml">
        <DigestMethod Algorithm="http://www.w3.org/2001/04/xmlenc#sha256"/>
        <DigestValue>hVOqivV62aBQ4nnPeY54iRMuq57Rt40jTYXz7qVsPWA=</DigestValue>
      </Reference>
      <Reference URI="/xl/worksheets/sheet16.xml?ContentType=application/vnd.openxmlformats-officedocument.spreadsheetml.worksheet+xml">
        <DigestMethod Algorithm="http://www.w3.org/2001/04/xmlenc#sha256"/>
        <DigestValue>Y5UIKQo9a38kTCLeopi8pxuBjLWysEHD5XZL5QutPIs=</DigestValue>
      </Reference>
      <Reference URI="/xl/worksheets/sheet17.xml?ContentType=application/vnd.openxmlformats-officedocument.spreadsheetml.worksheet+xml">
        <DigestMethod Algorithm="http://www.w3.org/2001/04/xmlenc#sha256"/>
        <DigestValue>PHP2R4C2sDzo4lp1qKeDAQ25E7kQTPI0/jad7P/4GGE=</DigestValue>
      </Reference>
      <Reference URI="/xl/worksheets/sheet18.xml?ContentType=application/vnd.openxmlformats-officedocument.spreadsheetml.worksheet+xml">
        <DigestMethod Algorithm="http://www.w3.org/2001/04/xmlenc#sha256"/>
        <DigestValue>0JikGsM2Kv/9vfwXJHpqhVX7Ftf7Uyb1ca+gFqyKx0s=</DigestValue>
      </Reference>
      <Reference URI="/xl/worksheets/sheet19.xml?ContentType=application/vnd.openxmlformats-officedocument.spreadsheetml.worksheet+xml">
        <DigestMethod Algorithm="http://www.w3.org/2001/04/xmlenc#sha256"/>
        <DigestValue>RE3B9xLFisIEpBLQ0CI0oiSrhOTkbqG2Q3RFNS9+G4I=</DigestValue>
      </Reference>
      <Reference URI="/xl/worksheets/sheet2.xml?ContentType=application/vnd.openxmlformats-officedocument.spreadsheetml.worksheet+xml">
        <DigestMethod Algorithm="http://www.w3.org/2001/04/xmlenc#sha256"/>
        <DigestValue>MsrZDdhg3hIGyPiCnU6oafmC/3AG96nEWkD7vom6XbM=</DigestValue>
      </Reference>
      <Reference URI="/xl/worksheets/sheet20.xml?ContentType=application/vnd.openxmlformats-officedocument.spreadsheetml.worksheet+xml">
        <DigestMethod Algorithm="http://www.w3.org/2001/04/xmlenc#sha256"/>
        <DigestValue>+6DIrWsR7Zl10/HdDbardiDaMur++PSOj7letlU/aEs=</DigestValue>
      </Reference>
      <Reference URI="/xl/worksheets/sheet21.xml?ContentType=application/vnd.openxmlformats-officedocument.spreadsheetml.worksheet+xml">
        <DigestMethod Algorithm="http://www.w3.org/2001/04/xmlenc#sha256"/>
        <DigestValue>LD7H18NxNOgs3MD0Udn/0PfrDFktKfyikJ55AzlSP6A=</DigestValue>
      </Reference>
      <Reference URI="/xl/worksheets/sheet22.xml?ContentType=application/vnd.openxmlformats-officedocument.spreadsheetml.worksheet+xml">
        <DigestMethod Algorithm="http://www.w3.org/2001/04/xmlenc#sha256"/>
        <DigestValue>jAU0FhgLf6mSJc+bPNOExlNE4gOvJ02Ds4MKpPuFqMU=</DigestValue>
      </Reference>
      <Reference URI="/xl/worksheets/sheet23.xml?ContentType=application/vnd.openxmlformats-officedocument.spreadsheetml.worksheet+xml">
        <DigestMethod Algorithm="http://www.w3.org/2001/04/xmlenc#sha256"/>
        <DigestValue>lybZYLhjz/4bWWhz6nth3BccSRy+QEoe5pS8hwwJV4U=</DigestValue>
      </Reference>
      <Reference URI="/xl/worksheets/sheet24.xml?ContentType=application/vnd.openxmlformats-officedocument.spreadsheetml.worksheet+xml">
        <DigestMethod Algorithm="http://www.w3.org/2001/04/xmlenc#sha256"/>
        <DigestValue>+Wjs+vZ6ITInYLCt4bGz7N6eqdP4VmUd2GSp82iEsq4=</DigestValue>
      </Reference>
      <Reference URI="/xl/worksheets/sheet25.xml?ContentType=application/vnd.openxmlformats-officedocument.spreadsheetml.worksheet+xml">
        <DigestMethod Algorithm="http://www.w3.org/2001/04/xmlenc#sha256"/>
        <DigestValue>Y+U9Cp1uN1Eebg6IZ3lk6ENItoK4FkCuhDVDU1MwnJw=</DigestValue>
      </Reference>
      <Reference URI="/xl/worksheets/sheet26.xml?ContentType=application/vnd.openxmlformats-officedocument.spreadsheetml.worksheet+xml">
        <DigestMethod Algorithm="http://www.w3.org/2001/04/xmlenc#sha256"/>
        <DigestValue>gm5EOMnqGkGaFD4imyX94XgR7OsdQUgmL7fSFGqKxvE=</DigestValue>
      </Reference>
      <Reference URI="/xl/worksheets/sheet27.xml?ContentType=application/vnd.openxmlformats-officedocument.spreadsheetml.worksheet+xml">
        <DigestMethod Algorithm="http://www.w3.org/2001/04/xmlenc#sha256"/>
        <DigestValue>1OdvBpOc2I678dr9fVYA6nAXKO9jz9e8ISvJXquGQq8=</DigestValue>
      </Reference>
      <Reference URI="/xl/worksheets/sheet28.xml?ContentType=application/vnd.openxmlformats-officedocument.spreadsheetml.worksheet+xml">
        <DigestMethod Algorithm="http://www.w3.org/2001/04/xmlenc#sha256"/>
        <DigestValue>c7W5wZ9qlMt+bO0EunMgcvu3CnIMV/7Uzow52H/tjWc=</DigestValue>
      </Reference>
      <Reference URI="/xl/worksheets/sheet29.xml?ContentType=application/vnd.openxmlformats-officedocument.spreadsheetml.worksheet+xml">
        <DigestMethod Algorithm="http://www.w3.org/2001/04/xmlenc#sha256"/>
        <DigestValue>u3K9Nt2rItDfgbjKBw6Y/WIJdLd8pQB+hF1EW2nNnWY=</DigestValue>
      </Reference>
      <Reference URI="/xl/worksheets/sheet3.xml?ContentType=application/vnd.openxmlformats-officedocument.spreadsheetml.worksheet+xml">
        <DigestMethod Algorithm="http://www.w3.org/2001/04/xmlenc#sha256"/>
        <DigestValue>X+y8Cl9yuz47M6qIx3vTmXpJHn2SszmmkkQvMAUrWG4=</DigestValue>
      </Reference>
      <Reference URI="/xl/worksheets/sheet4.xml?ContentType=application/vnd.openxmlformats-officedocument.spreadsheetml.worksheet+xml">
        <DigestMethod Algorithm="http://www.w3.org/2001/04/xmlenc#sha256"/>
        <DigestValue>h3s5mw4Sqlzga5MqHP/GbVFMGKFj2Y6sfNn9XtfvMA0=</DigestValue>
      </Reference>
      <Reference URI="/xl/worksheets/sheet5.xml?ContentType=application/vnd.openxmlformats-officedocument.spreadsheetml.worksheet+xml">
        <DigestMethod Algorithm="http://www.w3.org/2001/04/xmlenc#sha256"/>
        <DigestValue>gMPSVCnVhbGQ/VYdUZfsfa795x7JYpPF/B93c1HU2ag=</DigestValue>
      </Reference>
      <Reference URI="/xl/worksheets/sheet6.xml?ContentType=application/vnd.openxmlformats-officedocument.spreadsheetml.worksheet+xml">
        <DigestMethod Algorithm="http://www.w3.org/2001/04/xmlenc#sha256"/>
        <DigestValue>qBNke3+540xkwE505MLqup8v2K95rgDp0vCh99b89Is=</DigestValue>
      </Reference>
      <Reference URI="/xl/worksheets/sheet7.xml?ContentType=application/vnd.openxmlformats-officedocument.spreadsheetml.worksheet+xml">
        <DigestMethod Algorithm="http://www.w3.org/2001/04/xmlenc#sha256"/>
        <DigestValue>4sJkBA5HNWBRB/W67VA4A5b6LkAYvt1YoB2bJ5ZcV2U=</DigestValue>
      </Reference>
      <Reference URI="/xl/worksheets/sheet8.xml?ContentType=application/vnd.openxmlformats-officedocument.spreadsheetml.worksheet+xml">
        <DigestMethod Algorithm="http://www.w3.org/2001/04/xmlenc#sha256"/>
        <DigestValue>2V94xgEUsSaTMYmc9v3wWtK0AD5ye4CWArbaI/ZPnac=</DigestValue>
      </Reference>
      <Reference URI="/xl/worksheets/sheet9.xml?ContentType=application/vnd.openxmlformats-officedocument.spreadsheetml.worksheet+xml">
        <DigestMethod Algorithm="http://www.w3.org/2001/04/xmlenc#sha256"/>
        <DigestValue>T33WzwGsD6hie+mOFMvayKNKfWY7N6ARD4EJ+PPN+Bo=</DigestValue>
      </Reference>
    </Manifest>
    <SignatureProperties>
      <SignatureProperty Id="idSignatureTime" Target="#idPackageSignature">
        <mdssi:SignatureTime xmlns:mdssi="http://schemas.openxmlformats.org/package/2006/digital-signature">
          <mdssi:Format>YYYY-MM-DDThh:mm:ssTZD</mdssi:Format>
          <mdssi:Value>2022-11-01T04:09:08Z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2022-11-01T04:09:08Z</xd:SigningTime>
          <xd:SigningCertificate>
            <xd:Cert>
              <xd:CertDigest>
                <DigestMethod Algorithm="http://www.w3.org/2001/04/xmlenc#sha256"/>
                <DigestValue>T2zuCY++zGjFhjCA8r6dANKnsBj+3+REw2G/4iuFJlw=</DigestValue>
              </xd:CertDigest>
              <xd:IssuerSerial>
                <X509IssuerName>CN=NBG Class 2 INT Sub CA, DC=nbg, DC=ge</X509IssuerName>
                <X509SerialNumber>320132714827738291239829</X509SerialNumber>
              </xd:IssuerSerial>
            </xd:Cert>
          </xd:SigningCertificate>
          <xd:SignaturePolicyIdentifier>
            <xd:SignaturePolicyImplied/>
          </xd:SignaturePolicyIdentifier>
        </xd:SignedSignatureProperties>
      </xd: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Info </vt:lpstr>
      <vt:lpstr>1. key ratios </vt:lpstr>
      <vt:lpstr>2.RC</vt:lpstr>
      <vt:lpstr>3.PL</vt:lpstr>
      <vt:lpstr>4. Off-Balance</vt:lpstr>
      <vt:lpstr>5. RWA </vt:lpstr>
      <vt:lpstr>6. Administrators-shareholders</vt:lpstr>
      <vt:lpstr>7. LI1 </vt:lpstr>
      <vt:lpstr>8. LI2</vt:lpstr>
      <vt:lpstr>9.Capital</vt:lpstr>
      <vt:lpstr>9.1. Capital Requirements</vt:lpstr>
      <vt:lpstr>10. CC2</vt:lpstr>
      <vt:lpstr>11. CRWA </vt:lpstr>
      <vt:lpstr>12. CRM</vt:lpstr>
      <vt:lpstr>13. CRME </vt:lpstr>
      <vt:lpstr>14. LCR</vt:lpstr>
      <vt:lpstr>15. CCR </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2022-11-01T04:06:59Z</dcterms:modified>
</cp:coreProperties>
</file>