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styles.xml" ContentType="application/vnd.openxmlformats-officedocument.spreadsheetml.styles+xml"/>
  <Override PartName="/xl/worksheets/sheet1.xml" ContentType="application/vnd.openxmlformats-officedocument.spreadsheetml.worksheet+xml"/>
  <Override PartName="/xl/worksheets/sheet30.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worksheets/sheet15.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worksheets/sheet12.xml" ContentType="application/vnd.openxmlformats-officedocument.spreadsheetml.worksheet+xml"/>
  <Override PartName="/xl/worksheets/sheet9.xml" ContentType="application/vnd.openxmlformats-officedocument.spreadsheetml.worksheet+xml"/>
  <Override PartName="/xl/worksheets/sheet11.xml" ContentType="application/vnd.openxmlformats-officedocument.spreadsheetml.worksheet+xml"/>
  <Override PartName="/docProps/custom.xml" ContentType="application/vnd.openxmlformats-officedocument.custom-properties+xml"/>
  <Override PartName="/xl/externalLinks/externalLink3.xml" ContentType="application/vnd.openxmlformats-officedocument.spreadsheetml.externalLink+xml"/>
  <Override PartName="/docProps/app.xml" ContentType="application/vnd.openxmlformats-officedocument.extended-properties+xml"/>
  <Override PartName="/customXml/itemProps2.xml" ContentType="application/vnd.openxmlformats-officedocument.customXml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19200" windowHeight="6765" tabRatio="860"/>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10. CC2" sheetId="69" r:id="rId12"/>
    <sheet name="11. CRWA" sheetId="35" r:id="rId13"/>
    <sheet name="12. CRM" sheetId="64" r:id="rId14"/>
    <sheet name="13. CRME" sheetId="74" r:id="rId15"/>
    <sheet name="14. LCR" sheetId="36" r:id="rId16"/>
    <sheet name="15. CCR" sheetId="37" r:id="rId17"/>
    <sheet name="15.1. LR" sheetId="79" r:id="rId18"/>
    <sheet name="16. NSFR" sheetId="80" r:id="rId19"/>
    <sheet name=" 17. Residual Maturity" sheetId="95" r:id="rId20"/>
    <sheet name="18. Assets by Exposure classes" sheetId="96" r:id="rId21"/>
    <sheet name="19. Assets by Risk Sectors" sheetId="97" r:id="rId22"/>
    <sheet name="20. Reserves" sheetId="98" r:id="rId23"/>
    <sheet name="21. NPL" sheetId="99" r:id="rId24"/>
    <sheet name="22. Quality" sheetId="100" r:id="rId25"/>
    <sheet name="23. LTV" sheetId="101" r:id="rId26"/>
    <sheet name="24. Risk Sector" sheetId="102" r:id="rId27"/>
    <sheet name="25. Collateral" sheetId="103" r:id="rId28"/>
    <sheet name="26. Retail Products" sheetId="104" r:id="rId29"/>
    <sheet name="Instruction" sheetId="90" r:id="rId30"/>
  </sheets>
  <externalReferences>
    <externalReference r:id="rId31"/>
    <externalReference r:id="rId32"/>
    <externalReference r:id="rId33"/>
  </externalReferences>
  <definedNames>
    <definedName name="_cur1">'[1]Appl (2)'!$F$2:$F$7200</definedName>
    <definedName name="_cur2">'[1]Appl (2)'!$H$2:$H$7200</definedName>
    <definedName name="_xlnm._FilterDatabase" localSheetId="29" hidden="1">Instruction!$A$106:$C$110</definedName>
    <definedName name="_sum1">'[1]Appl (2)'!$E$2:$E$7200</definedName>
    <definedName name="_sum2">'[1]Appl (2)'!$G$2:$G$7200</definedName>
    <definedName name="ACC_BALACC" localSheetId="19">#REF!</definedName>
    <definedName name="ACC_BALACC" localSheetId="2">#REF!</definedName>
    <definedName name="ACC_BALACC" localSheetId="23">#REF!</definedName>
    <definedName name="ACC_BALACC" localSheetId="24">#REF!</definedName>
    <definedName name="ACC_BALACC" localSheetId="25">#REF!</definedName>
    <definedName name="ACC_BALACC" localSheetId="26">#REF!</definedName>
    <definedName name="ACC_BALACC" localSheetId="3">#REF!</definedName>
    <definedName name="ACC_BALACC" localSheetId="4">#REF!</definedName>
    <definedName name="ACC_BALACC" localSheetId="10">#REF!</definedName>
    <definedName name="ACC_BALACC">#REF!</definedName>
    <definedName name="ACC_CRS" localSheetId="19">#REF!</definedName>
    <definedName name="ACC_CRS" localSheetId="2">#REF!</definedName>
    <definedName name="ACC_CRS" localSheetId="23">#REF!</definedName>
    <definedName name="ACC_CRS" localSheetId="24">#REF!</definedName>
    <definedName name="ACC_CRS" localSheetId="25">#REF!</definedName>
    <definedName name="ACC_CRS" localSheetId="26">#REF!</definedName>
    <definedName name="ACC_CRS" localSheetId="3">#REF!</definedName>
    <definedName name="ACC_CRS" localSheetId="4">#REF!</definedName>
    <definedName name="ACC_CRS" localSheetId="10">#REF!</definedName>
    <definedName name="ACC_CRS">#REF!</definedName>
    <definedName name="ACC_DBS" localSheetId="19">#REF!</definedName>
    <definedName name="ACC_DBS" localSheetId="2">#REF!</definedName>
    <definedName name="ACC_DBS" localSheetId="23">#REF!</definedName>
    <definedName name="ACC_DBS" localSheetId="24">#REF!</definedName>
    <definedName name="ACC_DBS" localSheetId="25">#REF!</definedName>
    <definedName name="ACC_DBS" localSheetId="26">#REF!</definedName>
    <definedName name="ACC_DBS" localSheetId="3">#REF!</definedName>
    <definedName name="ACC_DBS" localSheetId="4">#REF!</definedName>
    <definedName name="ACC_DBS" localSheetId="10">#REF!</definedName>
    <definedName name="ACC_DBS">#REF!</definedName>
    <definedName name="ACC_ISO" localSheetId="19">#REF!</definedName>
    <definedName name="ACC_ISO" localSheetId="2">#REF!</definedName>
    <definedName name="ACC_ISO" localSheetId="23">#REF!</definedName>
    <definedName name="ACC_ISO" localSheetId="24">#REF!</definedName>
    <definedName name="ACC_ISO" localSheetId="25">#REF!</definedName>
    <definedName name="ACC_ISO" localSheetId="26">#REF!</definedName>
    <definedName name="ACC_ISO" localSheetId="3">#REF!</definedName>
    <definedName name="ACC_ISO" localSheetId="4">#REF!</definedName>
    <definedName name="ACC_ISO" localSheetId="10">#REF!</definedName>
    <definedName name="ACC_ISO">#REF!</definedName>
    <definedName name="ACC_SALDO" localSheetId="19">#REF!</definedName>
    <definedName name="ACC_SALDO" localSheetId="2">#REF!</definedName>
    <definedName name="ACC_SALDO" localSheetId="23">#REF!</definedName>
    <definedName name="ACC_SALDO" localSheetId="24">#REF!</definedName>
    <definedName name="ACC_SALDO" localSheetId="25">#REF!</definedName>
    <definedName name="ACC_SALDO" localSheetId="26">#REF!</definedName>
    <definedName name="ACC_SALDO" localSheetId="3">#REF!</definedName>
    <definedName name="ACC_SALDO" localSheetId="4">#REF!</definedName>
    <definedName name="ACC_SALDO" localSheetId="10">#REF!</definedName>
    <definedName name="ACC_SALDO">#REF!</definedName>
    <definedName name="BS_BALACC" localSheetId="19">#REF!</definedName>
    <definedName name="BS_BALACC" localSheetId="2">#REF!</definedName>
    <definedName name="BS_BALACC" localSheetId="23">#REF!</definedName>
    <definedName name="BS_BALACC" localSheetId="24">#REF!</definedName>
    <definedName name="BS_BALACC" localSheetId="25">#REF!</definedName>
    <definedName name="BS_BALACC" localSheetId="26">#REF!</definedName>
    <definedName name="BS_BALACC" localSheetId="3">#REF!</definedName>
    <definedName name="BS_BALACC" localSheetId="4">#REF!</definedName>
    <definedName name="BS_BALACC" localSheetId="10">#REF!</definedName>
    <definedName name="BS_BALACC">#REF!</definedName>
    <definedName name="BS_BALANCE" localSheetId="19">#REF!</definedName>
    <definedName name="BS_BALANCE" localSheetId="2">#REF!</definedName>
    <definedName name="BS_BALANCE" localSheetId="23">#REF!</definedName>
    <definedName name="BS_BALANCE" localSheetId="24">#REF!</definedName>
    <definedName name="BS_BALANCE" localSheetId="25">#REF!</definedName>
    <definedName name="BS_BALANCE" localSheetId="26">#REF!</definedName>
    <definedName name="BS_BALANCE" localSheetId="3">#REF!</definedName>
    <definedName name="BS_BALANCE" localSheetId="4">#REF!</definedName>
    <definedName name="BS_BALANCE" localSheetId="10">#REF!</definedName>
    <definedName name="BS_BALANCE">#REF!</definedName>
    <definedName name="BS_CR" localSheetId="19">#REF!</definedName>
    <definedName name="BS_CR" localSheetId="2">#REF!</definedName>
    <definedName name="BS_CR" localSheetId="23">#REF!</definedName>
    <definedName name="BS_CR" localSheetId="24">#REF!</definedName>
    <definedName name="BS_CR" localSheetId="25">#REF!</definedName>
    <definedName name="BS_CR" localSheetId="26">#REF!</definedName>
    <definedName name="BS_CR" localSheetId="3">#REF!</definedName>
    <definedName name="BS_CR" localSheetId="4">#REF!</definedName>
    <definedName name="BS_CR" localSheetId="10">#REF!</definedName>
    <definedName name="BS_CR">#REF!</definedName>
    <definedName name="BS_CR_EQU" localSheetId="19">#REF!</definedName>
    <definedName name="BS_CR_EQU" localSheetId="2">#REF!</definedName>
    <definedName name="BS_CR_EQU" localSheetId="23">#REF!</definedName>
    <definedName name="BS_CR_EQU" localSheetId="24">#REF!</definedName>
    <definedName name="BS_CR_EQU" localSheetId="25">#REF!</definedName>
    <definedName name="BS_CR_EQU" localSheetId="26">#REF!</definedName>
    <definedName name="BS_CR_EQU" localSheetId="3">#REF!</definedName>
    <definedName name="BS_CR_EQU" localSheetId="4">#REF!</definedName>
    <definedName name="BS_CR_EQU" localSheetId="10">#REF!</definedName>
    <definedName name="BS_CR_EQU">#REF!</definedName>
    <definedName name="BS_DB" localSheetId="19">#REF!</definedName>
    <definedName name="BS_DB" localSheetId="2">#REF!</definedName>
    <definedName name="BS_DB" localSheetId="23">#REF!</definedName>
    <definedName name="BS_DB" localSheetId="24">#REF!</definedName>
    <definedName name="BS_DB" localSheetId="25">#REF!</definedName>
    <definedName name="BS_DB" localSheetId="26">#REF!</definedName>
    <definedName name="BS_DB" localSheetId="3">#REF!</definedName>
    <definedName name="BS_DB" localSheetId="4">#REF!</definedName>
    <definedName name="BS_DB" localSheetId="10">#REF!</definedName>
    <definedName name="BS_DB">#REF!</definedName>
    <definedName name="BS_DB_EQU" localSheetId="19">#REF!</definedName>
    <definedName name="BS_DB_EQU" localSheetId="2">#REF!</definedName>
    <definedName name="BS_DB_EQU" localSheetId="23">#REF!</definedName>
    <definedName name="BS_DB_EQU" localSheetId="24">#REF!</definedName>
    <definedName name="BS_DB_EQU" localSheetId="25">#REF!</definedName>
    <definedName name="BS_DB_EQU" localSheetId="26">#REF!</definedName>
    <definedName name="BS_DB_EQU" localSheetId="3">#REF!</definedName>
    <definedName name="BS_DB_EQU" localSheetId="4">#REF!</definedName>
    <definedName name="BS_DB_EQU" localSheetId="10">#REF!</definedName>
    <definedName name="BS_DB_EQU">#REF!</definedName>
    <definedName name="BS_DT" localSheetId="19">#REF!</definedName>
    <definedName name="BS_DT" localSheetId="2">#REF!</definedName>
    <definedName name="BS_DT" localSheetId="23">#REF!</definedName>
    <definedName name="BS_DT" localSheetId="24">#REF!</definedName>
    <definedName name="BS_DT" localSheetId="25">#REF!</definedName>
    <definedName name="BS_DT" localSheetId="26">#REF!</definedName>
    <definedName name="BS_DT" localSheetId="3">#REF!</definedName>
    <definedName name="BS_DT" localSheetId="4">#REF!</definedName>
    <definedName name="BS_DT" localSheetId="10">#REF!</definedName>
    <definedName name="BS_DT">#REF!</definedName>
    <definedName name="BS_ISO" localSheetId="19">#REF!</definedName>
    <definedName name="BS_ISO" localSheetId="2">#REF!</definedName>
    <definedName name="BS_ISO" localSheetId="23">#REF!</definedName>
    <definedName name="BS_ISO" localSheetId="24">#REF!</definedName>
    <definedName name="BS_ISO" localSheetId="25">#REF!</definedName>
    <definedName name="BS_ISO" localSheetId="26">#REF!</definedName>
    <definedName name="BS_ISO" localSheetId="3">#REF!</definedName>
    <definedName name="BS_ISO" localSheetId="4">#REF!</definedName>
    <definedName name="BS_ISO" localSheetId="10">#REF!</definedName>
    <definedName name="BS_ISO">#REF!</definedName>
    <definedName name="CurrentDate" localSheetId="19">#REF!</definedName>
    <definedName name="CurrentDate" localSheetId="2">#REF!</definedName>
    <definedName name="CurrentDate" localSheetId="23">#REF!</definedName>
    <definedName name="CurrentDate" localSheetId="24">#REF!</definedName>
    <definedName name="CurrentDate" localSheetId="25">#REF!</definedName>
    <definedName name="CurrentDate" localSheetId="26">#REF!</definedName>
    <definedName name="CurrentDate" localSheetId="3">#REF!</definedName>
    <definedName name="CurrentDate" localSheetId="4">#REF!</definedName>
    <definedName name="CurrentDate" localSheetId="1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62913"/>
</workbook>
</file>

<file path=xl/calcChain.xml><?xml version="1.0" encoding="utf-8"?>
<calcChain xmlns="http://schemas.openxmlformats.org/spreadsheetml/2006/main">
  <c r="N19" i="104" l="1"/>
  <c r="F19" i="104"/>
  <c r="R13" i="104"/>
  <c r="R19" i="104" s="1"/>
  <c r="Q13" i="104"/>
  <c r="Q19" i="104" s="1"/>
  <c r="P13" i="104"/>
  <c r="P19" i="104" s="1"/>
  <c r="O13" i="104"/>
  <c r="O19" i="104" s="1"/>
  <c r="N13" i="104"/>
  <c r="M13" i="104"/>
  <c r="M19" i="104" s="1"/>
  <c r="L13" i="104"/>
  <c r="L19" i="104" s="1"/>
  <c r="K13" i="104"/>
  <c r="K19" i="104" s="1"/>
  <c r="J13" i="104"/>
  <c r="J19" i="104" s="1"/>
  <c r="I13" i="104"/>
  <c r="I19" i="104" s="1"/>
  <c r="H13" i="104"/>
  <c r="H19" i="104" s="1"/>
  <c r="G13" i="104"/>
  <c r="G19" i="104" s="1"/>
  <c r="F13" i="104"/>
  <c r="E13" i="104"/>
  <c r="E19" i="104" s="1"/>
  <c r="D13" i="104"/>
  <c r="D19" i="104" s="1"/>
  <c r="C13" i="104"/>
  <c r="C19" i="104" s="1"/>
  <c r="B2" i="104"/>
  <c r="B1" i="104"/>
  <c r="B2" i="103"/>
  <c r="B1" i="103"/>
  <c r="L33" i="102"/>
  <c r="K33" i="102"/>
  <c r="J33" i="102"/>
  <c r="I33" i="102"/>
  <c r="H33" i="102"/>
  <c r="G33" i="102"/>
  <c r="F33" i="102"/>
  <c r="E33" i="102"/>
  <c r="D33" i="102"/>
  <c r="C33" i="102"/>
  <c r="B2" i="102"/>
  <c r="B1" i="102"/>
  <c r="B2" i="101"/>
  <c r="B1" i="101"/>
  <c r="B2" i="100"/>
  <c r="B1" i="100"/>
  <c r="C10" i="99"/>
  <c r="C18" i="99" s="1"/>
  <c r="B2" i="99"/>
  <c r="B1" i="99"/>
  <c r="D10" i="98"/>
  <c r="C10" i="98"/>
  <c r="D7" i="98"/>
  <c r="D15" i="98" s="1"/>
  <c r="C7" i="98"/>
  <c r="C15" i="98" s="1"/>
  <c r="B2" i="98"/>
  <c r="B1" i="98"/>
  <c r="H34" i="97"/>
  <c r="G34" i="97"/>
  <c r="F34" i="97"/>
  <c r="E34" i="97"/>
  <c r="D34" i="97"/>
  <c r="C34" i="97"/>
  <c r="H33" i="97"/>
  <c r="H32" i="97"/>
  <c r="H31" i="97"/>
  <c r="H30" i="97"/>
  <c r="H29" i="97"/>
  <c r="H28" i="97"/>
  <c r="H27" i="97"/>
  <c r="H26" i="97"/>
  <c r="H25" i="97"/>
  <c r="H24" i="97"/>
  <c r="H23" i="97"/>
  <c r="H22" i="97"/>
  <c r="H21" i="97"/>
  <c r="H20" i="97"/>
  <c r="H19" i="97"/>
  <c r="H18" i="97"/>
  <c r="H17" i="97"/>
  <c r="H16" i="97"/>
  <c r="H15" i="97"/>
  <c r="H14" i="97"/>
  <c r="H13" i="97"/>
  <c r="H12" i="97"/>
  <c r="H11" i="97"/>
  <c r="H10" i="97"/>
  <c r="H9" i="97"/>
  <c r="H8" i="97"/>
  <c r="H7" i="97"/>
  <c r="B2" i="97"/>
  <c r="B1" i="97"/>
  <c r="B2" i="96"/>
  <c r="B1" i="96"/>
  <c r="B2" i="95"/>
  <c r="B1" i="95"/>
  <c r="B2" i="80"/>
  <c r="B1" i="80"/>
  <c r="B2" i="79"/>
  <c r="B1" i="79"/>
  <c r="B2" i="37"/>
  <c r="B1" i="37"/>
  <c r="J24" i="36"/>
  <c r="J25" i="36" s="1"/>
  <c r="I24" i="36"/>
  <c r="G24" i="36"/>
  <c r="G25" i="36" s="1"/>
  <c r="F24" i="36"/>
  <c r="H24" i="36" s="1"/>
  <c r="J23" i="36"/>
  <c r="I23" i="36"/>
  <c r="I25" i="36" s="1"/>
  <c r="H23" i="36"/>
  <c r="H25" i="36" s="1"/>
  <c r="G23" i="36"/>
  <c r="F23" i="36"/>
  <c r="F25" i="36" s="1"/>
  <c r="K21" i="36"/>
  <c r="J21" i="36"/>
  <c r="I21" i="36"/>
  <c r="G21" i="36"/>
  <c r="F21" i="36"/>
  <c r="H21" i="36" s="1"/>
  <c r="D21" i="36"/>
  <c r="C21" i="36"/>
  <c r="E21" i="36" s="1"/>
  <c r="K20" i="36"/>
  <c r="H20" i="36"/>
  <c r="E20" i="36"/>
  <c r="K19" i="36"/>
  <c r="H19" i="36"/>
  <c r="E19" i="36"/>
  <c r="K18" i="36"/>
  <c r="H18" i="36"/>
  <c r="E18" i="36"/>
  <c r="J16" i="36"/>
  <c r="I16" i="36"/>
  <c r="K16" i="36" s="1"/>
  <c r="G16" i="36"/>
  <c r="F16" i="36"/>
  <c r="H16" i="36" s="1"/>
  <c r="E16" i="36"/>
  <c r="D16" i="36"/>
  <c r="C16" i="36"/>
  <c r="K15" i="36"/>
  <c r="H15" i="36"/>
  <c r="E15" i="36"/>
  <c r="K14" i="36"/>
  <c r="H14" i="36"/>
  <c r="E14" i="36"/>
  <c r="K13" i="36"/>
  <c r="H13" i="36"/>
  <c r="E13" i="36"/>
  <c r="K12" i="36"/>
  <c r="H12" i="36"/>
  <c r="E12" i="36"/>
  <c r="K11" i="36"/>
  <c r="H11" i="36"/>
  <c r="E11" i="36"/>
  <c r="K10" i="36"/>
  <c r="H10" i="36"/>
  <c r="E10" i="36"/>
  <c r="K8" i="36"/>
  <c r="H8" i="36"/>
  <c r="B2" i="36"/>
  <c r="B1" i="36"/>
  <c r="G9" i="74"/>
  <c r="G10" i="74"/>
  <c r="G11" i="74"/>
  <c r="H11" i="74" s="1"/>
  <c r="G12" i="74"/>
  <c r="G13" i="74"/>
  <c r="G14" i="74"/>
  <c r="G15" i="74"/>
  <c r="G16" i="74"/>
  <c r="G17" i="74"/>
  <c r="G18" i="74"/>
  <c r="G19" i="74"/>
  <c r="G20" i="74"/>
  <c r="G21" i="74"/>
  <c r="G8" i="74"/>
  <c r="F9" i="74"/>
  <c r="F10" i="74"/>
  <c r="F11" i="74"/>
  <c r="F12" i="74"/>
  <c r="F13" i="74"/>
  <c r="F14" i="74"/>
  <c r="F15" i="74"/>
  <c r="F16" i="74"/>
  <c r="F17" i="74"/>
  <c r="F18" i="74"/>
  <c r="F19" i="74"/>
  <c r="F20" i="74"/>
  <c r="F21" i="74"/>
  <c r="H21" i="74" s="1"/>
  <c r="F8" i="74"/>
  <c r="E9" i="74"/>
  <c r="E10" i="74"/>
  <c r="E11" i="74"/>
  <c r="E12" i="74"/>
  <c r="E13" i="74"/>
  <c r="E14" i="74"/>
  <c r="E15" i="74"/>
  <c r="E16" i="74"/>
  <c r="E17" i="74"/>
  <c r="E18" i="74"/>
  <c r="E19" i="74"/>
  <c r="E20" i="74"/>
  <c r="E21" i="74"/>
  <c r="E8" i="74"/>
  <c r="C22" i="74"/>
  <c r="C9" i="74"/>
  <c r="D9" i="74"/>
  <c r="C10" i="74"/>
  <c r="D10" i="74"/>
  <c r="C11" i="74"/>
  <c r="D11" i="74"/>
  <c r="C12" i="74"/>
  <c r="D12" i="74"/>
  <c r="C13" i="74"/>
  <c r="D13" i="74"/>
  <c r="C14" i="74"/>
  <c r="D14" i="74"/>
  <c r="C15" i="74"/>
  <c r="D15" i="74"/>
  <c r="C16" i="74"/>
  <c r="D16" i="74"/>
  <c r="C17" i="74"/>
  <c r="D17" i="74"/>
  <c r="C18" i="74"/>
  <c r="D18" i="74"/>
  <c r="C19" i="74"/>
  <c r="D19" i="74"/>
  <c r="C20" i="74"/>
  <c r="D20" i="74"/>
  <c r="C21" i="74"/>
  <c r="D21" i="74"/>
  <c r="D8" i="74"/>
  <c r="C8" i="74"/>
  <c r="H19" i="74"/>
  <c r="H17" i="74"/>
  <c r="H9" i="74"/>
  <c r="H8" i="74"/>
  <c r="B2" i="74"/>
  <c r="B1" i="74"/>
  <c r="U13" i="64"/>
  <c r="D13" i="64"/>
  <c r="B2" i="64"/>
  <c r="B1" i="64"/>
  <c r="B2" i="35"/>
  <c r="B1" i="35"/>
  <c r="C66" i="69"/>
  <c r="C65" i="69"/>
  <c r="C64" i="69"/>
  <c r="C63" i="69"/>
  <c r="C61" i="69"/>
  <c r="C60" i="69"/>
  <c r="C59" i="69"/>
  <c r="C57" i="69"/>
  <c r="C56" i="69"/>
  <c r="C55" i="69"/>
  <c r="C54" i="69"/>
  <c r="C51" i="69"/>
  <c r="C50" i="69"/>
  <c r="C49" i="69"/>
  <c r="C48" i="69"/>
  <c r="C47" i="69"/>
  <c r="C45" i="69"/>
  <c r="C39" i="69"/>
  <c r="C44" i="69"/>
  <c r="C43" i="69"/>
  <c r="C42" i="69"/>
  <c r="C41" i="69"/>
  <c r="C38" i="69"/>
  <c r="C37" i="69" s="1"/>
  <c r="C34" i="69"/>
  <c r="C32" i="69"/>
  <c r="C33" i="69"/>
  <c r="C31" i="69"/>
  <c r="C30" i="69"/>
  <c r="C28" i="69"/>
  <c r="C27" i="69"/>
  <c r="C26" i="69" s="1"/>
  <c r="C25" i="69"/>
  <c r="C23" i="69" s="1"/>
  <c r="C24" i="69"/>
  <c r="C22" i="69"/>
  <c r="C21" i="69"/>
  <c r="C20" i="69"/>
  <c r="C19" i="69"/>
  <c r="C17" i="69"/>
  <c r="C16" i="69"/>
  <c r="C15" i="69"/>
  <c r="C13" i="69"/>
  <c r="C12" i="69"/>
  <c r="C10" i="69"/>
  <c r="C11" i="69"/>
  <c r="C9" i="69"/>
  <c r="C6" i="69" s="1"/>
  <c r="C8" i="69"/>
  <c r="C7" i="69"/>
  <c r="C62" i="69"/>
  <c r="C58" i="69"/>
  <c r="C67" i="69" s="1"/>
  <c r="C46" i="69"/>
  <c r="C40" i="69"/>
  <c r="C29" i="69"/>
  <c r="C18" i="69"/>
  <c r="C14" i="69"/>
  <c r="B2" i="69"/>
  <c r="B1" i="69"/>
  <c r="B2" i="77"/>
  <c r="B1" i="77"/>
  <c r="C15" i="28"/>
  <c r="C11" i="28"/>
  <c r="C7" i="28"/>
  <c r="B2" i="28"/>
  <c r="B1" i="28"/>
  <c r="C6" i="73"/>
  <c r="B2" i="73"/>
  <c r="B1" i="73"/>
  <c r="C36" i="72"/>
  <c r="C35" i="72"/>
  <c r="C34" i="72"/>
  <c r="E34" i="72" s="1"/>
  <c r="C33" i="72"/>
  <c r="C32" i="72"/>
  <c r="E32" i="72" s="1"/>
  <c r="E31" i="72" s="1"/>
  <c r="C30" i="72"/>
  <c r="C29" i="72"/>
  <c r="C28" i="72" s="1"/>
  <c r="C27" i="72"/>
  <c r="C26" i="72"/>
  <c r="C24" i="72"/>
  <c r="C23" i="72"/>
  <c r="C22" i="72"/>
  <c r="C21" i="72"/>
  <c r="C19" i="72"/>
  <c r="C18" i="72"/>
  <c r="E18" i="72" s="1"/>
  <c r="C17" i="72"/>
  <c r="C16" i="72" s="1"/>
  <c r="C15" i="72"/>
  <c r="C14" i="72"/>
  <c r="C13" i="72"/>
  <c r="C12" i="72"/>
  <c r="C11" i="72"/>
  <c r="C10" i="72"/>
  <c r="E10" i="72" s="1"/>
  <c r="C9" i="72"/>
  <c r="E9" i="72" s="1"/>
  <c r="E8" i="72" s="1"/>
  <c r="E36" i="72"/>
  <c r="E35" i="72"/>
  <c r="E33" i="72"/>
  <c r="D31" i="72"/>
  <c r="E27" i="72"/>
  <c r="E26" i="72"/>
  <c r="E25" i="72" s="1"/>
  <c r="D25" i="72"/>
  <c r="E24" i="72"/>
  <c r="E23" i="72"/>
  <c r="E22" i="72"/>
  <c r="E21" i="72"/>
  <c r="E20" i="72" s="1"/>
  <c r="D20" i="72"/>
  <c r="C20" i="72"/>
  <c r="E19" i="72"/>
  <c r="D16" i="72"/>
  <c r="E15" i="72"/>
  <c r="E14" i="72"/>
  <c r="E13" i="72"/>
  <c r="E12" i="72"/>
  <c r="E11" i="72"/>
  <c r="D8" i="72"/>
  <c r="B2" i="72"/>
  <c r="B1" i="72"/>
  <c r="B2" i="52"/>
  <c r="B1" i="52"/>
  <c r="B2" i="71"/>
  <c r="B1" i="71"/>
  <c r="B2" i="94"/>
  <c r="B1" i="94"/>
  <c r="B2" i="93"/>
  <c r="B1" i="93"/>
  <c r="D15" i="92"/>
  <c r="C15" i="92"/>
  <c r="B2" i="92"/>
  <c r="B1" i="92"/>
  <c r="K24" i="36" l="1"/>
  <c r="K23" i="36"/>
  <c r="K25" i="36" s="1"/>
  <c r="H15" i="74"/>
  <c r="H13" i="74"/>
  <c r="H16" i="74"/>
  <c r="H10" i="74"/>
  <c r="H20" i="74"/>
  <c r="H18" i="74"/>
  <c r="H12" i="74"/>
  <c r="H14" i="74"/>
  <c r="C35" i="69"/>
  <c r="C52" i="69"/>
  <c r="C68" i="69" s="1"/>
  <c r="C8" i="72"/>
  <c r="E17" i="72"/>
  <c r="E16" i="72" s="1"/>
  <c r="C25" i="72"/>
  <c r="C37" i="72" s="1"/>
  <c r="C31" i="72"/>
  <c r="D29" i="72"/>
  <c r="D30" i="72"/>
  <c r="E30" i="72" s="1"/>
  <c r="D28" i="72" l="1"/>
  <c r="D37" i="72" s="1"/>
  <c r="E29" i="72"/>
  <c r="E28" i="72" s="1"/>
  <c r="E37" i="72" s="1"/>
  <c r="C22" i="95" l="1"/>
  <c r="H21" i="95"/>
  <c r="H7" i="96" l="1"/>
  <c r="H8" i="96"/>
  <c r="H9" i="96"/>
  <c r="H10" i="96"/>
  <c r="H11" i="96"/>
  <c r="H12" i="96"/>
  <c r="H21" i="96" s="1"/>
  <c r="H13" i="96"/>
  <c r="H14" i="96"/>
  <c r="H15" i="96"/>
  <c r="H16" i="96"/>
  <c r="H17" i="96"/>
  <c r="H18" i="96"/>
  <c r="H19" i="96"/>
  <c r="H20" i="96"/>
  <c r="C21" i="96"/>
  <c r="D21" i="96"/>
  <c r="E21" i="96"/>
  <c r="F21" i="96"/>
  <c r="G21" i="96"/>
  <c r="H22" i="96"/>
  <c r="H23" i="96"/>
  <c r="H8" i="95"/>
  <c r="H9" i="95"/>
  <c r="H10" i="95"/>
  <c r="H11" i="95"/>
  <c r="H12" i="95"/>
  <c r="H13" i="95"/>
  <c r="H14" i="95"/>
  <c r="H15" i="95"/>
  <c r="H16" i="95"/>
  <c r="H17" i="95"/>
  <c r="H18" i="95"/>
  <c r="H22" i="95" s="1"/>
  <c r="H19" i="95"/>
  <c r="H20" i="95"/>
  <c r="D22" i="95"/>
  <c r="E22" i="95"/>
  <c r="F22" i="95"/>
  <c r="G22" i="95"/>
  <c r="G45" i="93" l="1"/>
  <c r="F45" i="93"/>
  <c r="H43" i="94" l="1"/>
  <c r="E43" i="94"/>
  <c r="H42" i="94"/>
  <c r="E42" i="94"/>
  <c r="H41" i="94"/>
  <c r="E41" i="94"/>
  <c r="H40" i="94"/>
  <c r="E40" i="94"/>
  <c r="H39" i="94"/>
  <c r="E39" i="94"/>
  <c r="G38" i="94"/>
  <c r="F38" i="94"/>
  <c r="D38" i="94"/>
  <c r="C38" i="94"/>
  <c r="E38" i="94" s="1"/>
  <c r="H37" i="94"/>
  <c r="E37" i="94"/>
  <c r="H36" i="94"/>
  <c r="E36" i="94"/>
  <c r="H35" i="94"/>
  <c r="E35" i="94"/>
  <c r="H34" i="94"/>
  <c r="E34" i="94"/>
  <c r="H33" i="94"/>
  <c r="E33" i="94"/>
  <c r="H32" i="94"/>
  <c r="E32" i="94"/>
  <c r="H31" i="94"/>
  <c r="E31" i="94"/>
  <c r="G30" i="94"/>
  <c r="F30" i="94"/>
  <c r="H30" i="94" s="1"/>
  <c r="D30" i="94"/>
  <c r="C30" i="94"/>
  <c r="H29" i="94"/>
  <c r="E29" i="94"/>
  <c r="H28" i="94"/>
  <c r="E28" i="94"/>
  <c r="H27" i="94"/>
  <c r="E27" i="94"/>
  <c r="H26" i="94"/>
  <c r="E26" i="94"/>
  <c r="H25" i="94"/>
  <c r="E25" i="94"/>
  <c r="H24" i="94"/>
  <c r="E24" i="94"/>
  <c r="H23" i="94"/>
  <c r="E23" i="94"/>
  <c r="H22" i="94"/>
  <c r="E22" i="94"/>
  <c r="H21" i="94"/>
  <c r="E21" i="94"/>
  <c r="H20" i="94"/>
  <c r="E20" i="94"/>
  <c r="H19" i="94"/>
  <c r="E19" i="94"/>
  <c r="H18" i="94"/>
  <c r="E18" i="94"/>
  <c r="H17" i="94"/>
  <c r="D17" i="94"/>
  <c r="D14" i="94" s="1"/>
  <c r="C17" i="94"/>
  <c r="C14" i="94" s="1"/>
  <c r="H16" i="94"/>
  <c r="E16" i="94"/>
  <c r="H15" i="94"/>
  <c r="E15" i="94"/>
  <c r="G14" i="94"/>
  <c r="F14" i="94"/>
  <c r="H13" i="94"/>
  <c r="E13" i="94"/>
  <c r="H12" i="94"/>
  <c r="E12" i="94"/>
  <c r="G11" i="94"/>
  <c r="F11" i="94"/>
  <c r="D11" i="94"/>
  <c r="C11" i="94"/>
  <c r="H10" i="94"/>
  <c r="E10" i="94"/>
  <c r="H9" i="94"/>
  <c r="E9" i="94"/>
  <c r="G8" i="94"/>
  <c r="F8" i="94"/>
  <c r="D8" i="94"/>
  <c r="C8" i="94"/>
  <c r="H7" i="94"/>
  <c r="E7" i="94"/>
  <c r="H6" i="94"/>
  <c r="E6" i="94"/>
  <c r="H44" i="93"/>
  <c r="E44" i="93"/>
  <c r="H42" i="93"/>
  <c r="E42" i="93"/>
  <c r="H41" i="93"/>
  <c r="E41" i="93"/>
  <c r="H40" i="93"/>
  <c r="E40" i="93"/>
  <c r="H39" i="93"/>
  <c r="E39" i="93"/>
  <c r="H38" i="93"/>
  <c r="E38" i="93"/>
  <c r="G37" i="93"/>
  <c r="F37" i="93"/>
  <c r="H37" i="93" s="1"/>
  <c r="D37" i="93"/>
  <c r="C37" i="93"/>
  <c r="E37" i="93" s="1"/>
  <c r="H36" i="93"/>
  <c r="E36" i="93"/>
  <c r="H35" i="93"/>
  <c r="E35" i="93"/>
  <c r="G34" i="93"/>
  <c r="F34" i="93"/>
  <c r="H34" i="93" s="1"/>
  <c r="D34" i="93"/>
  <c r="C34" i="93"/>
  <c r="E34" i="93" s="1"/>
  <c r="H33" i="93"/>
  <c r="E33" i="93"/>
  <c r="H32" i="93"/>
  <c r="E32" i="93"/>
  <c r="H31" i="93"/>
  <c r="E31" i="93"/>
  <c r="H30" i="93"/>
  <c r="E30" i="93"/>
  <c r="G29" i="93"/>
  <c r="F29" i="93"/>
  <c r="H29" i="93" s="1"/>
  <c r="D29" i="93"/>
  <c r="C29" i="93"/>
  <c r="E29" i="93" s="1"/>
  <c r="H28" i="93"/>
  <c r="E28" i="93"/>
  <c r="H27" i="93"/>
  <c r="E27" i="93"/>
  <c r="H26" i="93"/>
  <c r="E26" i="93"/>
  <c r="H25" i="93"/>
  <c r="E25" i="93"/>
  <c r="H24" i="93"/>
  <c r="E24" i="93"/>
  <c r="H23" i="93"/>
  <c r="E23" i="93"/>
  <c r="H22" i="93"/>
  <c r="E22" i="93"/>
  <c r="H21" i="93"/>
  <c r="E21" i="93"/>
  <c r="H20" i="93"/>
  <c r="E20" i="93"/>
  <c r="H19" i="93"/>
  <c r="E19" i="93"/>
  <c r="H18" i="93"/>
  <c r="E18" i="93"/>
  <c r="H17" i="93"/>
  <c r="E17" i="93"/>
  <c r="H16" i="93"/>
  <c r="E16" i="93"/>
  <c r="H15" i="93"/>
  <c r="E15" i="93"/>
  <c r="H14" i="93"/>
  <c r="E14" i="93"/>
  <c r="H13" i="93"/>
  <c r="G13" i="93"/>
  <c r="F13" i="93"/>
  <c r="D13" i="93"/>
  <c r="C13" i="93"/>
  <c r="E13" i="93" s="1"/>
  <c r="H12" i="93"/>
  <c r="E12" i="93"/>
  <c r="H11" i="93"/>
  <c r="E11" i="93"/>
  <c r="H10" i="93"/>
  <c r="E10" i="93"/>
  <c r="H9" i="93"/>
  <c r="E9" i="93"/>
  <c r="H8" i="93"/>
  <c r="E8" i="93"/>
  <c r="H7" i="93"/>
  <c r="E7" i="93"/>
  <c r="G6" i="93"/>
  <c r="G43" i="93" s="1"/>
  <c r="F6" i="93"/>
  <c r="F43" i="93" s="1"/>
  <c r="D6" i="93"/>
  <c r="C6" i="93"/>
  <c r="C43" i="93" s="1"/>
  <c r="C45" i="93" s="1"/>
  <c r="G68" i="92"/>
  <c r="G69" i="92" s="1"/>
  <c r="F68" i="92"/>
  <c r="F69" i="92" s="1"/>
  <c r="H67" i="92"/>
  <c r="E67" i="92"/>
  <c r="H66" i="92"/>
  <c r="E66" i="92"/>
  <c r="H65" i="92"/>
  <c r="E65" i="92"/>
  <c r="H64" i="92"/>
  <c r="E64" i="92"/>
  <c r="H63" i="92"/>
  <c r="D63" i="92"/>
  <c r="C63" i="92"/>
  <c r="E63" i="92" s="1"/>
  <c r="H62" i="92"/>
  <c r="E62" i="92"/>
  <c r="H61" i="92"/>
  <c r="E61" i="92"/>
  <c r="H60" i="92"/>
  <c r="E60" i="92"/>
  <c r="H59" i="92"/>
  <c r="E59" i="92"/>
  <c r="D59" i="92"/>
  <c r="D68" i="92" s="1"/>
  <c r="C59" i="92"/>
  <c r="C68" i="92" s="1"/>
  <c r="E68" i="92" s="1"/>
  <c r="H58" i="92"/>
  <c r="E58" i="92"/>
  <c r="H57" i="92"/>
  <c r="E57" i="92"/>
  <c r="H56" i="92"/>
  <c r="E56" i="92"/>
  <c r="H55" i="92"/>
  <c r="E55" i="92"/>
  <c r="H52" i="92"/>
  <c r="E52" i="92"/>
  <c r="H51" i="92"/>
  <c r="E51" i="92"/>
  <c r="H50" i="92"/>
  <c r="E50" i="92"/>
  <c r="H49" i="92"/>
  <c r="E49" i="92"/>
  <c r="H48" i="92"/>
  <c r="E48" i="92"/>
  <c r="G47" i="92"/>
  <c r="F47" i="92"/>
  <c r="H47" i="92" s="1"/>
  <c r="D47" i="92"/>
  <c r="C47" i="92"/>
  <c r="E47" i="92" s="1"/>
  <c r="H46" i="92"/>
  <c r="E46" i="92"/>
  <c r="H45" i="92"/>
  <c r="E45" i="92"/>
  <c r="H44" i="92"/>
  <c r="E44" i="92"/>
  <c r="H43" i="92"/>
  <c r="E43" i="92"/>
  <c r="H42" i="92"/>
  <c r="E42" i="92"/>
  <c r="G41" i="92"/>
  <c r="G53" i="92" s="1"/>
  <c r="F41" i="92"/>
  <c r="H41" i="92" s="1"/>
  <c r="D41" i="92"/>
  <c r="D53" i="92" s="1"/>
  <c r="C41" i="92"/>
  <c r="H40" i="92"/>
  <c r="E40" i="92"/>
  <c r="H39" i="92"/>
  <c r="E39" i="92"/>
  <c r="H38" i="92"/>
  <c r="E38" i="92"/>
  <c r="H35" i="92"/>
  <c r="E35" i="92"/>
  <c r="H34" i="92"/>
  <c r="E34" i="92"/>
  <c r="H33" i="92"/>
  <c r="E33" i="92"/>
  <c r="H32" i="92"/>
  <c r="E32" i="92"/>
  <c r="H31" i="92"/>
  <c r="E31" i="92"/>
  <c r="G30" i="92"/>
  <c r="G36" i="92" s="1"/>
  <c r="F30" i="92"/>
  <c r="H30" i="92" s="1"/>
  <c r="D30" i="92"/>
  <c r="C30" i="92"/>
  <c r="E30" i="92" s="1"/>
  <c r="H29" i="92"/>
  <c r="E29" i="92"/>
  <c r="H28" i="92"/>
  <c r="E28" i="92"/>
  <c r="H27" i="92"/>
  <c r="G27" i="92"/>
  <c r="F27" i="92"/>
  <c r="D27" i="92"/>
  <c r="C27" i="92"/>
  <c r="E27" i="92" s="1"/>
  <c r="H26" i="92"/>
  <c r="E26" i="92"/>
  <c r="H25" i="92"/>
  <c r="E25" i="92"/>
  <c r="G24" i="92"/>
  <c r="F24" i="92"/>
  <c r="F36" i="92" s="1"/>
  <c r="H36" i="92" s="1"/>
  <c r="D24" i="92"/>
  <c r="C24" i="92"/>
  <c r="E24" i="92" s="1"/>
  <c r="H23" i="92"/>
  <c r="E23" i="92"/>
  <c r="H22" i="92"/>
  <c r="E22" i="92"/>
  <c r="H21" i="92"/>
  <c r="E21" i="92"/>
  <c r="H20" i="92"/>
  <c r="E20" i="92"/>
  <c r="H19" i="92"/>
  <c r="G19" i="92"/>
  <c r="F19" i="92"/>
  <c r="D19" i="92"/>
  <c r="C19" i="92"/>
  <c r="E19" i="92" s="1"/>
  <c r="H18" i="92"/>
  <c r="E18" i="92"/>
  <c r="H17" i="92"/>
  <c r="E17" i="92"/>
  <c r="H16" i="92"/>
  <c r="E16" i="92"/>
  <c r="H15" i="92"/>
  <c r="G15" i="92"/>
  <c r="F15" i="92"/>
  <c r="E15" i="92"/>
  <c r="H14" i="92"/>
  <c r="E14" i="92"/>
  <c r="H13" i="92"/>
  <c r="E13" i="92"/>
  <c r="H12" i="92"/>
  <c r="E12" i="92"/>
  <c r="H11" i="92"/>
  <c r="E11" i="92"/>
  <c r="H10" i="92"/>
  <c r="E10" i="92"/>
  <c r="H9" i="92"/>
  <c r="E9" i="92"/>
  <c r="H8" i="92"/>
  <c r="E8" i="92"/>
  <c r="H7" i="92"/>
  <c r="G7" i="92"/>
  <c r="F7" i="92"/>
  <c r="D7" i="92"/>
  <c r="D36" i="92" s="1"/>
  <c r="C7" i="92"/>
  <c r="C36" i="92" s="1"/>
  <c r="E6" i="93" l="1"/>
  <c r="E41" i="92"/>
  <c r="E36" i="92"/>
  <c r="H8" i="94"/>
  <c r="E8" i="94"/>
  <c r="E14" i="94"/>
  <c r="H38" i="94"/>
  <c r="E30" i="94"/>
  <c r="E11" i="94"/>
  <c r="E17" i="94"/>
  <c r="H11" i="94"/>
  <c r="H14" i="94"/>
  <c r="H43" i="93"/>
  <c r="H45" i="93"/>
  <c r="H6" i="93"/>
  <c r="D43" i="93"/>
  <c r="D45" i="93" s="1"/>
  <c r="D69" i="92"/>
  <c r="H69" i="92"/>
  <c r="C53" i="92"/>
  <c r="H68" i="92"/>
  <c r="F53" i="92"/>
  <c r="H53" i="92" s="1"/>
  <c r="E7" i="92"/>
  <c r="H24" i="92"/>
  <c r="E45" i="93" l="1"/>
  <c r="E43" i="93"/>
  <c r="C69" i="92"/>
  <c r="E69" i="92" s="1"/>
  <c r="E53" i="92"/>
  <c r="G33" i="80" l="1"/>
  <c r="F33" i="80"/>
  <c r="E33" i="80"/>
  <c r="D33" i="80"/>
  <c r="C33" i="80"/>
  <c r="G24" i="80"/>
  <c r="G37" i="80" s="1"/>
  <c r="F24" i="80"/>
  <c r="E24" i="80"/>
  <c r="D24" i="80"/>
  <c r="C24" i="80"/>
  <c r="G18" i="80"/>
  <c r="F18" i="80"/>
  <c r="E18" i="80"/>
  <c r="D18" i="80"/>
  <c r="C18" i="80"/>
  <c r="G14" i="80"/>
  <c r="F14" i="80"/>
  <c r="E14" i="80"/>
  <c r="D14" i="80"/>
  <c r="C14" i="80"/>
  <c r="G11" i="80"/>
  <c r="F11" i="80"/>
  <c r="E11" i="80"/>
  <c r="D11" i="80"/>
  <c r="C11" i="80"/>
  <c r="G8" i="80"/>
  <c r="G21" i="80" s="1"/>
  <c r="F8" i="80"/>
  <c r="E8" i="80"/>
  <c r="D8" i="80"/>
  <c r="C8" i="80"/>
  <c r="G39" i="80" l="1"/>
  <c r="F13" i="71"/>
  <c r="E13" i="71"/>
  <c r="G6" i="71"/>
  <c r="G13" i="71" s="1"/>
  <c r="F6" i="71"/>
  <c r="E6" i="71"/>
  <c r="D6" i="71"/>
  <c r="D13" i="71" s="1"/>
  <c r="C6" i="71"/>
  <c r="C13" i="71" s="1"/>
  <c r="C12" i="79" l="1"/>
  <c r="C35" i="79"/>
  <c r="C21" i="77" l="1"/>
  <c r="D16" i="77"/>
  <c r="D17" i="77"/>
  <c r="D15" i="77"/>
  <c r="D12" i="77"/>
  <c r="D13" i="77"/>
  <c r="D11" i="77"/>
  <c r="D8" i="77"/>
  <c r="D9" i="77"/>
  <c r="D7" i="77"/>
  <c r="C20" i="77"/>
  <c r="C19" i="77"/>
  <c r="D21" i="77" l="1"/>
  <c r="D19" i="77"/>
  <c r="D20" i="77"/>
  <c r="C30" i="79"/>
  <c r="C26" i="79"/>
  <c r="C18" i="79"/>
  <c r="C8" i="79"/>
  <c r="C36" i="79" l="1"/>
  <c r="C38" i="79" s="1"/>
  <c r="E8" i="37"/>
  <c r="M21" i="37"/>
  <c r="G21" i="37"/>
  <c r="H21" i="37"/>
  <c r="I21" i="37"/>
  <c r="J21" i="37"/>
  <c r="L21" i="37"/>
  <c r="N16" i="37"/>
  <c r="N17" i="37"/>
  <c r="N18" i="37"/>
  <c r="N19" i="37"/>
  <c r="N20" i="37"/>
  <c r="N15" i="37"/>
  <c r="N13" i="37"/>
  <c r="N10" i="37"/>
  <c r="N9" i="37"/>
  <c r="N11" i="37"/>
  <c r="N12" i="37"/>
  <c r="E19" i="37"/>
  <c r="E18" i="37"/>
  <c r="E17" i="37"/>
  <c r="E16" i="37"/>
  <c r="E15" i="37"/>
  <c r="M14" i="37"/>
  <c r="L14" i="37"/>
  <c r="K14" i="37"/>
  <c r="J14" i="37"/>
  <c r="I14" i="37"/>
  <c r="H14" i="37"/>
  <c r="G14" i="37"/>
  <c r="F14" i="37"/>
  <c r="C14" i="37"/>
  <c r="E12" i="37"/>
  <c r="E11" i="37"/>
  <c r="E10" i="37"/>
  <c r="E9" i="37"/>
  <c r="M7" i="37"/>
  <c r="L7" i="37"/>
  <c r="J7" i="37"/>
  <c r="I7" i="37"/>
  <c r="H7" i="37"/>
  <c r="G7" i="37"/>
  <c r="F7" i="37"/>
  <c r="F21" i="37" s="1"/>
  <c r="C7" i="37"/>
  <c r="N14" i="37" l="1"/>
  <c r="E14" i="37"/>
  <c r="E7" i="37"/>
  <c r="C21" i="37"/>
  <c r="N8" i="37"/>
  <c r="E21" i="37" l="1"/>
  <c r="N7" i="37"/>
  <c r="N21" i="37" s="1"/>
  <c r="K7" i="37"/>
  <c r="K21" i="37" s="1"/>
  <c r="C5" i="73" l="1"/>
  <c r="S21" i="35" l="1"/>
  <c r="S20" i="35"/>
  <c r="S19" i="35"/>
  <c r="S18" i="35"/>
  <c r="S17" i="35"/>
  <c r="S16" i="35"/>
  <c r="S15" i="35"/>
  <c r="S14" i="35"/>
  <c r="S13" i="35"/>
  <c r="S12" i="35"/>
  <c r="S11" i="35"/>
  <c r="S10" i="35"/>
  <c r="S9" i="35"/>
  <c r="S8" i="35"/>
  <c r="S22" i="35" l="1"/>
  <c r="D22" i="35" l="1"/>
  <c r="E22" i="35"/>
  <c r="F22" i="35"/>
  <c r="G22" i="35"/>
  <c r="H22" i="35"/>
  <c r="I22" i="35"/>
  <c r="J22" i="35"/>
  <c r="K22" i="35"/>
  <c r="L22" i="35"/>
  <c r="M22" i="35"/>
  <c r="N22" i="35"/>
  <c r="O22" i="35"/>
  <c r="P22" i="35"/>
  <c r="Q22" i="35"/>
  <c r="R22" i="35"/>
  <c r="C22" i="35"/>
  <c r="G22" i="74" l="1"/>
  <c r="F22" i="74"/>
  <c r="V7" i="64" l="1"/>
  <c r="T21" i="64" l="1"/>
  <c r="U21" i="64"/>
  <c r="V9" i="64"/>
  <c r="D22" i="74" l="1"/>
  <c r="E22" i="74"/>
  <c r="H22" i="74" s="1"/>
  <c r="C8" i="73" l="1"/>
  <c r="C13" i="73" s="1"/>
  <c r="C44" i="28"/>
  <c r="C32" i="28" l="1"/>
  <c r="C31" i="28" s="1"/>
  <c r="C21" i="64" l="1"/>
  <c r="D21" i="64"/>
  <c r="E21" i="64"/>
  <c r="F21" i="64"/>
  <c r="G21" i="64"/>
  <c r="H21" i="64"/>
  <c r="I21" i="64"/>
  <c r="J21" i="64"/>
  <c r="K21" i="64"/>
  <c r="L21" i="64"/>
  <c r="M21" i="64"/>
  <c r="N21" i="64"/>
  <c r="O21" i="64"/>
  <c r="P21" i="64"/>
  <c r="Q21" i="64"/>
  <c r="R21" i="64"/>
  <c r="S21" i="64"/>
  <c r="V8" i="64" l="1"/>
  <c r="V10" i="64"/>
  <c r="V11" i="64"/>
  <c r="V12" i="64"/>
  <c r="V13" i="64"/>
  <c r="V14" i="64"/>
  <c r="V15" i="64"/>
  <c r="V16" i="64"/>
  <c r="V17" i="64"/>
  <c r="V18" i="64"/>
  <c r="V19" i="64"/>
  <c r="V20" i="64"/>
  <c r="V21" i="64" l="1"/>
  <c r="C48" i="28" l="1"/>
  <c r="C53" i="28" s="1"/>
  <c r="C36" i="28"/>
  <c r="C42" i="28" s="1"/>
  <c r="C12" i="28"/>
  <c r="C6" i="28" l="1"/>
  <c r="C29" i="28" s="1"/>
  <c r="C5" i="6" l="1"/>
  <c r="F5" i="6"/>
  <c r="K5" i="6" s="1"/>
  <c r="G5" i="71"/>
  <c r="E5" i="6"/>
  <c r="J5" i="6" s="1"/>
  <c r="D5" i="6"/>
  <c r="I5" i="6" s="1"/>
  <c r="G5" i="6"/>
  <c r="L5" i="6" s="1"/>
  <c r="C5" i="71" l="1"/>
  <c r="E5" i="71"/>
  <c r="F5" i="71"/>
  <c r="D5" i="71"/>
</calcChain>
</file>

<file path=xl/sharedStrings.xml><?xml version="1.0" encoding="utf-8"?>
<sst xmlns="http://schemas.openxmlformats.org/spreadsheetml/2006/main" count="1584" uniqueCount="984">
  <si>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</si>
  <si>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</si>
  <si>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</si>
  <si>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</si>
  <si>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</si>
  <si>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</si>
  <si>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</si>
  <si>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</si>
  <si>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</si>
  <si>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</si>
  <si>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</si>
  <si>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</si>
  <si>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</si>
  <si>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</si>
  <si>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</si>
  <si>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</si>
  <si>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</si>
  <si>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</si>
  <si>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</si>
  <si>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</si>
  <si>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</si>
  <si>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</si>
  <si>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</si>
  <si>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</si>
  <si>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</si>
  <si>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</si>
  <si>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</si>
  <si>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</si>
  <si>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</si>
  <si>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</si>
  <si>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</si>
  <si>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</si>
  <si>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</si>
  <si>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</si>
  <si>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</si>
  <si>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</si>
  <si>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</si>
  <si>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</si>
  <si>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</si>
  <si>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</si>
  <si>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</si>
  <si>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</si>
  <si>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</si>
  <si>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</si>
  <si>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</si>
  <si>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</si>
  <si>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</si>
  <si>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</si>
  <si>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</si>
  <si>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</si>
  <si>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</si>
  <si>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</si>
  <si>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</si>
  <si>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</si>
  <si>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</si>
  <si>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</si>
  <si>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</si>
  <si>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</si>
  <si>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</si>
  <si>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</si>
  <si>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</si>
  <si>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</si>
  <si>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</si>
  <si>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</si>
  <si>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</si>
  <si>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</si>
  <si>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</si>
  <si>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</si>
  <si>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</si>
  <si>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</si>
  <si>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</si>
  <si>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</si>
  <si>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</si>
  <si>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პროცენტი</t>
  </si>
  <si>
    <t>კონტრაგენტთან დაკავშირებული საკრედიტო რისკის მიხედვით შეწონილი რისკის პოზიციები</t>
  </si>
  <si>
    <t>სავალუტო კურსთან დაკავშირებული კონტრაქტები</t>
  </si>
  <si>
    <t>კონტრაქტები 1  წელზე ნაკლები ვადით</t>
  </si>
  <si>
    <t>კონტრაქტები 1–დან 2 წლამდე ვადით</t>
  </si>
  <si>
    <t>კონტრაქტები 2–დან 3 წლამდე ვადით</t>
  </si>
  <si>
    <t>კონტრაქტები 3–დან 4 წლამდე ვადით</t>
  </si>
  <si>
    <t>კონტრაქტები 4–დან 5 წლამდე ვადით</t>
  </si>
  <si>
    <t>კონტრაქტები 5 წელზე მეტი ვადით</t>
  </si>
  <si>
    <t>საპროცენტო განაკვეთთან დაკავშირებული კონტრაქტები</t>
  </si>
  <si>
    <t>რისკის პოზიციების 
ღირებულება</t>
  </si>
  <si>
    <t xml:space="preserve">ნომინალური 
ღირებულება </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</si>
  <si>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</si>
  <si>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</si>
  <si>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</si>
  <si>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</si>
  <si>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</si>
  <si>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</si>
  <si>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</si>
  <si>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</si>
  <si>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</si>
  <si>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</si>
  <si>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</si>
  <si>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</si>
  <si>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</si>
  <si>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</si>
  <si>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</si>
  <si>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</si>
  <si>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</si>
  <si>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</si>
  <si>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</si>
  <si>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</si>
  <si>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</si>
  <si>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</si>
  <si>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</si>
  <si>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</si>
  <si>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</si>
  <si>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</si>
  <si>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</si>
  <si>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</si>
  <si>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</si>
  <si>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</si>
  <si>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</si>
  <si>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</si>
  <si>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</si>
  <si>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</si>
  <si>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</si>
  <si>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</si>
  <si>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</si>
  <si>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</si>
  <si>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</si>
  <si>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</si>
  <si>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</si>
  <si>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</si>
  <si>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</si>
  <si>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</si>
  <si>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</si>
  <si>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</si>
  <si>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</si>
  <si>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</si>
  <si>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</si>
  <si>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</si>
  <si>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</si>
  <si>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</si>
  <si>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</si>
  <si>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</si>
  <si>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</si>
  <si>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</si>
  <si>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</si>
  <si>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</si>
  <si>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</si>
  <si>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</si>
  <si>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</si>
  <si>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</si>
  <si>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</si>
  <si>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</si>
  <si>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</si>
  <si>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</si>
  <si>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</si>
  <si>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</si>
  <si>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</si>
  <si>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</si>
  <si>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</si>
  <si>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</si>
  <si>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</si>
  <si>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</si>
  <si>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</si>
  <si>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</si>
  <si>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</si>
  <si>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</si>
  <si>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</si>
  <si>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</si>
  <si>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</si>
  <si>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</si>
  <si>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</si>
  <si>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</si>
  <si>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</si>
  <si>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</si>
  <si>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</si>
  <si>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</si>
  <si>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</si>
  <si>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</si>
  <si>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</si>
  <si>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</si>
  <si>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</si>
  <si>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</si>
  <si>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</si>
  <si>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</si>
  <si>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</si>
  <si>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</si>
  <si>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</si>
  <si>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</si>
  <si>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</si>
  <si>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</si>
  <si>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</si>
  <si>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</si>
  <si>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</si>
  <si>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</si>
  <si>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</si>
  <si>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</si>
  <si>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</si>
  <si>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</si>
  <si>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</si>
  <si>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</si>
  <si>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</si>
  <si>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</si>
  <si>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</si>
  <si>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</si>
  <si>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</si>
  <si>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</si>
  <si>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</si>
  <si>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</si>
  <si>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</si>
  <si>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</si>
  <si>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</si>
  <si>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</si>
  <si>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</si>
  <si>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</si>
  <si>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</si>
  <si>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</si>
  <si>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</si>
  <si>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</si>
  <si>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</si>
  <si>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</si>
  <si>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</si>
  <si>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</si>
  <si>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</si>
  <si>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</si>
  <si>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</si>
  <si>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</si>
  <si>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</si>
  <si>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</si>
  <si>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</si>
  <si>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</si>
  <si>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</si>
  <si>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</si>
  <si>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</si>
  <si>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</si>
  <si>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</si>
  <si>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</si>
  <si>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</si>
  <si>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</si>
  <si>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</si>
  <si>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</si>
  <si>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</si>
  <si>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</si>
  <si>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</si>
  <si>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</si>
  <si>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</si>
  <si>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</si>
  <si>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</si>
  <si>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</si>
  <si>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</si>
  <si>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</si>
  <si>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</si>
  <si>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</si>
  <si>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</si>
  <si>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</si>
  <si>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</si>
  <si>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</si>
  <si>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</si>
  <si>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</si>
  <si>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</si>
  <si>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</si>
  <si>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</si>
  <si>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</si>
  <si>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</si>
  <si>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</si>
  <si>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</si>
  <si>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ცხრილი 15</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</si>
  <si>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</si>
  <si>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</si>
  <si>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</si>
  <si>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</si>
  <si>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</si>
  <si>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</si>
  <si>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</si>
  <si>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</si>
  <si>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</si>
  <si>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</si>
  <si>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</si>
  <si>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</si>
  <si>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</si>
  <si>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</si>
  <si>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</si>
  <si>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</si>
  <si>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</si>
  <si>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</si>
  <si>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</si>
  <si>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</si>
  <si>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</si>
  <si>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</si>
  <si>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</si>
  <si>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</si>
  <si>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</si>
  <si>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</si>
  <si>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</si>
  <si>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</si>
  <si>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</si>
  <si>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</si>
  <si>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</si>
  <si>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</si>
  <si>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</si>
  <si>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</si>
  <si>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</si>
  <si>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</si>
  <si>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</si>
  <si>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</si>
  <si>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</si>
  <si>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</si>
  <si>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</si>
  <si>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</si>
  <si>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</si>
  <si>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</si>
  <si>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</si>
  <si>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</si>
  <si>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</si>
  <si>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</si>
  <si>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</si>
  <si>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</si>
  <si>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</si>
  <si>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</si>
  <si>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</si>
  <si>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</si>
  <si>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</si>
  <si>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</si>
  <si>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</si>
  <si>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</si>
  <si>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</si>
  <si>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</si>
  <si>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</si>
  <si>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</si>
  <si>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</si>
  <si>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</si>
  <si>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</si>
  <si>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</si>
  <si>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</si>
  <si>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</si>
  <si>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</si>
  <si>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</si>
  <si>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</si>
  <si>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</si>
  <si>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</si>
  <si>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</si>
  <si>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</si>
  <si>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</si>
  <si>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</si>
  <si>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</si>
  <si>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</si>
  <si>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</si>
  <si>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</si>
  <si>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</si>
  <si>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</si>
  <si>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</si>
  <si>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</si>
  <si>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</si>
  <si>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</si>
  <si>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</si>
  <si>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</si>
  <si>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</si>
  <si>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</si>
  <si>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</si>
  <si>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</si>
  <si>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</si>
  <si>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</si>
  <si>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</si>
  <si>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</si>
  <si>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</si>
  <si>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</si>
  <si>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</si>
  <si>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</si>
  <si>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</si>
  <si>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</si>
  <si>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</si>
  <si>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</si>
  <si>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</si>
  <si>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</si>
  <si>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</si>
  <si>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</si>
  <si>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</si>
  <si>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</si>
  <si>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</si>
  <si>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</si>
  <si>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</si>
  <si>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</si>
  <si>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</si>
  <si>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</si>
  <si>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</si>
  <si>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</si>
  <si>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</si>
  <si>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</si>
  <si>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</si>
  <si>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</si>
  <si>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</si>
  <si>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</si>
  <si>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</si>
  <si>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</si>
  <si>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</si>
  <si>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</si>
  <si>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</si>
  <si>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</si>
  <si>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EU-5a</t>
  </si>
  <si>
    <t>კაპიტალის ადეკვატურობის 50-ე მუხლით განსაზღვრული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</si>
  <si>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</si>
  <si>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(მოთხოვნად აღიარებული გადახდილი ვარიაციის მარჟის თანხის დაქვითვა)</t>
  </si>
  <si>
    <t>(ფინანსურ შუამავლობასთან დაკავშირებული რისკის პოზიციების დაქვითვა)</t>
  </si>
  <si>
    <t>გაყიდული კრედიტის წარმოებული ინსტრუმენტების კორექტირებული ეფექტური ნომინალური ღირებულება</t>
  </si>
  <si>
    <t>(ეფექტური ნომინალური ღირებულების დაქვითვები)</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</si>
  <si>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</si>
  <si>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</si>
  <si>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</si>
  <si>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</si>
  <si>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</si>
  <si>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EU-14a</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</si>
  <si>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</si>
  <si>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</si>
  <si>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EU-15a</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</si>
  <si>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</si>
  <si>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</si>
  <si>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</si>
  <si>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</si>
  <si>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</si>
  <si>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</si>
  <si>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</si>
  <si>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EU-19a</t>
  </si>
  <si>
    <t>(შიდაჯგუფური რისკის პოზიციების დაქვითვა)</t>
  </si>
  <si>
    <t>EU-19b</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</si>
  <si>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</si>
  <si>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</si>
  <si>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</si>
  <si>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</si>
  <si>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</si>
  <si>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</si>
  <si>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</si>
  <si>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</si>
  <si>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</si>
  <si>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</si>
  <si>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</si>
  <si>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</si>
  <si>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</si>
  <si>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კაპიტალის კონსერვაციის ბუფერი*</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</si>
  <si>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https://www.nbg.gov.ge/index.php?m=340&amp;newsid=3901</t>
  </si>
  <si>
    <t>ბაზელ III-ზე დაფუძნებული ჩარჩოს მიხედვით *</t>
  </si>
  <si>
    <t>საბალანსო ელემენტები*</t>
  </si>
  <si>
    <t>*COVID-19-თან დაკავშირებული დამატებითი რეზერვების გათვალისწინება ხდება საბალანსო ელემენტებში რისკის მიხედვით შეწონილი რისკის პოზიციების გაანაგარიშების შემდეგ.</t>
  </si>
  <si>
    <t>სხვა კორექტირებების ეფექტი (ასეთის არსებობის შემთხვევაში) *</t>
  </si>
  <si>
    <t>* სხვა კორექტირებები მოიცავს COVID 19-თან დაკავშირებულ რეზერვებსაც დადებითი ნიშნით. აღნიშნულის გამოკლება ხდება რისკის მიხედვით შეწონილი რისკის პოზიციების დაანგარიშების შემდეგ. იხ. ცხრილი "5.RWA"</t>
  </si>
  <si>
    <t>საბალანსო ელემენტები *</t>
  </si>
  <si>
    <t>* COVID 19-თან დაკავშირებული რეზერვები აკლდება საბალანსო ელემენტებს</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</si>
  <si>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</si>
  <si>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</si>
  <si>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</si>
  <si>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</si>
  <si>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</si>
  <si>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</si>
  <si>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</si>
  <si>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</si>
  <si>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</si>
  <si>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</si>
  <si>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</si>
  <si>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</si>
  <si>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</si>
  <si>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</si>
  <si>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</si>
  <si>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</si>
  <si>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</si>
  <si>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</si>
  <si>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</si>
  <si>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</si>
  <si>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</si>
  <si>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</si>
  <si>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</si>
  <si>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</si>
  <si>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</si>
  <si>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</si>
  <si>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</si>
  <si>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</si>
  <si>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</si>
  <si>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</si>
  <si>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</si>
  <si>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</si>
  <si>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</si>
  <si>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</si>
  <si>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</si>
  <si>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</si>
  <si>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</si>
  <si>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</si>
  <si>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</si>
  <si>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</si>
  <si>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</si>
  <si>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</si>
  <si>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</si>
  <si>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</si>
  <si>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</si>
  <si>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</si>
  <si>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</si>
  <si>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</si>
  <si>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</si>
  <si>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</si>
  <si>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</si>
  <si>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</si>
  <si>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</si>
  <si>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</si>
  <si>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</si>
  <si>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</si>
  <si>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</si>
  <si>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</si>
  <si>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</si>
  <si>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</si>
  <si>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</si>
  <si>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</si>
  <si>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</si>
  <si>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</si>
  <si>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</si>
  <si>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</si>
  <si>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</si>
  <si>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</si>
  <si>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</si>
  <si>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</si>
  <si>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</si>
  <si>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</si>
  <si>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</si>
  <si>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</si>
  <si>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</si>
  <si>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</si>
  <si>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</si>
  <si>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</si>
  <si>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</si>
  <si>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</si>
  <si>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</si>
  <si>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</si>
  <si>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</si>
  <si>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</si>
  <si>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</si>
  <si>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</si>
  <si>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</si>
  <si>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</si>
  <si>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</si>
  <si>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</si>
  <si>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</si>
  <si>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</si>
  <si>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</si>
  <si>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</si>
  <si>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</si>
  <si>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</si>
  <si>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</si>
  <si>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</si>
  <si>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</si>
  <si>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</si>
  <si>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</si>
  <si>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</si>
  <si>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</si>
  <si>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</si>
  <si>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</si>
  <si>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</si>
  <si>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</si>
  <si>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</si>
  <si>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</si>
  <si>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</si>
  <si>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</si>
  <si>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</si>
  <si>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</si>
  <si>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</si>
  <si>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</si>
  <si>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</si>
  <si>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</si>
  <si>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</si>
  <si>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</si>
  <si>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</si>
  <si>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</si>
  <si>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</si>
  <si>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</si>
  <si>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</si>
  <si>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</si>
  <si>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</si>
  <si>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</si>
  <si>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</si>
  <si>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</si>
  <si>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</si>
  <si>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</si>
  <si>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</si>
  <si>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</si>
  <si>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</si>
  <si>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</si>
  <si>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</si>
  <si>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</si>
  <si>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</si>
  <si>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</si>
  <si>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</si>
  <si>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</si>
  <si>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</si>
  <si>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</si>
  <si>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</si>
  <si>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</si>
  <si>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</si>
  <si>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</si>
  <si>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</si>
  <si>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</si>
  <si>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</si>
  <si>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</si>
  <si>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</si>
  <si>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</si>
  <si>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</si>
  <si>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</si>
  <si>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</si>
  <si>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</si>
  <si>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</si>
  <si>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</si>
  <si>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</si>
  <si>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</si>
  <si>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</si>
  <si>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</si>
  <si>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</si>
  <si>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</si>
  <si>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</si>
  <si>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</si>
  <si>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</si>
  <si>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</si>
  <si>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</si>
  <si>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</si>
  <si>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</si>
  <si>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</si>
  <si>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</si>
  <si>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</si>
  <si>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</si>
  <si>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</si>
  <si>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</si>
  <si>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</si>
  <si>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</si>
  <si>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</si>
  <si>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</si>
  <si>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</si>
  <si>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</si>
  <si>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</si>
  <si>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</si>
  <si>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</si>
  <si>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</si>
  <si>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</si>
  <si>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</si>
  <si>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</si>
  <si>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</si>
  <si>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</si>
  <si>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</si>
  <si>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</si>
  <si>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</si>
  <si>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</si>
  <si>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</si>
  <si>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</si>
  <si>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</si>
  <si>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</si>
  <si>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</si>
  <si>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</si>
  <si>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</si>
  <si>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</si>
  <si>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</si>
  <si>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</si>
  <si>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</si>
  <si>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</si>
  <si>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</si>
  <si>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</si>
  <si>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</si>
  <si>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</si>
  <si>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</si>
  <si>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</si>
  <si>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</si>
  <si>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</si>
  <si>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</si>
  <si>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</si>
  <si>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</si>
  <si>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</si>
  <si>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</si>
  <si>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</si>
  <si>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</si>
  <si>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</si>
  <si>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</si>
  <si>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</si>
  <si>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</si>
  <si>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</si>
  <si>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</si>
  <si>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</si>
  <si>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</si>
  <si>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</si>
  <si>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</si>
  <si>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</si>
  <si>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</si>
  <si>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</si>
  <si>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</si>
  <si>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</si>
  <si>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</si>
  <si>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</si>
  <si>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</si>
  <si>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</si>
  <si>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</si>
  <si>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</si>
  <si>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</si>
  <si>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r>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r>
    <r>
      <rPr>
        <sz val="8"/>
        <color rgb="FFFF0000"/>
        <rFont val="Sylfaen"/>
        <family val="1"/>
      </rPr>
      <t xml:space="preserve">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r>
  </si>
  <si>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</si>
  <si>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</si>
  <si>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</si>
  <si>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</si>
  <si>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</si>
  <si>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</si>
  <si>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</si>
  <si>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</si>
  <si>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</si>
  <si>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</si>
  <si>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</si>
  <si>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</si>
  <si>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</si>
  <si>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</si>
  <si>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</si>
  <si>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</si>
  <si>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</si>
  <si>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</si>
  <si>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</si>
  <si>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</si>
  <si>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</si>
  <si>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</si>
  <si>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</si>
  <si>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</si>
  <si>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</si>
  <si>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</si>
  <si>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</si>
  <si>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</si>
  <si>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</si>
  <si>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</si>
  <si>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</si>
  <si>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</si>
  <si>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</si>
  <si>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</si>
  <si>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</si>
  <si>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</si>
  <si>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</si>
  <si>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</si>
  <si>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</si>
  <si>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</si>
  <si>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</si>
  <si>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</si>
  <si>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</si>
  <si>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</si>
  <si>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</si>
  <si>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</si>
  <si>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</si>
  <si>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</si>
  <si>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</si>
  <si>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</si>
  <si>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</si>
  <si>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</si>
  <si>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</si>
  <si>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</si>
  <si>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</si>
  <si>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</si>
  <si>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</si>
  <si>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</si>
  <si>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</si>
  <si>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</si>
  <si>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</si>
  <si>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</si>
  <si>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</si>
  <si>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</si>
  <si>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</si>
  <si>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</si>
  <si>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</si>
  <si>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</si>
  <si>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</si>
  <si>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</si>
  <si>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</si>
  <si>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</si>
  <si>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</si>
  <si>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</si>
  <si>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</si>
  <si>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</si>
  <si>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</si>
  <si>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</si>
  <si>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</si>
  <si>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</si>
  <si>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</si>
  <si>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</si>
  <si>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</si>
  <si>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</si>
  <si>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</si>
  <si>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</si>
  <si>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</si>
  <si>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</si>
  <si>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</si>
  <si>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</si>
  <si>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</si>
  <si>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</si>
  <si>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</si>
  <si>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</si>
  <si>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</si>
  <si>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</si>
  <si>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</si>
  <si>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</si>
  <si>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</si>
  <si>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</si>
  <si>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</si>
  <si>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</si>
  <si>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</si>
  <si>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</si>
  <si>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</si>
  <si>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</si>
  <si>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</si>
  <si>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</si>
  <si>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</si>
  <si>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</si>
  <si>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</si>
  <si>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</si>
  <si>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</si>
  <si>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</si>
  <si>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</si>
  <si>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</si>
  <si>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</si>
  <si>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</si>
  <si>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</si>
  <si>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</si>
  <si>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</si>
  <si>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</si>
  <si>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</si>
  <si>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</si>
  <si>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</si>
  <si>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</si>
  <si>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</si>
  <si>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</si>
  <si>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</si>
  <si>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</si>
  <si>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</si>
  <si>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</si>
  <si>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</si>
  <si>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</si>
  <si>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</si>
  <si>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</si>
  <si>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</si>
  <si>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</si>
  <si>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</si>
  <si>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</si>
  <si>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</si>
  <si>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</si>
  <si>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</si>
  <si>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</si>
  <si>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</si>
  <si>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</si>
  <si>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</si>
  <si>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</si>
  <si>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</si>
  <si>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</si>
  <si>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</si>
  <si>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</si>
  <si>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</si>
  <si>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</si>
  <si>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</si>
  <si>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</si>
  <si>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</si>
  <si>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</si>
  <si>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</si>
  <si>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</si>
  <si>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</si>
  <si>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</si>
  <si>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</si>
  <si>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</si>
  <si>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</si>
  <si>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</si>
  <si>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</si>
  <si>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</si>
  <si>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</si>
  <si>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</si>
  <si>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</si>
  <si>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</si>
  <si>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</si>
  <si>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</si>
  <si>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</si>
  <si>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</si>
  <si>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</si>
  <si>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</si>
  <si>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</si>
  <si>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</si>
  <si>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</si>
  <si>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</si>
  <si>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</si>
  <si>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</si>
  <si>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</si>
  <si>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</si>
  <si>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</si>
  <si>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</si>
  <si>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</si>
  <si>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</si>
  <si>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</si>
  <si>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</si>
  <si>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</si>
  <si>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</si>
  <si>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</si>
  <si>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</si>
  <si>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</si>
  <si>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</si>
  <si>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</si>
  <si>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</si>
  <si>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</si>
  <si>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</si>
  <si>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</si>
  <si>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</si>
  <si>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</si>
  <si>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</si>
  <si>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</si>
  <si>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</si>
  <si>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</si>
  <si>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</si>
  <si>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</si>
  <si>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</si>
  <si>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</si>
  <si>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</si>
  <si>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</si>
  <si>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</si>
  <si>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</si>
  <si>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</si>
  <si>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</si>
  <si>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</si>
  <si>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</si>
  <si>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</si>
  <si>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</si>
  <si>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</si>
  <si>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</si>
  <si>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</si>
  <si>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</si>
  <si>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</si>
  <si>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</si>
  <si>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</si>
  <si>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</si>
  <si>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</si>
  <si>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</si>
  <si>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</si>
  <si>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</si>
  <si>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</si>
  <si>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</si>
  <si>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</si>
  <si>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</si>
  <si>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</si>
  <si>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</si>
  <si>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</si>
  <si>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</si>
  <si>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</si>
  <si>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</si>
  <si>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</si>
  <si>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ფასს-ის საფუძელზე დაანგარიშებული რიცხვები</t>
  </si>
  <si>
    <t>"საქართველოს საბანკო დაწესებულებებისათვის ბუღალტრული აღრიცხვის ანგარიშთა გეგმის და ანგარიშთა გეგმის გამოყენების ინსტრუქციის“  შესაბამისად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</si>
  <si>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</si>
  <si>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</si>
  <si>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</si>
  <si>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</si>
  <si>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</si>
  <si>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</si>
  <si>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</si>
  <si>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https://nbg.gov.ge/page/covid-19</t>
  </si>
  <si>
    <r>
      <rPr>
        <sz val="8"/>
        <color rgb="FFFF0000"/>
        <rFont val="Sylfaen"/>
        <family val="1"/>
      </rPr>
      <t>22-ე</t>
    </r>
    <r>
      <rPr>
        <sz val="8"/>
        <rFont val="Sylfaen"/>
        <family val="1"/>
      </rPr>
      <t xml:space="preserve">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r>
  </si>
  <si>
    <r>
      <t xml:space="preserve">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t>
    </r>
    <r>
      <rPr>
        <sz val="8"/>
        <color rgb="FFFF0000"/>
        <rFont val="Sylfaen"/>
        <family val="1"/>
      </rPr>
      <t xml:space="preserve">24-ე </t>
    </r>
    <r>
      <rPr>
        <sz val="8"/>
        <rFont val="Sylfaen"/>
        <family val="1"/>
      </rPr>
      <t>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r>
  </si>
  <si>
    <r>
      <t xml:space="preserve">უმოქმედო სესხები – მთლიანი სესხებიდან </t>
    </r>
    <r>
      <rPr>
        <sz val="8"/>
        <color rgb="FFFF0000"/>
        <rFont val="Sylfaen"/>
        <family val="1"/>
      </rPr>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r>
  </si>
  <si>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</si>
  <si>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</si>
  <si>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r>
      <t xml:space="preserve">IFRS 9-ის შესაბამისად. </t>
    </r>
    <r>
      <rPr>
        <sz val="8"/>
        <color rgb="FFFF0000"/>
        <rFont val="Sylfaen"/>
        <family val="1"/>
      </rPr>
      <t>არ შედის მოსალოდნელი საკრედიტო ზარალი სესხების აუთვისებელ ნაწილზე</t>
    </r>
  </si>
  <si>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</si>
  <si>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r>
      <t xml:space="preserve">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t>
    </r>
    <r>
      <rPr>
        <sz val="8"/>
        <color rgb="FFFF0000"/>
        <rFont val="Sylfaen"/>
        <family val="1"/>
      </rPr>
      <t>არ შედის მოსალოდნელი საკრედიტო ზარალი სესხების აუთვისებელ ნაწილზე</t>
    </r>
  </si>
  <si>
    <r>
      <t xml:space="preserve">1.1 ველში შემავალი უზრუნველყოფილი სესხების მოსალოდნელი საკრედიტო ზარალი IFRS 9-ის შესაბამისად, </t>
    </r>
    <r>
      <rPr>
        <sz val="8"/>
        <color rgb="FFFF0000"/>
        <rFont val="Sylfaen"/>
        <family val="1"/>
      </rPr>
      <t>არ შედის მოსალოდნელი საკრედიტო ზარალი სესხების აუთვისებელ ნაწილზე</t>
    </r>
  </si>
  <si>
    <r>
      <t>მოსალოდნელი საკრედიტო ზარალი IFRS 9-ის შესაბამისად,</t>
    </r>
    <r>
      <rPr>
        <sz val="8"/>
        <color rgb="FFFF0000"/>
        <rFont val="Sylfaen"/>
        <family val="1"/>
      </rPr>
      <t xml:space="preserve"> არ შედის მოსალოდნელი საკრედიტო ზარალი სესხების აუთვისებელ ნაწილზე</t>
    </r>
  </si>
  <si>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</si>
  <si>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</si>
  <si>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</si>
  <si>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</si>
  <si>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სს იშბანკი საქართველო</t>
  </si>
  <si>
    <t>ოლგუნ თუფან ქურბანოღლუ</t>
  </si>
  <si>
    <t>ჰუსეინ ემრე ილმაზ</t>
  </si>
  <si>
    <t>www.isbank.ge</t>
  </si>
  <si>
    <t>არადამოუკიდებელი თავმჯდომარე</t>
  </si>
  <si>
    <t>ოზან უიარ</t>
  </si>
  <si>
    <t>არადამოუკიდებელ წევრი</t>
  </si>
  <si>
    <t>ჰუსეინ სერდარ იუჯელ</t>
  </si>
  <si>
    <t>სერმინ ნაზიმე სარაჩ სოსანოღლუ</t>
  </si>
  <si>
    <t>თამარ სანიკიძე</t>
  </si>
  <si>
    <t>დამოუკიდებელი წევრი</t>
  </si>
  <si>
    <t>ნათია ჯანელიძე</t>
  </si>
  <si>
    <t>გენერალური დირექტორი</t>
  </si>
  <si>
    <t>ჰაკან ქურალ</t>
  </si>
  <si>
    <t>გენერალური დირექტორის მოადგილე</t>
  </si>
  <si>
    <t>უჩა სარალიძე</t>
  </si>
  <si>
    <t>ფინანსური დირექტორი</t>
  </si>
  <si>
    <t>ვასილ აფხაზავა</t>
  </si>
  <si>
    <t>რისკების დირექტორი</t>
  </si>
  <si>
    <t>სს თურქეთის იშ ბანკი</t>
  </si>
  <si>
    <t>თურქეთის იშ ბანკის საპენსიო ფონდი</t>
  </si>
  <si>
    <t>თურქეთის რესპუბლიკური სახალხო პარტია</t>
  </si>
  <si>
    <t xml:space="preserve">Table 9 (Capital), N10 </t>
  </si>
  <si>
    <t>Table 9 (Capital), N2</t>
  </si>
  <si>
    <t>Table 9 (Capital), N6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</si>
</sst>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6">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5" formatCode="_-* #,##0_-;\-* #,##0_-;_-* &quot;-&quot;??_-;_-@_-"/>
  </numFmts>
  <fonts count="161">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color rgb="FF333333"/>
      <name val="Sylfaen"/>
      <family val="1"/>
    </font>
    <font>
      <i/>
      <sz val="10"/>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u/>
      <sz val="8"/>
      <name val="Sylfaen"/>
      <family val="1"/>
    </font>
    <font>
      <b/>
      <i/>
      <sz val="10"/>
      <color theme="1"/>
      <name val="Calibri"/>
      <family val="2"/>
      <scheme val="minor"/>
    </font>
    <font>
      <b/>
      <i/>
      <sz val="11"/>
      <color theme="1"/>
      <name val="Calibri"/>
      <family val="2"/>
      <scheme val="minor"/>
    </font>
    <font>
      <b/>
      <sz val="11"/>
      <color theme="1"/>
      <name val="Sylfaen"/>
      <family val="1"/>
    </font>
    <font>
      <b/>
      <u/>
      <sz val="10"/>
      <color indexed="12"/>
      <name val="Arial"/>
      <family val="2"/>
    </font>
    <font>
      <b/>
      <sz val="10"/>
      <color theme="1"/>
      <name val="Lucida Bright"/>
      <family val="1"/>
    </font>
    <font>
      <sz val="10"/>
      <color theme="1"/>
      <name val="Arial"/>
      <family val="2"/>
    </font>
    <font>
      <sz val="10"/>
      <color rgb="FF333333"/>
      <name val="Arial"/>
      <family val="2"/>
    </font>
    <font>
      <b/>
      <sz val="10"/>
      <color theme="1"/>
      <name val="Times New Roman"/>
      <family val="1"/>
      <charset val="162"/>
    </font>
    <font>
      <b/>
      <sz val="10"/>
      <color theme="1"/>
      <name val="Arial"/>
      <family val="2"/>
      <charset val="162"/>
    </font>
    <font>
      <b/>
      <sz val="10"/>
      <color theme="1"/>
      <name val="Arial"/>
      <family val="2"/>
    </font>
    <font>
      <b/>
      <sz val="11"/>
      <color theme="1"/>
      <name val="Calibri"/>
      <family val="2"/>
      <charset val="162"/>
      <scheme val="minor"/>
    </font>
    <font>
      <i/>
      <sz val="10"/>
      <color theme="1"/>
      <name val="Arial"/>
      <family val="2"/>
    </font>
    <font>
      <b/>
      <i/>
      <sz val="10"/>
      <color theme="1"/>
      <name val="Arial"/>
      <family val="2"/>
      <charset val="162"/>
    </font>
    <font>
      <b/>
      <i/>
      <sz val="10"/>
      <color theme="1"/>
      <name val="Sylfaen"/>
      <family val="1"/>
      <charset val="162"/>
    </font>
    <font>
      <sz val="10"/>
      <color theme="1"/>
      <name val="Arial"/>
      <family val="2"/>
      <charset val="162"/>
    </font>
    <font>
      <b/>
      <sz val="10"/>
      <color theme="1"/>
      <name val="Calibri"/>
      <family val="2"/>
      <charset val="162"/>
      <scheme val="minor"/>
    </font>
    <font>
      <sz val="10"/>
      <color theme="1"/>
      <name val="Calibri"/>
      <family val="2"/>
      <charset val="162"/>
      <scheme val="minor"/>
    </font>
    <font>
      <sz val="9"/>
      <color theme="1"/>
      <name val="Sylfaen"/>
      <family val="1"/>
      <charset val="162"/>
    </font>
    <font>
      <b/>
      <sz val="9"/>
      <color theme="1"/>
      <name val="Sylfaen"/>
      <family val="1"/>
      <charset val="162"/>
    </font>
    <font>
      <b/>
      <sz val="9"/>
      <name val="Sylfaen"/>
      <family val="1"/>
      <charset val="162"/>
    </font>
    <font>
      <sz val="9"/>
      <name val="Sylfaen"/>
      <family val="1"/>
      <charset val="162"/>
    </font>
    <font>
      <b/>
      <sz val="9"/>
      <name val="Calibri"/>
      <family val="2"/>
      <charset val="162"/>
      <scheme val="minor"/>
    </font>
  </fonts>
  <fills count="8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6" tint="0.59999389629810485"/>
        <bgColor indexed="64"/>
      </patternFill>
    </fill>
  </fills>
  <borders count="164">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thin">
        <color theme="6" tint="-0.499984740745262"/>
      </right>
      <top style="thin">
        <color theme="6" tint="-0.499984740745262"/>
      </top>
      <bottom style="medium">
        <color indexed="64"/>
      </bottom>
      <diagonal/>
    </border>
    <border>
      <left style="medium">
        <color indexed="64"/>
      </left>
      <right/>
      <top style="thin">
        <color indexed="64"/>
      </top>
      <bottom style="medium">
        <color indexed="64"/>
      </bottom>
      <diagonal/>
    </border>
  </borders>
  <cellStyleXfs count="21415">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166"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4" fillId="0" borderId="0"/>
    <xf numFmtId="168" fontId="25" fillId="37" borderId="0"/>
    <xf numFmtId="169" fontId="25" fillId="37" borderId="0"/>
    <xf numFmtId="168" fontId="25" fillId="37" borderId="0"/>
    <xf numFmtId="0" fontId="26" fillId="38" borderId="0" applyNumberFormat="0" applyBorder="0" applyAlignment="0" applyProtection="0"/>
    <xf numFmtId="0" fontId="4" fillId="13"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0" fontId="26" fillId="38"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0" fontId="26" fillId="38" borderId="0" applyNumberFormat="0" applyBorder="0" applyAlignment="0" applyProtection="0"/>
    <xf numFmtId="0" fontId="26" fillId="39" borderId="0" applyNumberFormat="0" applyBorder="0" applyAlignment="0" applyProtection="0"/>
    <xf numFmtId="0" fontId="4" fillId="17"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0" fontId="26" fillId="39"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0" fontId="26" fillId="39" borderId="0" applyNumberFormat="0" applyBorder="0" applyAlignment="0" applyProtection="0"/>
    <xf numFmtId="0" fontId="26" fillId="40" borderId="0" applyNumberFormat="0" applyBorder="0" applyAlignment="0" applyProtection="0"/>
    <xf numFmtId="0" fontId="4" fillId="21"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0" fontId="26" fillId="40"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0" fontId="26" fillId="40" borderId="0" applyNumberFormat="0" applyBorder="0" applyAlignment="0" applyProtection="0"/>
    <xf numFmtId="0" fontId="26" fillId="41" borderId="0" applyNumberFormat="0" applyBorder="0" applyAlignment="0" applyProtection="0"/>
    <xf numFmtId="0" fontId="4" fillId="25"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0" fontId="26" fillId="4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0" fontId="26" fillId="41" borderId="0" applyNumberFormat="0" applyBorder="0" applyAlignment="0" applyProtection="0"/>
    <xf numFmtId="0" fontId="26" fillId="42" borderId="0" applyNumberFormat="0" applyBorder="0" applyAlignment="0" applyProtection="0"/>
    <xf numFmtId="0" fontId="4" fillId="29"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0" fontId="26" fillId="42"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0" fontId="26" fillId="42" borderId="0" applyNumberFormat="0" applyBorder="0" applyAlignment="0" applyProtection="0"/>
    <xf numFmtId="0" fontId="26" fillId="43" borderId="0" applyNumberFormat="0" applyBorder="0" applyAlignment="0" applyProtection="0"/>
    <xf numFmtId="0" fontId="4" fillId="3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0" fontId="26" fillId="4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0" fontId="26" fillId="43" borderId="0" applyNumberFormat="0" applyBorder="0" applyAlignment="0" applyProtection="0"/>
    <xf numFmtId="0" fontId="26" fillId="44" borderId="0" applyNumberFormat="0" applyBorder="0" applyAlignment="0" applyProtection="0"/>
    <xf numFmtId="0" fontId="4" fillId="1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0" fontId="26" fillId="4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0" fontId="26" fillId="44" borderId="0" applyNumberFormat="0" applyBorder="0" applyAlignment="0" applyProtection="0"/>
    <xf numFmtId="0" fontId="26" fillId="45" borderId="0" applyNumberFormat="0" applyBorder="0" applyAlignment="0" applyProtection="0"/>
    <xf numFmtId="0" fontId="4" fillId="18"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0" fontId="26" fillId="45"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0" fontId="26" fillId="45" borderId="0" applyNumberFormat="0" applyBorder="0" applyAlignment="0" applyProtection="0"/>
    <xf numFmtId="0" fontId="26" fillId="46" borderId="0" applyNumberFormat="0" applyBorder="0" applyAlignment="0" applyProtection="0"/>
    <xf numFmtId="0" fontId="4" fillId="22"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0" fontId="26" fillId="46"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0" fontId="26" fillId="46" borderId="0" applyNumberFormat="0" applyBorder="0" applyAlignment="0" applyProtection="0"/>
    <xf numFmtId="0" fontId="26" fillId="41" borderId="0" applyNumberFormat="0" applyBorder="0" applyAlignment="0" applyProtection="0"/>
    <xf numFmtId="0" fontId="4" fillId="26"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0" fontId="26" fillId="41"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0" fontId="26" fillId="41" borderId="0" applyNumberFormat="0" applyBorder="0" applyAlignment="0" applyProtection="0"/>
    <xf numFmtId="0" fontId="26" fillId="44" borderId="0" applyNumberFormat="0" applyBorder="0" applyAlignment="0" applyProtection="0"/>
    <xf numFmtId="0" fontId="4" fillId="30"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0" fontId="26" fillId="44"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0" fontId="26" fillId="44" borderId="0" applyNumberFormat="0" applyBorder="0" applyAlignment="0" applyProtection="0"/>
    <xf numFmtId="0" fontId="26" fillId="47" borderId="0" applyNumberFormat="0" applyBorder="0" applyAlignment="0" applyProtection="0"/>
    <xf numFmtId="0" fontId="4" fillId="34" borderId="0" applyNumberFormat="0" applyBorder="0" applyAlignment="0" applyProtection="0"/>
    <xf numFmtId="168" fontId="27" fillId="47" borderId="0" applyNumberFormat="0" applyBorder="0" applyAlignment="0" applyProtection="0"/>
    <xf numFmtId="168" fontId="27" fillId="47" borderId="0" applyNumberFormat="0" applyBorder="0" applyAlignment="0" applyProtection="0"/>
    <xf numFmtId="169" fontId="27" fillId="47" borderId="0" applyNumberFormat="0" applyBorder="0" applyAlignment="0" applyProtection="0"/>
    <xf numFmtId="0" fontId="26" fillId="47"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168" fontId="27" fillId="47" borderId="0" applyNumberFormat="0" applyBorder="0" applyAlignment="0" applyProtection="0"/>
    <xf numFmtId="169" fontId="27" fillId="47" borderId="0" applyNumberFormat="0" applyBorder="0" applyAlignment="0" applyProtection="0"/>
    <xf numFmtId="168" fontId="27" fillId="47" borderId="0" applyNumberFormat="0" applyBorder="0" applyAlignment="0" applyProtection="0"/>
    <xf numFmtId="168" fontId="27" fillId="47" borderId="0" applyNumberFormat="0" applyBorder="0" applyAlignment="0" applyProtection="0"/>
    <xf numFmtId="169" fontId="27" fillId="47" borderId="0" applyNumberFormat="0" applyBorder="0" applyAlignment="0" applyProtection="0"/>
    <xf numFmtId="168" fontId="27" fillId="47" borderId="0" applyNumberFormat="0" applyBorder="0" applyAlignment="0" applyProtection="0"/>
    <xf numFmtId="168" fontId="27" fillId="47" borderId="0" applyNumberFormat="0" applyBorder="0" applyAlignment="0" applyProtection="0"/>
    <xf numFmtId="169" fontId="27" fillId="47" borderId="0" applyNumberFormat="0" applyBorder="0" applyAlignment="0" applyProtection="0"/>
    <xf numFmtId="168" fontId="27" fillId="47" borderId="0" applyNumberFormat="0" applyBorder="0" applyAlignment="0" applyProtection="0"/>
    <xf numFmtId="168" fontId="27" fillId="47" borderId="0" applyNumberFormat="0" applyBorder="0" applyAlignment="0" applyProtection="0"/>
    <xf numFmtId="169" fontId="27" fillId="47" borderId="0" applyNumberFormat="0" applyBorder="0" applyAlignment="0" applyProtection="0"/>
    <xf numFmtId="168" fontId="27" fillId="47" borderId="0" applyNumberFormat="0" applyBorder="0" applyAlignment="0" applyProtection="0"/>
    <xf numFmtId="0" fontId="26" fillId="47" borderId="0" applyNumberFormat="0" applyBorder="0" applyAlignment="0" applyProtection="0"/>
    <xf numFmtId="0" fontId="28" fillId="48" borderId="0" applyNumberFormat="0" applyBorder="0" applyAlignment="0" applyProtection="0"/>
    <xf numFmtId="0" fontId="29" fillId="15"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0" fontId="28" fillId="48"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0" fontId="28" fillId="48" borderId="0" applyNumberFormat="0" applyBorder="0" applyAlignment="0" applyProtection="0"/>
    <xf numFmtId="0" fontId="28" fillId="45" borderId="0" applyNumberFormat="0" applyBorder="0" applyAlignment="0" applyProtection="0"/>
    <xf numFmtId="0" fontId="29" fillId="19"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0" fontId="28" fillId="45"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0" fontId="28" fillId="45" borderId="0" applyNumberFormat="0" applyBorder="0" applyAlignment="0" applyProtection="0"/>
    <xf numFmtId="0" fontId="28" fillId="46" borderId="0" applyNumberFormat="0" applyBorder="0" applyAlignment="0" applyProtection="0"/>
    <xf numFmtId="0" fontId="29" fillId="23" borderId="0" applyNumberFormat="0" applyBorder="0" applyAlignment="0" applyProtection="0"/>
    <xf numFmtId="168" fontId="30" fillId="46"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0" fontId="28" fillId="46"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168" fontId="30" fillId="46"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168" fontId="30" fillId="46"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168" fontId="30" fillId="46"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168" fontId="30" fillId="46" borderId="0" applyNumberFormat="0" applyBorder="0" applyAlignment="0" applyProtection="0"/>
    <xf numFmtId="0" fontId="28" fillId="46" borderId="0" applyNumberFormat="0" applyBorder="0" applyAlignment="0" applyProtection="0"/>
    <xf numFmtId="0" fontId="28" fillId="49" borderId="0" applyNumberFormat="0" applyBorder="0" applyAlignment="0" applyProtection="0"/>
    <xf numFmtId="0" fontId="29" fillId="27"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0" fontId="28" fillId="49"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0" fontId="28" fillId="49" borderId="0" applyNumberFormat="0" applyBorder="0" applyAlignment="0" applyProtection="0"/>
    <xf numFmtId="0" fontId="28" fillId="50" borderId="0" applyNumberFormat="0" applyBorder="0" applyAlignment="0" applyProtection="0"/>
    <xf numFmtId="0" fontId="29" fillId="31"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0" fontId="28" fillId="50"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0" fontId="28" fillId="50" borderId="0" applyNumberFormat="0" applyBorder="0" applyAlignment="0" applyProtection="0"/>
    <xf numFmtId="0" fontId="28" fillId="51" borderId="0" applyNumberFormat="0" applyBorder="0" applyAlignment="0" applyProtection="0"/>
    <xf numFmtId="0" fontId="29" fillId="35" borderId="0" applyNumberFormat="0" applyBorder="0" applyAlignment="0" applyProtection="0"/>
    <xf numFmtId="168" fontId="30" fillId="51" borderId="0" applyNumberFormat="0" applyBorder="0" applyAlignment="0" applyProtection="0"/>
    <xf numFmtId="168" fontId="30" fillId="51" borderId="0" applyNumberFormat="0" applyBorder="0" applyAlignment="0" applyProtection="0"/>
    <xf numFmtId="169" fontId="30" fillId="51" borderId="0" applyNumberFormat="0" applyBorder="0" applyAlignment="0" applyProtection="0"/>
    <xf numFmtId="0" fontId="28" fillId="51"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168" fontId="30" fillId="51" borderId="0" applyNumberFormat="0" applyBorder="0" applyAlignment="0" applyProtection="0"/>
    <xf numFmtId="169" fontId="30" fillId="51" borderId="0" applyNumberFormat="0" applyBorder="0" applyAlignment="0" applyProtection="0"/>
    <xf numFmtId="168" fontId="30" fillId="51" borderId="0" applyNumberFormat="0" applyBorder="0" applyAlignment="0" applyProtection="0"/>
    <xf numFmtId="168" fontId="30" fillId="51" borderId="0" applyNumberFormat="0" applyBorder="0" applyAlignment="0" applyProtection="0"/>
    <xf numFmtId="169" fontId="30" fillId="51" borderId="0" applyNumberFormat="0" applyBorder="0" applyAlignment="0" applyProtection="0"/>
    <xf numFmtId="168" fontId="30" fillId="51" borderId="0" applyNumberFormat="0" applyBorder="0" applyAlignment="0" applyProtection="0"/>
    <xf numFmtId="168" fontId="30" fillId="51" borderId="0" applyNumberFormat="0" applyBorder="0" applyAlignment="0" applyProtection="0"/>
    <xf numFmtId="169" fontId="30" fillId="51" borderId="0" applyNumberFormat="0" applyBorder="0" applyAlignment="0" applyProtection="0"/>
    <xf numFmtId="168" fontId="30" fillId="51" borderId="0" applyNumberFormat="0" applyBorder="0" applyAlignment="0" applyProtection="0"/>
    <xf numFmtId="168" fontId="30" fillId="51" borderId="0" applyNumberFormat="0" applyBorder="0" applyAlignment="0" applyProtection="0"/>
    <xf numFmtId="169" fontId="30" fillId="51" borderId="0" applyNumberFormat="0" applyBorder="0" applyAlignment="0" applyProtection="0"/>
    <xf numFmtId="168" fontId="30" fillId="51" borderId="0" applyNumberFormat="0" applyBorder="0" applyAlignment="0" applyProtection="0"/>
    <xf numFmtId="0" fontId="28" fillId="51" borderId="0" applyNumberFormat="0" applyBorder="0" applyAlignment="0" applyProtection="0"/>
    <xf numFmtId="0" fontId="26" fillId="52" borderId="0" applyNumberFormat="0" applyBorder="0" applyAlignment="0" applyProtection="0"/>
    <xf numFmtId="0" fontId="26" fillId="52" borderId="0" applyNumberFormat="0" applyBorder="0" applyAlignment="0" applyProtection="0"/>
    <xf numFmtId="0" fontId="28" fillId="53" borderId="0" applyNumberFormat="0" applyBorder="0" applyAlignment="0" applyProtection="0"/>
    <xf numFmtId="0" fontId="28" fillId="54" borderId="0" applyNumberFormat="0" applyBorder="0" applyAlignment="0" applyProtection="0"/>
    <xf numFmtId="0" fontId="29" fillId="12" borderId="0" applyNumberFormat="0" applyBorder="0" applyAlignment="0" applyProtection="0"/>
    <xf numFmtId="168" fontId="30" fillId="54" borderId="0" applyNumberFormat="0" applyBorder="0" applyAlignment="0" applyProtection="0"/>
    <xf numFmtId="168" fontId="30" fillId="54" borderId="0" applyNumberFormat="0" applyBorder="0" applyAlignment="0" applyProtection="0"/>
    <xf numFmtId="169" fontId="30" fillId="54" borderId="0" applyNumberFormat="0" applyBorder="0" applyAlignment="0" applyProtection="0"/>
    <xf numFmtId="0" fontId="28" fillId="54"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168" fontId="30" fillId="54" borderId="0" applyNumberFormat="0" applyBorder="0" applyAlignment="0" applyProtection="0"/>
    <xf numFmtId="169" fontId="30" fillId="54" borderId="0" applyNumberFormat="0" applyBorder="0" applyAlignment="0" applyProtection="0"/>
    <xf numFmtId="168" fontId="30" fillId="54" borderId="0" applyNumberFormat="0" applyBorder="0" applyAlignment="0" applyProtection="0"/>
    <xf numFmtId="168" fontId="30" fillId="54" borderId="0" applyNumberFormat="0" applyBorder="0" applyAlignment="0" applyProtection="0"/>
    <xf numFmtId="169" fontId="30" fillId="54" borderId="0" applyNumberFormat="0" applyBorder="0" applyAlignment="0" applyProtection="0"/>
    <xf numFmtId="168" fontId="30" fillId="54" borderId="0" applyNumberFormat="0" applyBorder="0" applyAlignment="0" applyProtection="0"/>
    <xf numFmtId="168" fontId="30" fillId="54" borderId="0" applyNumberFormat="0" applyBorder="0" applyAlignment="0" applyProtection="0"/>
    <xf numFmtId="169" fontId="30" fillId="54" borderId="0" applyNumberFormat="0" applyBorder="0" applyAlignment="0" applyProtection="0"/>
    <xf numFmtId="168" fontId="30" fillId="54" borderId="0" applyNumberFormat="0" applyBorder="0" applyAlignment="0" applyProtection="0"/>
    <xf numFmtId="168" fontId="30" fillId="54" borderId="0" applyNumberFormat="0" applyBorder="0" applyAlignment="0" applyProtection="0"/>
    <xf numFmtId="169" fontId="30" fillId="54" borderId="0" applyNumberFormat="0" applyBorder="0" applyAlignment="0" applyProtection="0"/>
    <xf numFmtId="168" fontId="30"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6" fillId="55" borderId="0" applyNumberFormat="0" applyBorder="0" applyAlignment="0" applyProtection="0"/>
    <xf numFmtId="0" fontId="26" fillId="56" borderId="0" applyNumberFormat="0" applyBorder="0" applyAlignment="0" applyProtection="0"/>
    <xf numFmtId="0" fontId="28" fillId="57" borderId="0" applyNumberFormat="0" applyBorder="0" applyAlignment="0" applyProtection="0"/>
    <xf numFmtId="0" fontId="28" fillId="58" borderId="0" applyNumberFormat="0" applyBorder="0" applyAlignment="0" applyProtection="0"/>
    <xf numFmtId="0" fontId="29" fillId="16" borderId="0" applyNumberFormat="0" applyBorder="0" applyAlignment="0" applyProtection="0"/>
    <xf numFmtId="168" fontId="30" fillId="58" borderId="0" applyNumberFormat="0" applyBorder="0" applyAlignment="0" applyProtection="0"/>
    <xf numFmtId="168" fontId="30" fillId="58" borderId="0" applyNumberFormat="0" applyBorder="0" applyAlignment="0" applyProtection="0"/>
    <xf numFmtId="169" fontId="30" fillId="58" borderId="0" applyNumberFormat="0" applyBorder="0" applyAlignment="0" applyProtection="0"/>
    <xf numFmtId="0" fontId="28" fillId="58"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168" fontId="30" fillId="58" borderId="0" applyNumberFormat="0" applyBorder="0" applyAlignment="0" applyProtection="0"/>
    <xf numFmtId="169" fontId="30" fillId="58" borderId="0" applyNumberFormat="0" applyBorder="0" applyAlignment="0" applyProtection="0"/>
    <xf numFmtId="168" fontId="30" fillId="58" borderId="0" applyNumberFormat="0" applyBorder="0" applyAlignment="0" applyProtection="0"/>
    <xf numFmtId="168" fontId="30" fillId="58" borderId="0" applyNumberFormat="0" applyBorder="0" applyAlignment="0" applyProtection="0"/>
    <xf numFmtId="169" fontId="30" fillId="58" borderId="0" applyNumberFormat="0" applyBorder="0" applyAlignment="0" applyProtection="0"/>
    <xf numFmtId="168" fontId="30" fillId="58" borderId="0" applyNumberFormat="0" applyBorder="0" applyAlignment="0" applyProtection="0"/>
    <xf numFmtId="168" fontId="30" fillId="58" borderId="0" applyNumberFormat="0" applyBorder="0" applyAlignment="0" applyProtection="0"/>
    <xf numFmtId="169" fontId="30" fillId="58" borderId="0" applyNumberFormat="0" applyBorder="0" applyAlignment="0" applyProtection="0"/>
    <xf numFmtId="168" fontId="30" fillId="58" borderId="0" applyNumberFormat="0" applyBorder="0" applyAlignment="0" applyProtection="0"/>
    <xf numFmtId="168" fontId="30" fillId="58" borderId="0" applyNumberFormat="0" applyBorder="0" applyAlignment="0" applyProtection="0"/>
    <xf numFmtId="169" fontId="30" fillId="58" borderId="0" applyNumberFormat="0" applyBorder="0" applyAlignment="0" applyProtection="0"/>
    <xf numFmtId="168" fontId="30" fillId="58" borderId="0" applyNumberFormat="0" applyBorder="0" applyAlignment="0" applyProtection="0"/>
    <xf numFmtId="0" fontId="28" fillId="58" borderId="0" applyNumberFormat="0" applyBorder="0" applyAlignment="0" applyProtection="0"/>
    <xf numFmtId="0" fontId="28" fillId="58" borderId="0" applyNumberFormat="0" applyBorder="0" applyAlignment="0" applyProtection="0"/>
    <xf numFmtId="0" fontId="28" fillId="58" borderId="0" applyNumberFormat="0" applyBorder="0" applyAlignment="0" applyProtection="0"/>
    <xf numFmtId="0" fontId="26" fillId="55" borderId="0" applyNumberFormat="0" applyBorder="0" applyAlignment="0" applyProtection="0"/>
    <xf numFmtId="0" fontId="26" fillId="59" borderId="0" applyNumberFormat="0" applyBorder="0" applyAlignment="0" applyProtection="0"/>
    <xf numFmtId="0" fontId="28" fillId="56" borderId="0" applyNumberFormat="0" applyBorder="0" applyAlignment="0" applyProtection="0"/>
    <xf numFmtId="0" fontId="28" fillId="60" borderId="0" applyNumberFormat="0" applyBorder="0" applyAlignment="0" applyProtection="0"/>
    <xf numFmtId="0" fontId="29" fillId="20" borderId="0" applyNumberFormat="0" applyBorder="0" applyAlignment="0" applyProtection="0"/>
    <xf numFmtId="168" fontId="30" fillId="60" borderId="0" applyNumberFormat="0" applyBorder="0" applyAlignment="0" applyProtection="0"/>
    <xf numFmtId="168" fontId="30" fillId="60" borderId="0" applyNumberFormat="0" applyBorder="0" applyAlignment="0" applyProtection="0"/>
    <xf numFmtId="169" fontId="30" fillId="60" borderId="0" applyNumberFormat="0" applyBorder="0" applyAlignment="0" applyProtection="0"/>
    <xf numFmtId="0" fontId="28" fillId="6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168" fontId="30" fillId="60" borderId="0" applyNumberFormat="0" applyBorder="0" applyAlignment="0" applyProtection="0"/>
    <xf numFmtId="169" fontId="30" fillId="60" borderId="0" applyNumberFormat="0" applyBorder="0" applyAlignment="0" applyProtection="0"/>
    <xf numFmtId="168" fontId="30" fillId="60" borderId="0" applyNumberFormat="0" applyBorder="0" applyAlignment="0" applyProtection="0"/>
    <xf numFmtId="168" fontId="30" fillId="60" borderId="0" applyNumberFormat="0" applyBorder="0" applyAlignment="0" applyProtection="0"/>
    <xf numFmtId="169" fontId="30" fillId="60" borderId="0" applyNumberFormat="0" applyBorder="0" applyAlignment="0" applyProtection="0"/>
    <xf numFmtId="168" fontId="30" fillId="60" borderId="0" applyNumberFormat="0" applyBorder="0" applyAlignment="0" applyProtection="0"/>
    <xf numFmtId="168" fontId="30" fillId="60" borderId="0" applyNumberFormat="0" applyBorder="0" applyAlignment="0" applyProtection="0"/>
    <xf numFmtId="169" fontId="30" fillId="60" borderId="0" applyNumberFormat="0" applyBorder="0" applyAlignment="0" applyProtection="0"/>
    <xf numFmtId="168" fontId="30" fillId="60" borderId="0" applyNumberFormat="0" applyBorder="0" applyAlignment="0" applyProtection="0"/>
    <xf numFmtId="168" fontId="30" fillId="60" borderId="0" applyNumberFormat="0" applyBorder="0" applyAlignment="0" applyProtection="0"/>
    <xf numFmtId="169" fontId="30" fillId="60" borderId="0" applyNumberFormat="0" applyBorder="0" applyAlignment="0" applyProtection="0"/>
    <xf numFmtId="168" fontId="30" fillId="60" borderId="0" applyNumberFormat="0" applyBorder="0" applyAlignment="0" applyProtection="0"/>
    <xf numFmtId="0" fontId="28" fillId="60" borderId="0" applyNumberFormat="0" applyBorder="0" applyAlignment="0" applyProtection="0"/>
    <xf numFmtId="0" fontId="28" fillId="60" borderId="0" applyNumberFormat="0" applyBorder="0" applyAlignment="0" applyProtection="0"/>
    <xf numFmtId="0" fontId="28" fillId="60" borderId="0" applyNumberFormat="0" applyBorder="0" applyAlignment="0" applyProtection="0"/>
    <xf numFmtId="0" fontId="26" fillId="52" borderId="0" applyNumberFormat="0" applyBorder="0" applyAlignment="0" applyProtection="0"/>
    <xf numFmtId="0" fontId="26" fillId="56" borderId="0" applyNumberFormat="0" applyBorder="0" applyAlignment="0" applyProtection="0"/>
    <xf numFmtId="0" fontId="28" fillId="56" borderId="0" applyNumberFormat="0" applyBorder="0" applyAlignment="0" applyProtection="0"/>
    <xf numFmtId="0" fontId="28" fillId="49" borderId="0" applyNumberFormat="0" applyBorder="0" applyAlignment="0" applyProtection="0"/>
    <xf numFmtId="0" fontId="29" fillId="24"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0" fontId="28" fillId="49"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26" fillId="61" borderId="0" applyNumberFormat="0" applyBorder="0" applyAlignment="0" applyProtection="0"/>
    <xf numFmtId="0" fontId="26" fillId="52" borderId="0" applyNumberFormat="0" applyBorder="0" applyAlignment="0" applyProtection="0"/>
    <xf numFmtId="0" fontId="28" fillId="53" borderId="0" applyNumberFormat="0" applyBorder="0" applyAlignment="0" applyProtection="0"/>
    <xf numFmtId="0" fontId="28" fillId="50" borderId="0" applyNumberFormat="0" applyBorder="0" applyAlignment="0" applyProtection="0"/>
    <xf numFmtId="0" fontId="29" fillId="28"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0" fontId="28" fillId="50"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0" fontId="28" fillId="50" borderId="0" applyNumberFormat="0" applyBorder="0" applyAlignment="0" applyProtection="0"/>
    <xf numFmtId="0" fontId="28" fillId="50" borderId="0" applyNumberFormat="0" applyBorder="0" applyAlignment="0" applyProtection="0"/>
    <xf numFmtId="0" fontId="28" fillId="50" borderId="0" applyNumberFormat="0" applyBorder="0" applyAlignment="0" applyProtection="0"/>
    <xf numFmtId="0" fontId="26" fillId="55" borderId="0" applyNumberFormat="0" applyBorder="0" applyAlignment="0" applyProtection="0"/>
    <xf numFmtId="0" fontId="26" fillId="62" borderId="0" applyNumberFormat="0" applyBorder="0" applyAlignment="0" applyProtection="0"/>
    <xf numFmtId="0" fontId="28" fillId="62" borderId="0" applyNumberFormat="0" applyBorder="0" applyAlignment="0" applyProtection="0"/>
    <xf numFmtId="0" fontId="28" fillId="63" borderId="0" applyNumberFormat="0" applyBorder="0" applyAlignment="0" applyProtection="0"/>
    <xf numFmtId="0" fontId="29" fillId="32" borderId="0" applyNumberFormat="0" applyBorder="0" applyAlignment="0" applyProtection="0"/>
    <xf numFmtId="168" fontId="30" fillId="63" borderId="0" applyNumberFormat="0" applyBorder="0" applyAlignment="0" applyProtection="0"/>
    <xf numFmtId="168" fontId="30" fillId="63" borderId="0" applyNumberFormat="0" applyBorder="0" applyAlignment="0" applyProtection="0"/>
    <xf numFmtId="169" fontId="30" fillId="63" borderId="0" applyNumberFormat="0" applyBorder="0" applyAlignment="0" applyProtection="0"/>
    <xf numFmtId="0" fontId="28" fillId="63"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168" fontId="30" fillId="63" borderId="0" applyNumberFormat="0" applyBorder="0" applyAlignment="0" applyProtection="0"/>
    <xf numFmtId="169" fontId="30" fillId="63" borderId="0" applyNumberFormat="0" applyBorder="0" applyAlignment="0" applyProtection="0"/>
    <xf numFmtId="168" fontId="30" fillId="63" borderId="0" applyNumberFormat="0" applyBorder="0" applyAlignment="0" applyProtection="0"/>
    <xf numFmtId="168" fontId="30" fillId="63" borderId="0" applyNumberFormat="0" applyBorder="0" applyAlignment="0" applyProtection="0"/>
    <xf numFmtId="169" fontId="30" fillId="63" borderId="0" applyNumberFormat="0" applyBorder="0" applyAlignment="0" applyProtection="0"/>
    <xf numFmtId="168" fontId="30" fillId="63" borderId="0" applyNumberFormat="0" applyBorder="0" applyAlignment="0" applyProtection="0"/>
    <xf numFmtId="168" fontId="30" fillId="63" borderId="0" applyNumberFormat="0" applyBorder="0" applyAlignment="0" applyProtection="0"/>
    <xf numFmtId="169" fontId="30" fillId="63" borderId="0" applyNumberFormat="0" applyBorder="0" applyAlignment="0" applyProtection="0"/>
    <xf numFmtId="168" fontId="30" fillId="63" borderId="0" applyNumberFormat="0" applyBorder="0" applyAlignment="0" applyProtection="0"/>
    <xf numFmtId="168" fontId="30" fillId="63" borderId="0" applyNumberFormat="0" applyBorder="0" applyAlignment="0" applyProtection="0"/>
    <xf numFmtId="169" fontId="30" fillId="63" borderId="0" applyNumberFormat="0" applyBorder="0" applyAlignment="0" applyProtection="0"/>
    <xf numFmtId="168" fontId="30" fillId="63" borderId="0" applyNumberFormat="0" applyBorder="0" applyAlignment="0" applyProtection="0"/>
    <xf numFmtId="0" fontId="28" fillId="63" borderId="0" applyNumberFormat="0" applyBorder="0" applyAlignment="0" applyProtection="0"/>
    <xf numFmtId="0" fontId="28" fillId="63" borderId="0" applyNumberFormat="0" applyBorder="0" applyAlignment="0" applyProtection="0"/>
    <xf numFmtId="0" fontId="28" fillId="63" borderId="0" applyNumberFormat="0" applyBorder="0" applyAlignment="0" applyProtection="0"/>
    <xf numFmtId="0" fontId="31" fillId="39" borderId="0" applyNumberFormat="0" applyBorder="0" applyAlignment="0" applyProtection="0"/>
    <xf numFmtId="0" fontId="32" fillId="6" borderId="0" applyNumberFormat="0" applyBorder="0" applyAlignment="0" applyProtection="0"/>
    <xf numFmtId="168" fontId="33" fillId="39" borderId="0" applyNumberFormat="0" applyBorder="0" applyAlignment="0" applyProtection="0"/>
    <xf numFmtId="168" fontId="33" fillId="39" borderId="0" applyNumberFormat="0" applyBorder="0" applyAlignment="0" applyProtection="0"/>
    <xf numFmtId="169" fontId="33" fillId="39" borderId="0" applyNumberFormat="0" applyBorder="0" applyAlignment="0" applyProtection="0"/>
    <xf numFmtId="0" fontId="31" fillId="39"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168" fontId="33" fillId="39" borderId="0" applyNumberFormat="0" applyBorder="0" applyAlignment="0" applyProtection="0"/>
    <xf numFmtId="169" fontId="33" fillId="39" borderId="0" applyNumberFormat="0" applyBorder="0" applyAlignment="0" applyProtection="0"/>
    <xf numFmtId="168" fontId="33" fillId="39" borderId="0" applyNumberFormat="0" applyBorder="0" applyAlignment="0" applyProtection="0"/>
    <xf numFmtId="168" fontId="33" fillId="39" borderId="0" applyNumberFormat="0" applyBorder="0" applyAlignment="0" applyProtection="0"/>
    <xf numFmtId="169" fontId="33" fillId="39" borderId="0" applyNumberFormat="0" applyBorder="0" applyAlignment="0" applyProtection="0"/>
    <xf numFmtId="168" fontId="33" fillId="39" borderId="0" applyNumberFormat="0" applyBorder="0" applyAlignment="0" applyProtection="0"/>
    <xf numFmtId="168" fontId="33" fillId="39" borderId="0" applyNumberFormat="0" applyBorder="0" applyAlignment="0" applyProtection="0"/>
    <xf numFmtId="169" fontId="33" fillId="39" borderId="0" applyNumberFormat="0" applyBorder="0" applyAlignment="0" applyProtection="0"/>
    <xf numFmtId="168" fontId="33" fillId="39" borderId="0" applyNumberFormat="0" applyBorder="0" applyAlignment="0" applyProtection="0"/>
    <xf numFmtId="168" fontId="33" fillId="39" borderId="0" applyNumberFormat="0" applyBorder="0" applyAlignment="0" applyProtection="0"/>
    <xf numFmtId="169" fontId="33" fillId="39" borderId="0" applyNumberFormat="0" applyBorder="0" applyAlignment="0" applyProtection="0"/>
    <xf numFmtId="168" fontId="33" fillId="39" borderId="0" applyNumberFormat="0" applyBorder="0" applyAlignment="0" applyProtection="0"/>
    <xf numFmtId="0" fontId="31" fillId="39" borderId="0" applyNumberFormat="0" applyBorder="0" applyAlignment="0" applyProtection="0"/>
    <xf numFmtId="170" fontId="34"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1" fontId="36" fillId="0" borderId="0" applyFill="0" applyBorder="0" applyAlignment="0"/>
    <xf numFmtId="171" fontId="36"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2" fontId="36" fillId="0" borderId="0" applyFill="0" applyBorder="0" applyAlignment="0"/>
    <xf numFmtId="173" fontId="36" fillId="0" borderId="0" applyFill="0" applyBorder="0" applyAlignment="0"/>
    <xf numFmtId="174" fontId="36" fillId="0" borderId="0" applyFill="0" applyBorder="0" applyAlignment="0"/>
    <xf numFmtId="175"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0" fontId="37" fillId="64" borderId="37" applyNumberFormat="0" applyAlignment="0" applyProtection="0"/>
    <xf numFmtId="0" fontId="38" fillId="9" borderId="30"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168" fontId="39"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168" fontId="39"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169" fontId="39"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8" fillId="9" borderId="30"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8" fillId="9" borderId="30"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8" fillId="9" borderId="30"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8" fillId="9" borderId="30"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8" fillId="9" borderId="30"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8" fillId="9" borderId="30"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8" fillId="9" borderId="30"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168" fontId="39" fillId="64" borderId="37" applyNumberFormat="0" applyAlignment="0" applyProtection="0"/>
    <xf numFmtId="169" fontId="39" fillId="64" borderId="37" applyNumberFormat="0" applyAlignment="0" applyProtection="0"/>
    <xf numFmtId="168" fontId="39" fillId="64" borderId="37" applyNumberFormat="0" applyAlignment="0" applyProtection="0"/>
    <xf numFmtId="168" fontId="39" fillId="64" borderId="37" applyNumberFormat="0" applyAlignment="0" applyProtection="0"/>
    <xf numFmtId="169" fontId="39" fillId="64" borderId="37" applyNumberFormat="0" applyAlignment="0" applyProtection="0"/>
    <xf numFmtId="168" fontId="39" fillId="64" borderId="37" applyNumberFormat="0" applyAlignment="0" applyProtection="0"/>
    <xf numFmtId="168" fontId="39" fillId="64" borderId="37" applyNumberFormat="0" applyAlignment="0" applyProtection="0"/>
    <xf numFmtId="169" fontId="39" fillId="64" borderId="37" applyNumberFormat="0" applyAlignment="0" applyProtection="0"/>
    <xf numFmtId="168" fontId="39" fillId="64" borderId="37" applyNumberFormat="0" applyAlignment="0" applyProtection="0"/>
    <xf numFmtId="168" fontId="39" fillId="64" borderId="37" applyNumberFormat="0" applyAlignment="0" applyProtection="0"/>
    <xf numFmtId="169" fontId="39" fillId="64" borderId="37" applyNumberFormat="0" applyAlignment="0" applyProtection="0"/>
    <xf numFmtId="168" fontId="39" fillId="64" borderId="37" applyNumberFormat="0" applyAlignment="0" applyProtection="0"/>
    <xf numFmtId="0" fontId="37" fillId="64" borderId="37" applyNumberFormat="0" applyAlignment="0" applyProtection="0"/>
    <xf numFmtId="0" fontId="40" fillId="65" borderId="38" applyNumberFormat="0" applyAlignment="0" applyProtection="0"/>
    <xf numFmtId="0" fontId="41" fillId="10" borderId="33" applyNumberFormat="0" applyAlignment="0" applyProtection="0"/>
    <xf numFmtId="168" fontId="42" fillId="65" borderId="38" applyNumberFormat="0" applyAlignment="0" applyProtection="0"/>
    <xf numFmtId="168" fontId="42" fillId="65" borderId="38" applyNumberFormat="0" applyAlignment="0" applyProtection="0"/>
    <xf numFmtId="168" fontId="42" fillId="65" borderId="38" applyNumberFormat="0" applyAlignment="0" applyProtection="0"/>
    <xf numFmtId="169" fontId="42" fillId="65" borderId="38" applyNumberFormat="0" applyAlignment="0" applyProtection="0"/>
    <xf numFmtId="168" fontId="42" fillId="65" borderId="38" applyNumberFormat="0" applyAlignment="0" applyProtection="0"/>
    <xf numFmtId="0" fontId="40" fillId="65" borderId="38" applyNumberFormat="0" applyAlignment="0" applyProtection="0"/>
    <xf numFmtId="168" fontId="42" fillId="65" borderId="38" applyNumberFormat="0" applyAlignment="0" applyProtection="0"/>
    <xf numFmtId="169" fontId="42" fillId="65" borderId="38" applyNumberFormat="0" applyAlignment="0" applyProtection="0"/>
    <xf numFmtId="168" fontId="42" fillId="65" borderId="38" applyNumberFormat="0" applyAlignment="0" applyProtection="0"/>
    <xf numFmtId="168" fontId="42" fillId="65" borderId="38" applyNumberFormat="0" applyAlignment="0" applyProtection="0"/>
    <xf numFmtId="169" fontId="42" fillId="65" borderId="38" applyNumberFormat="0" applyAlignment="0" applyProtection="0"/>
    <xf numFmtId="168" fontId="42" fillId="65" borderId="38" applyNumberFormat="0" applyAlignment="0" applyProtection="0"/>
    <xf numFmtId="168" fontId="42" fillId="65" borderId="38" applyNumberFormat="0" applyAlignment="0" applyProtection="0"/>
    <xf numFmtId="169" fontId="42" fillId="65" borderId="38" applyNumberFormat="0" applyAlignment="0" applyProtection="0"/>
    <xf numFmtId="168" fontId="42" fillId="65" borderId="38" applyNumberFormat="0" applyAlignment="0" applyProtection="0"/>
    <xf numFmtId="168" fontId="42" fillId="65" borderId="38" applyNumberFormat="0" applyAlignment="0" applyProtection="0"/>
    <xf numFmtId="169" fontId="42" fillId="65" borderId="38" applyNumberFormat="0" applyAlignment="0" applyProtection="0"/>
    <xf numFmtId="168" fontId="42" fillId="65" borderId="38" applyNumberFormat="0" applyAlignment="0" applyProtection="0"/>
    <xf numFmtId="168" fontId="42" fillId="65" borderId="38" applyNumberFormat="0" applyAlignment="0" applyProtection="0"/>
    <xf numFmtId="169" fontId="42" fillId="65" borderId="38" applyNumberFormat="0" applyAlignment="0" applyProtection="0"/>
    <xf numFmtId="168" fontId="42" fillId="65" borderId="38" applyNumberFormat="0" applyAlignment="0" applyProtection="0"/>
    <xf numFmtId="169" fontId="42" fillId="65" borderId="38" applyNumberFormat="0" applyAlignment="0" applyProtection="0"/>
    <xf numFmtId="0" fontId="41" fillId="10" borderId="33" applyNumberFormat="0" applyAlignment="0" applyProtection="0"/>
    <xf numFmtId="168" fontId="42" fillId="65" borderId="38" applyNumberFormat="0" applyAlignment="0" applyProtection="0"/>
    <xf numFmtId="168" fontId="42" fillId="65" borderId="38" applyNumberFormat="0" applyAlignment="0" applyProtection="0"/>
    <xf numFmtId="169" fontId="42" fillId="65" borderId="38" applyNumberFormat="0" applyAlignment="0" applyProtection="0"/>
    <xf numFmtId="168" fontId="42" fillId="65" borderId="38" applyNumberFormat="0" applyAlignment="0" applyProtection="0"/>
    <xf numFmtId="168" fontId="42" fillId="65" borderId="38" applyNumberFormat="0" applyAlignment="0" applyProtection="0"/>
    <xf numFmtId="169" fontId="42" fillId="65" borderId="38" applyNumberFormat="0" applyAlignment="0" applyProtection="0"/>
    <xf numFmtId="168" fontId="42" fillId="65" borderId="38" applyNumberFormat="0" applyAlignment="0" applyProtection="0"/>
    <xf numFmtId="168" fontId="42" fillId="65" borderId="38" applyNumberFormat="0" applyAlignment="0" applyProtection="0"/>
    <xf numFmtId="169" fontId="42" fillId="65" borderId="38" applyNumberFormat="0" applyAlignment="0" applyProtection="0"/>
    <xf numFmtId="168" fontId="42" fillId="65" borderId="38" applyNumberFormat="0" applyAlignment="0" applyProtection="0"/>
    <xf numFmtId="168" fontId="42" fillId="65" borderId="38" applyNumberFormat="0" applyAlignment="0" applyProtection="0"/>
    <xf numFmtId="169" fontId="42" fillId="65" borderId="38" applyNumberFormat="0" applyAlignment="0" applyProtection="0"/>
    <xf numFmtId="168" fontId="42" fillId="65" borderId="38" applyNumberFormat="0" applyAlignment="0" applyProtection="0"/>
    <xf numFmtId="168" fontId="42" fillId="65" borderId="38" applyNumberFormat="0" applyAlignment="0" applyProtection="0"/>
    <xf numFmtId="169" fontId="42" fillId="65" borderId="38" applyNumberFormat="0" applyAlignment="0" applyProtection="0"/>
    <xf numFmtId="168" fontId="42" fillId="65" borderId="38" applyNumberFormat="0" applyAlignment="0" applyProtection="0"/>
    <xf numFmtId="168" fontId="42" fillId="65" borderId="38" applyNumberFormat="0" applyAlignment="0" applyProtection="0"/>
    <xf numFmtId="169" fontId="42" fillId="65" borderId="38" applyNumberFormat="0" applyAlignment="0" applyProtection="0"/>
    <xf numFmtId="168" fontId="42" fillId="65" borderId="38" applyNumberFormat="0" applyAlignment="0" applyProtection="0"/>
    <xf numFmtId="169" fontId="42" fillId="65" borderId="38" applyNumberFormat="0" applyAlignment="0" applyProtection="0"/>
    <xf numFmtId="168" fontId="42" fillId="65" borderId="38" applyNumberFormat="0" applyAlignment="0" applyProtection="0"/>
    <xf numFmtId="168" fontId="42" fillId="65" borderId="38" applyNumberFormat="0" applyAlignment="0" applyProtection="0"/>
    <xf numFmtId="168" fontId="42" fillId="65" borderId="38" applyNumberFormat="0" applyAlignment="0" applyProtection="0"/>
    <xf numFmtId="169" fontId="42" fillId="65" borderId="38" applyNumberFormat="0" applyAlignment="0" applyProtection="0"/>
    <xf numFmtId="168" fontId="42" fillId="65" borderId="38" applyNumberFormat="0" applyAlignment="0" applyProtection="0"/>
    <xf numFmtId="168" fontId="42" fillId="65" borderId="38" applyNumberFormat="0" applyAlignment="0" applyProtection="0"/>
    <xf numFmtId="169" fontId="42" fillId="65" borderId="38" applyNumberFormat="0" applyAlignment="0" applyProtection="0"/>
    <xf numFmtId="168" fontId="42" fillId="65" borderId="38" applyNumberFormat="0" applyAlignment="0" applyProtection="0"/>
    <xf numFmtId="168" fontId="42" fillId="65" borderId="38" applyNumberFormat="0" applyAlignment="0" applyProtection="0"/>
    <xf numFmtId="169" fontId="42" fillId="65" borderId="38" applyNumberFormat="0" applyAlignment="0" applyProtection="0"/>
    <xf numFmtId="168" fontId="42" fillId="65" borderId="38" applyNumberFormat="0" applyAlignment="0" applyProtection="0"/>
    <xf numFmtId="168" fontId="42" fillId="65" borderId="38" applyNumberFormat="0" applyAlignment="0" applyProtection="0"/>
    <xf numFmtId="169" fontId="42" fillId="65" borderId="38" applyNumberFormat="0" applyAlignment="0" applyProtection="0"/>
    <xf numFmtId="168" fontId="42" fillId="65" borderId="38" applyNumberFormat="0" applyAlignment="0" applyProtection="0"/>
    <xf numFmtId="168" fontId="42" fillId="65" borderId="38" applyNumberFormat="0" applyAlignment="0" applyProtection="0"/>
    <xf numFmtId="169" fontId="42" fillId="65" borderId="38" applyNumberFormat="0" applyAlignment="0" applyProtection="0"/>
    <xf numFmtId="168" fontId="42" fillId="65" borderId="38" applyNumberFormat="0" applyAlignment="0" applyProtection="0"/>
    <xf numFmtId="168" fontId="42" fillId="65" borderId="38" applyNumberFormat="0" applyAlignment="0" applyProtection="0"/>
    <xf numFmtId="169" fontId="42" fillId="65" borderId="38" applyNumberFormat="0" applyAlignment="0" applyProtection="0"/>
    <xf numFmtId="168" fontId="42" fillId="65" borderId="38" applyNumberFormat="0" applyAlignment="0" applyProtection="0"/>
    <xf numFmtId="169" fontId="42" fillId="65" borderId="38" applyNumberFormat="0" applyAlignment="0" applyProtection="0"/>
    <xf numFmtId="168" fontId="42" fillId="65" borderId="38" applyNumberFormat="0" applyAlignment="0" applyProtection="0"/>
    <xf numFmtId="168" fontId="42" fillId="65" borderId="38" applyNumberFormat="0" applyAlignment="0" applyProtection="0"/>
    <xf numFmtId="168" fontId="42" fillId="65" borderId="38" applyNumberFormat="0" applyAlignment="0" applyProtection="0"/>
    <xf numFmtId="169" fontId="42" fillId="65" borderId="38" applyNumberFormat="0" applyAlignment="0" applyProtection="0"/>
    <xf numFmtId="168" fontId="42" fillId="65" borderId="38" applyNumberFormat="0" applyAlignment="0" applyProtection="0"/>
    <xf numFmtId="168" fontId="42" fillId="65" borderId="38" applyNumberFormat="0" applyAlignment="0" applyProtection="0"/>
    <xf numFmtId="169" fontId="42" fillId="65" borderId="38" applyNumberFormat="0" applyAlignment="0" applyProtection="0"/>
    <xf numFmtId="168" fontId="42" fillId="65" borderId="38" applyNumberFormat="0" applyAlignment="0" applyProtection="0"/>
    <xf numFmtId="168" fontId="42" fillId="65" borderId="38" applyNumberFormat="0" applyAlignment="0" applyProtection="0"/>
    <xf numFmtId="169" fontId="42" fillId="65" borderId="38" applyNumberFormat="0" applyAlignment="0" applyProtection="0"/>
    <xf numFmtId="168" fontId="42" fillId="65" borderId="38" applyNumberFormat="0" applyAlignment="0" applyProtection="0"/>
    <xf numFmtId="168" fontId="42" fillId="65" borderId="38" applyNumberFormat="0" applyAlignment="0" applyProtection="0"/>
    <xf numFmtId="169" fontId="42" fillId="65" borderId="38" applyNumberFormat="0" applyAlignment="0" applyProtection="0"/>
    <xf numFmtId="168" fontId="42" fillId="65" borderId="38" applyNumberFormat="0" applyAlignment="0" applyProtection="0"/>
    <xf numFmtId="168" fontId="42" fillId="65" borderId="38" applyNumberFormat="0" applyAlignment="0" applyProtection="0"/>
    <xf numFmtId="169" fontId="42" fillId="65" borderId="38" applyNumberFormat="0" applyAlignment="0" applyProtection="0"/>
    <xf numFmtId="168" fontId="42" fillId="65" borderId="38" applyNumberFormat="0" applyAlignment="0" applyProtection="0"/>
    <xf numFmtId="168" fontId="42" fillId="65" borderId="38" applyNumberFormat="0" applyAlignment="0" applyProtection="0"/>
    <xf numFmtId="169" fontId="42" fillId="65" borderId="38" applyNumberFormat="0" applyAlignment="0" applyProtection="0"/>
    <xf numFmtId="168" fontId="42" fillId="65" borderId="38" applyNumberFormat="0" applyAlignment="0" applyProtection="0"/>
    <xf numFmtId="169" fontId="42" fillId="65" borderId="38" applyNumberFormat="0" applyAlignment="0" applyProtection="0"/>
    <xf numFmtId="168" fontId="42" fillId="65" borderId="38" applyNumberFormat="0" applyAlignment="0" applyProtection="0"/>
    <xf numFmtId="168" fontId="42" fillId="65" borderId="38" applyNumberFormat="0" applyAlignment="0" applyProtection="0"/>
    <xf numFmtId="168" fontId="42" fillId="65" borderId="38" applyNumberFormat="0" applyAlignment="0" applyProtection="0"/>
    <xf numFmtId="169" fontId="42" fillId="65" borderId="38" applyNumberFormat="0" applyAlignment="0" applyProtection="0"/>
    <xf numFmtId="168" fontId="42" fillId="65" borderId="38" applyNumberFormat="0" applyAlignment="0" applyProtection="0"/>
    <xf numFmtId="168" fontId="42" fillId="65" borderId="38" applyNumberFormat="0" applyAlignment="0" applyProtection="0"/>
    <xf numFmtId="169" fontId="42" fillId="65" borderId="38" applyNumberFormat="0" applyAlignment="0" applyProtection="0"/>
    <xf numFmtId="168" fontId="42" fillId="65" borderId="38" applyNumberFormat="0" applyAlignment="0" applyProtection="0"/>
    <xf numFmtId="168" fontId="42" fillId="65" borderId="38" applyNumberFormat="0" applyAlignment="0" applyProtection="0"/>
    <xf numFmtId="169" fontId="42" fillId="65" borderId="38" applyNumberFormat="0" applyAlignment="0" applyProtection="0"/>
    <xf numFmtId="168" fontId="42" fillId="65" borderId="38" applyNumberFormat="0" applyAlignment="0" applyProtection="0"/>
    <xf numFmtId="168" fontId="42" fillId="65" borderId="38" applyNumberFormat="0" applyAlignment="0" applyProtection="0"/>
    <xf numFmtId="169" fontId="42" fillId="65" borderId="38" applyNumberFormat="0" applyAlignment="0" applyProtection="0"/>
    <xf numFmtId="168" fontId="42" fillId="65" borderId="38" applyNumberFormat="0" applyAlignment="0" applyProtection="0"/>
    <xf numFmtId="168" fontId="42" fillId="65" borderId="38" applyNumberFormat="0" applyAlignment="0" applyProtection="0"/>
    <xf numFmtId="169" fontId="42" fillId="65" borderId="38" applyNumberFormat="0" applyAlignment="0" applyProtection="0"/>
    <xf numFmtId="168" fontId="42" fillId="65" borderId="38" applyNumberFormat="0" applyAlignment="0" applyProtection="0"/>
    <xf numFmtId="168" fontId="42" fillId="65" borderId="38" applyNumberFormat="0" applyAlignment="0" applyProtection="0"/>
    <xf numFmtId="169" fontId="42" fillId="65" borderId="38" applyNumberFormat="0" applyAlignment="0" applyProtection="0"/>
    <xf numFmtId="168" fontId="42" fillId="65" borderId="38" applyNumberFormat="0" applyAlignment="0" applyProtection="0"/>
    <xf numFmtId="169" fontId="42" fillId="65" borderId="38" applyNumberFormat="0" applyAlignment="0" applyProtection="0"/>
    <xf numFmtId="168" fontId="42" fillId="65" borderId="38" applyNumberFormat="0" applyAlignment="0" applyProtection="0"/>
    <xf numFmtId="0" fontId="40" fillId="65" borderId="38"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quotePrefix="1">
      <protection locked="0"/>
    </xf>
    <xf numFmtId="43" fontId="26" fillId="0" borderId="0" applyFont="0" applyFill="0" applyBorder="0" applyAlignment="0" applyProtection="0"/>
    <xf numFmtId="43" fontId="2" fillId="0" borderId="0" quotePrefix="1">
      <protection locked="0"/>
    </xf>
    <xf numFmtId="43" fontId="26"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6" fillId="0" borderId="0" applyFont="0" applyFill="0" applyBorder="0" applyAlignment="0" applyProtection="0"/>
    <xf numFmtId="44" fontId="8" fillId="0" borderId="0" applyFont="0" applyFill="0" applyBorder="0" applyAlignment="0" applyProtection="0"/>
    <xf numFmtId="43" fontId="26" fillId="0" borderId="0" applyFont="0" applyFill="0" applyBorder="0" applyAlignment="0" applyProtection="0"/>
    <xf numFmtId="44" fontId="8" fillId="0" borderId="0" applyFont="0" applyFill="0" applyBorder="0" applyAlignment="0" applyProtection="0"/>
    <xf numFmtId="178" fontId="26"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6" fillId="0" borderId="0" applyFont="0" applyFill="0" applyBorder="0" applyAlignment="0" applyProtection="0"/>
    <xf numFmtId="44" fontId="8" fillId="0" borderId="0" applyFont="0" applyFill="0" applyBorder="0" applyAlignment="0" applyProtection="0"/>
    <xf numFmtId="178" fontId="26"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4" fillId="0" borderId="0"/>
    <xf numFmtId="172" fontId="36"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2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4" fillId="0" borderId="0"/>
    <xf numFmtId="14" fontId="45" fillId="0" borderId="0" applyFill="0" applyBorder="0" applyAlignment="0"/>
    <xf numFmtId="38" fontId="25" fillId="0" borderId="39">
      <alignment vertical="center"/>
    </xf>
    <xf numFmtId="38" fontId="25" fillId="0" borderId="39">
      <alignment vertical="center"/>
    </xf>
    <xf numFmtId="38" fontId="25" fillId="0" borderId="39">
      <alignment vertical="center"/>
    </xf>
    <xf numFmtId="38" fontId="25" fillId="0" borderId="39">
      <alignment vertical="center"/>
    </xf>
    <xf numFmtId="38" fontId="25" fillId="0" borderId="39">
      <alignment vertical="center"/>
    </xf>
    <xf numFmtId="38" fontId="25" fillId="0" borderId="39">
      <alignment vertical="center"/>
    </xf>
    <xf numFmtId="38" fontId="25" fillId="0" borderId="39">
      <alignment vertical="center"/>
    </xf>
    <xf numFmtId="38" fontId="25" fillId="0" borderId="0" applyFont="0" applyFill="0" applyBorder="0" applyAlignment="0" applyProtection="0"/>
    <xf numFmtId="180" fontId="2" fillId="0" borderId="0" applyFont="0" applyFill="0" applyBorder="0" applyAlignment="0" applyProtection="0"/>
    <xf numFmtId="0" fontId="46" fillId="66" borderId="0" applyNumberFormat="0" applyBorder="0" applyAlignment="0" applyProtection="0"/>
    <xf numFmtId="0" fontId="46" fillId="67" borderId="0" applyNumberFormat="0" applyBorder="0" applyAlignment="0" applyProtection="0"/>
    <xf numFmtId="0" fontId="46" fillId="68" borderId="0" applyNumberFormat="0" applyBorder="0" applyAlignment="0" applyProtection="0"/>
    <xf numFmtId="171" fontId="36" fillId="0" borderId="0" applyFill="0" applyBorder="0" applyAlignment="0"/>
    <xf numFmtId="172"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0" fontId="47" fillId="0" borderId="0" applyNumberFormat="0" applyFill="0" applyBorder="0" applyAlignment="0" applyProtection="0"/>
    <xf numFmtId="168" fontId="2" fillId="0" borderId="0"/>
    <xf numFmtId="0" fontId="2" fillId="0" borderId="0"/>
    <xf numFmtId="168" fontId="2" fillId="0" borderId="0"/>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50" fillId="40" borderId="0" applyNumberFormat="0" applyBorder="0" applyAlignment="0" applyProtection="0"/>
    <xf numFmtId="0" fontId="51" fillId="5" borderId="0" applyNumberFormat="0" applyBorder="0" applyAlignment="0" applyProtection="0"/>
    <xf numFmtId="168" fontId="52" fillId="40" borderId="0" applyNumberFormat="0" applyBorder="0" applyAlignment="0" applyProtection="0"/>
    <xf numFmtId="168" fontId="52" fillId="40" borderId="0" applyNumberFormat="0" applyBorder="0" applyAlignment="0" applyProtection="0"/>
    <xf numFmtId="169" fontId="52" fillId="40" borderId="0" applyNumberFormat="0" applyBorder="0" applyAlignment="0" applyProtection="0"/>
    <xf numFmtId="0" fontId="50" fillId="40"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168" fontId="52" fillId="40" borderId="0" applyNumberFormat="0" applyBorder="0" applyAlignment="0" applyProtection="0"/>
    <xf numFmtId="169" fontId="52" fillId="40" borderId="0" applyNumberFormat="0" applyBorder="0" applyAlignment="0" applyProtection="0"/>
    <xf numFmtId="168" fontId="52" fillId="40" borderId="0" applyNumberFormat="0" applyBorder="0" applyAlignment="0" applyProtection="0"/>
    <xf numFmtId="168" fontId="52" fillId="40" borderId="0" applyNumberFormat="0" applyBorder="0" applyAlignment="0" applyProtection="0"/>
    <xf numFmtId="169" fontId="52" fillId="40" borderId="0" applyNumberFormat="0" applyBorder="0" applyAlignment="0" applyProtection="0"/>
    <xf numFmtId="168" fontId="52" fillId="40" borderId="0" applyNumberFormat="0" applyBorder="0" applyAlignment="0" applyProtection="0"/>
    <xf numFmtId="168" fontId="52" fillId="40" borderId="0" applyNumberFormat="0" applyBorder="0" applyAlignment="0" applyProtection="0"/>
    <xf numFmtId="169" fontId="52" fillId="40" borderId="0" applyNumberFormat="0" applyBorder="0" applyAlignment="0" applyProtection="0"/>
    <xf numFmtId="168" fontId="52" fillId="40" borderId="0" applyNumberFormat="0" applyBorder="0" applyAlignment="0" applyProtection="0"/>
    <xf numFmtId="168" fontId="52" fillId="40" borderId="0" applyNumberFormat="0" applyBorder="0" applyAlignment="0" applyProtection="0"/>
    <xf numFmtId="169" fontId="52" fillId="40" borderId="0" applyNumberFormat="0" applyBorder="0" applyAlignment="0" applyProtection="0"/>
    <xf numFmtId="168" fontId="52" fillId="40" borderId="0" applyNumberFormat="0" applyBorder="0" applyAlignment="0" applyProtection="0"/>
    <xf numFmtId="0" fontId="50" fillId="40" borderId="0" applyNumberFormat="0" applyBorder="0" applyAlignment="0" applyProtection="0"/>
    <xf numFmtId="0" fontId="2" fillId="69" borderId="3" applyNumberFormat="0" applyFont="0" applyBorder="0" applyProtection="0">
      <alignment horizontal="center" vertical="center"/>
    </xf>
    <xf numFmtId="0" fontId="53" fillId="0" borderId="29" applyNumberFormat="0" applyAlignment="0" applyProtection="0">
      <alignment horizontal="left" vertical="center"/>
    </xf>
    <xf numFmtId="0" fontId="53" fillId="0" borderId="29" applyNumberFormat="0" applyAlignment="0" applyProtection="0">
      <alignment horizontal="left" vertical="center"/>
    </xf>
    <xf numFmtId="168" fontId="53" fillId="0" borderId="29" applyNumberFormat="0" applyAlignment="0" applyProtection="0">
      <alignment horizontal="left" vertical="center"/>
    </xf>
    <xf numFmtId="0" fontId="53" fillId="0" borderId="9">
      <alignment horizontal="left" vertical="center"/>
    </xf>
    <xf numFmtId="0" fontId="53" fillId="0" borderId="9">
      <alignment horizontal="left" vertical="center"/>
    </xf>
    <xf numFmtId="168" fontId="53" fillId="0" borderId="9">
      <alignment horizontal="left" vertical="center"/>
    </xf>
    <xf numFmtId="0" fontId="54" fillId="0" borderId="40" applyNumberFormat="0" applyFill="0" applyAlignment="0" applyProtection="0"/>
    <xf numFmtId="169" fontId="54" fillId="0" borderId="40" applyNumberFormat="0" applyFill="0" applyAlignment="0" applyProtection="0"/>
    <xf numFmtId="0" fontId="54" fillId="0" borderId="40" applyNumberFormat="0" applyFill="0" applyAlignment="0" applyProtection="0"/>
    <xf numFmtId="168" fontId="54" fillId="0" borderId="40" applyNumberFormat="0" applyFill="0" applyAlignment="0" applyProtection="0"/>
    <xf numFmtId="168" fontId="54" fillId="0" borderId="40" applyNumberFormat="0" applyFill="0" applyAlignment="0" applyProtection="0"/>
    <xf numFmtId="168" fontId="54" fillId="0" borderId="40" applyNumberFormat="0" applyFill="0" applyAlignment="0" applyProtection="0"/>
    <xf numFmtId="169" fontId="54" fillId="0" borderId="40" applyNumberFormat="0" applyFill="0" applyAlignment="0" applyProtection="0"/>
    <xf numFmtId="168" fontId="54" fillId="0" borderId="40" applyNumberFormat="0" applyFill="0" applyAlignment="0" applyProtection="0"/>
    <xf numFmtId="168" fontId="54" fillId="0" borderId="40" applyNumberFormat="0" applyFill="0" applyAlignment="0" applyProtection="0"/>
    <xf numFmtId="169" fontId="54" fillId="0" borderId="40" applyNumberFormat="0" applyFill="0" applyAlignment="0" applyProtection="0"/>
    <xf numFmtId="168" fontId="54" fillId="0" borderId="40" applyNumberFormat="0" applyFill="0" applyAlignment="0" applyProtection="0"/>
    <xf numFmtId="168" fontId="54" fillId="0" borderId="40" applyNumberFormat="0" applyFill="0" applyAlignment="0" applyProtection="0"/>
    <xf numFmtId="169" fontId="54" fillId="0" borderId="40" applyNumberFormat="0" applyFill="0" applyAlignment="0" applyProtection="0"/>
    <xf numFmtId="168" fontId="54" fillId="0" borderId="40" applyNumberFormat="0" applyFill="0" applyAlignment="0" applyProtection="0"/>
    <xf numFmtId="168" fontId="54" fillId="0" borderId="40" applyNumberFormat="0" applyFill="0" applyAlignment="0" applyProtection="0"/>
    <xf numFmtId="169" fontId="54" fillId="0" borderId="40" applyNumberFormat="0" applyFill="0" applyAlignment="0" applyProtection="0"/>
    <xf numFmtId="168" fontId="54" fillId="0" borderId="40" applyNumberFormat="0" applyFill="0" applyAlignment="0" applyProtection="0"/>
    <xf numFmtId="0" fontId="54" fillId="0" borderId="40" applyNumberFormat="0" applyFill="0" applyAlignment="0" applyProtection="0"/>
    <xf numFmtId="0" fontId="55" fillId="0" borderId="41" applyNumberFormat="0" applyFill="0" applyAlignment="0" applyProtection="0"/>
    <xf numFmtId="169" fontId="55" fillId="0" borderId="41" applyNumberFormat="0" applyFill="0" applyAlignment="0" applyProtection="0"/>
    <xf numFmtId="0"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0" fontId="55" fillId="0" borderId="41" applyNumberFormat="0" applyFill="0" applyAlignment="0" applyProtection="0"/>
    <xf numFmtId="0" fontId="56" fillId="0" borderId="42" applyNumberFormat="0" applyFill="0" applyAlignment="0" applyProtection="0"/>
    <xf numFmtId="169" fontId="56" fillId="0" borderId="42" applyNumberFormat="0" applyFill="0" applyAlignment="0" applyProtection="0"/>
    <xf numFmtId="0" fontId="56" fillId="0" borderId="42" applyNumberFormat="0" applyFill="0" applyAlignment="0" applyProtection="0"/>
    <xf numFmtId="168" fontId="56" fillId="0" borderId="42" applyNumberFormat="0" applyFill="0" applyAlignment="0" applyProtection="0"/>
    <xf numFmtId="0" fontId="56" fillId="0" borderId="42" applyNumberFormat="0" applyFill="0" applyAlignment="0" applyProtection="0"/>
    <xf numFmtId="168" fontId="56" fillId="0" borderId="42" applyNumberFormat="0" applyFill="0" applyAlignment="0" applyProtection="0"/>
    <xf numFmtId="0" fontId="56" fillId="0" borderId="42" applyNumberFormat="0" applyFill="0" applyAlignment="0" applyProtection="0"/>
    <xf numFmtId="0"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0" fontId="56" fillId="0" borderId="42" applyNumberFormat="0" applyFill="0" applyAlignment="0" applyProtection="0"/>
    <xf numFmtId="0" fontId="56" fillId="0" borderId="0" applyNumberFormat="0" applyFill="0" applyBorder="0" applyAlignment="0" applyProtection="0"/>
    <xf numFmtId="169" fontId="56" fillId="0" borderId="0" applyNumberFormat="0" applyFill="0" applyBorder="0" applyAlignment="0" applyProtection="0"/>
    <xf numFmtId="0"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0" fontId="56" fillId="0" borderId="0" applyNumberFormat="0" applyFill="0" applyBorder="0" applyAlignment="0" applyProtection="0"/>
    <xf numFmtId="37" fontId="57" fillId="0" borderId="0"/>
    <xf numFmtId="168" fontId="58" fillId="0" borderId="0"/>
    <xf numFmtId="0" fontId="58" fillId="0" borderId="0"/>
    <xf numFmtId="168" fontId="58" fillId="0" borderId="0"/>
    <xf numFmtId="168" fontId="53" fillId="0" borderId="0"/>
    <xf numFmtId="0" fontId="53" fillId="0" borderId="0"/>
    <xf numFmtId="168" fontId="53" fillId="0" borderId="0"/>
    <xf numFmtId="168" fontId="59" fillId="0" borderId="0"/>
    <xf numFmtId="0" fontId="59" fillId="0" borderId="0"/>
    <xf numFmtId="168" fontId="59" fillId="0" borderId="0"/>
    <xf numFmtId="168" fontId="60" fillId="0" borderId="0"/>
    <xf numFmtId="0" fontId="60" fillId="0" borderId="0"/>
    <xf numFmtId="168" fontId="60" fillId="0" borderId="0"/>
    <xf numFmtId="168" fontId="61" fillId="0" borderId="0"/>
    <xf numFmtId="0" fontId="61" fillId="0" borderId="0"/>
    <xf numFmtId="168" fontId="61" fillId="0" borderId="0"/>
    <xf numFmtId="168" fontId="62" fillId="0" borderId="0"/>
    <xf numFmtId="0" fontId="62" fillId="0" borderId="0"/>
    <xf numFmtId="168" fontId="62" fillId="0" borderId="0"/>
    <xf numFmtId="0" fontId="61"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3" fillId="0" borderId="0" applyNumberFormat="0" applyFill="0" applyBorder="0" applyAlignment="0" applyProtection="0">
      <alignment vertical="top"/>
      <protection locked="0"/>
    </xf>
    <xf numFmtId="169" fontId="63" fillId="0" borderId="0" applyNumberFormat="0" applyFill="0" applyBorder="0" applyAlignment="0" applyProtection="0">
      <alignment vertical="top"/>
      <protection locked="0"/>
    </xf>
    <xf numFmtId="168" fontId="63" fillId="0" borderId="0" applyNumberFormat="0" applyFill="0" applyBorder="0" applyAlignment="0" applyProtection="0">
      <alignment vertical="top"/>
      <protection locked="0"/>
    </xf>
    <xf numFmtId="168" fontId="64" fillId="0" borderId="0"/>
    <xf numFmtId="0" fontId="65" fillId="43" borderId="37" applyNumberFormat="0" applyAlignment="0" applyProtection="0"/>
    <xf numFmtId="0" fontId="66" fillId="8" borderId="30"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168" fontId="67"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168" fontId="67"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169" fontId="67"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6" fillId="8" borderId="30"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6" fillId="8" borderId="30"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6" fillId="8" borderId="30"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6" fillId="8" borderId="30"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6" fillId="8" borderId="30"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6" fillId="8" borderId="30"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6" fillId="8" borderId="30"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168" fontId="67" fillId="43" borderId="37" applyNumberFormat="0" applyAlignment="0" applyProtection="0"/>
    <xf numFmtId="169" fontId="67" fillId="43" borderId="37" applyNumberFormat="0" applyAlignment="0" applyProtection="0"/>
    <xf numFmtId="168" fontId="67" fillId="43" borderId="37" applyNumberFormat="0" applyAlignment="0" applyProtection="0"/>
    <xf numFmtId="168" fontId="67" fillId="43" borderId="37" applyNumberFormat="0" applyAlignment="0" applyProtection="0"/>
    <xf numFmtId="169" fontId="67" fillId="43" borderId="37" applyNumberFormat="0" applyAlignment="0" applyProtection="0"/>
    <xf numFmtId="168" fontId="67" fillId="43" borderId="37" applyNumberFormat="0" applyAlignment="0" applyProtection="0"/>
    <xf numFmtId="168" fontId="67" fillId="43" borderId="37" applyNumberFormat="0" applyAlignment="0" applyProtection="0"/>
    <xf numFmtId="169" fontId="67" fillId="43" borderId="37" applyNumberFormat="0" applyAlignment="0" applyProtection="0"/>
    <xf numFmtId="168" fontId="67" fillId="43" borderId="37" applyNumberFormat="0" applyAlignment="0" applyProtection="0"/>
    <xf numFmtId="168" fontId="67" fillId="43" borderId="37" applyNumberFormat="0" applyAlignment="0" applyProtection="0"/>
    <xf numFmtId="169" fontId="67" fillId="43" borderId="37" applyNumberFormat="0" applyAlignment="0" applyProtection="0"/>
    <xf numFmtId="168" fontId="67" fillId="43" borderId="37" applyNumberFormat="0" applyAlignment="0" applyProtection="0"/>
    <xf numFmtId="0" fontId="65" fillId="43" borderId="37" applyNumberFormat="0" applyAlignment="0" applyProtection="0"/>
    <xf numFmtId="3" fontId="2" fillId="72" borderId="3" applyFont="0">
      <alignment horizontal="right" vertical="center"/>
      <protection locked="0"/>
    </xf>
    <xf numFmtId="171" fontId="36" fillId="0" borderId="0" applyFill="0" applyBorder="0" applyAlignment="0"/>
    <xf numFmtId="172"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0" fontId="68" fillId="0" borderId="43" applyNumberFormat="0" applyFill="0" applyAlignment="0" applyProtection="0"/>
    <xf numFmtId="0" fontId="69" fillId="0" borderId="32" applyNumberFormat="0" applyFill="0" applyAlignment="0" applyProtection="0"/>
    <xf numFmtId="168" fontId="70" fillId="0" borderId="43" applyNumberFormat="0" applyFill="0" applyAlignment="0" applyProtection="0"/>
    <xf numFmtId="168" fontId="70" fillId="0" borderId="43" applyNumberFormat="0" applyFill="0" applyAlignment="0" applyProtection="0"/>
    <xf numFmtId="169" fontId="70" fillId="0" borderId="43" applyNumberFormat="0" applyFill="0" applyAlignment="0" applyProtection="0"/>
    <xf numFmtId="0" fontId="68" fillId="0" borderId="43"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168" fontId="70" fillId="0" borderId="43" applyNumberFormat="0" applyFill="0" applyAlignment="0" applyProtection="0"/>
    <xf numFmtId="169" fontId="70" fillId="0" borderId="43" applyNumberFormat="0" applyFill="0" applyAlignment="0" applyProtection="0"/>
    <xf numFmtId="168" fontId="70" fillId="0" borderId="43" applyNumberFormat="0" applyFill="0" applyAlignment="0" applyProtection="0"/>
    <xf numFmtId="168" fontId="70" fillId="0" borderId="43" applyNumberFormat="0" applyFill="0" applyAlignment="0" applyProtection="0"/>
    <xf numFmtId="169" fontId="70" fillId="0" borderId="43" applyNumberFormat="0" applyFill="0" applyAlignment="0" applyProtection="0"/>
    <xf numFmtId="168" fontId="70" fillId="0" borderId="43" applyNumberFormat="0" applyFill="0" applyAlignment="0" applyProtection="0"/>
    <xf numFmtId="168" fontId="70" fillId="0" borderId="43" applyNumberFormat="0" applyFill="0" applyAlignment="0" applyProtection="0"/>
    <xf numFmtId="169" fontId="70" fillId="0" borderId="43" applyNumberFormat="0" applyFill="0" applyAlignment="0" applyProtection="0"/>
    <xf numFmtId="168" fontId="70" fillId="0" borderId="43" applyNumberFormat="0" applyFill="0" applyAlignment="0" applyProtection="0"/>
    <xf numFmtId="168" fontId="70" fillId="0" borderId="43" applyNumberFormat="0" applyFill="0" applyAlignment="0" applyProtection="0"/>
    <xf numFmtId="169" fontId="70" fillId="0" borderId="43" applyNumberFormat="0" applyFill="0" applyAlignment="0" applyProtection="0"/>
    <xf numFmtId="168" fontId="70" fillId="0" borderId="43" applyNumberFormat="0" applyFill="0" applyAlignment="0" applyProtection="0"/>
    <xf numFmtId="0" fontId="68" fillId="0" borderId="43"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1" fillId="73" borderId="0" applyNumberFormat="0" applyBorder="0" applyAlignment="0" applyProtection="0"/>
    <xf numFmtId="0" fontId="72" fillId="7" borderId="0" applyNumberFormat="0" applyBorder="0" applyAlignment="0" applyProtection="0"/>
    <xf numFmtId="168" fontId="73" fillId="73" borderId="0" applyNumberFormat="0" applyBorder="0" applyAlignment="0" applyProtection="0"/>
    <xf numFmtId="168" fontId="73" fillId="73" borderId="0" applyNumberFormat="0" applyBorder="0" applyAlignment="0" applyProtection="0"/>
    <xf numFmtId="169" fontId="73" fillId="73" borderId="0" applyNumberFormat="0" applyBorder="0" applyAlignment="0" applyProtection="0"/>
    <xf numFmtId="0" fontId="71" fillId="73"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168" fontId="73" fillId="73" borderId="0" applyNumberFormat="0" applyBorder="0" applyAlignment="0" applyProtection="0"/>
    <xf numFmtId="169" fontId="73" fillId="73" borderId="0" applyNumberFormat="0" applyBorder="0" applyAlignment="0" applyProtection="0"/>
    <xf numFmtId="168" fontId="73" fillId="73" borderId="0" applyNumberFormat="0" applyBorder="0" applyAlignment="0" applyProtection="0"/>
    <xf numFmtId="168" fontId="73" fillId="73" borderId="0" applyNumberFormat="0" applyBorder="0" applyAlignment="0" applyProtection="0"/>
    <xf numFmtId="169" fontId="73" fillId="73" borderId="0" applyNumberFormat="0" applyBorder="0" applyAlignment="0" applyProtection="0"/>
    <xf numFmtId="168" fontId="73" fillId="73" borderId="0" applyNumberFormat="0" applyBorder="0" applyAlignment="0" applyProtection="0"/>
    <xf numFmtId="168" fontId="73" fillId="73" borderId="0" applyNumberFormat="0" applyBorder="0" applyAlignment="0" applyProtection="0"/>
    <xf numFmtId="169" fontId="73" fillId="73" borderId="0" applyNumberFormat="0" applyBorder="0" applyAlignment="0" applyProtection="0"/>
    <xf numFmtId="168" fontId="73" fillId="73" borderId="0" applyNumberFormat="0" applyBorder="0" applyAlignment="0" applyProtection="0"/>
    <xf numFmtId="168" fontId="73" fillId="73" borderId="0" applyNumberFormat="0" applyBorder="0" applyAlignment="0" applyProtection="0"/>
    <xf numFmtId="169" fontId="73" fillId="73" borderId="0" applyNumberFormat="0" applyBorder="0" applyAlignment="0" applyProtection="0"/>
    <xf numFmtId="168" fontId="73" fillId="73" borderId="0" applyNumberFormat="0" applyBorder="0" applyAlignment="0" applyProtection="0"/>
    <xf numFmtId="0" fontId="71" fillId="73" borderId="0" applyNumberFormat="0" applyBorder="0" applyAlignment="0" applyProtection="0"/>
    <xf numFmtId="1" fontId="74" fillId="0" borderId="0" applyProtection="0"/>
    <xf numFmtId="168" fontId="25" fillId="0" borderId="44"/>
    <xf numFmtId="169" fontId="25" fillId="0" borderId="44"/>
    <xf numFmtId="168" fontId="25" fillId="0" borderId="44"/>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5" fillId="0" borderId="0"/>
    <xf numFmtId="181" fontId="2" fillId="0" borderId="0"/>
    <xf numFmtId="179" fontId="27"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0" fontId="76" fillId="0" borderId="0"/>
    <xf numFmtId="0" fontId="75" fillId="0" borderId="0"/>
    <xf numFmtId="179" fontId="27" fillId="0" borderId="0"/>
    <xf numFmtId="179" fontId="2" fillId="0" borderId="0"/>
    <xf numFmtId="179" fontId="2" fillId="0" borderId="0"/>
    <xf numFmtId="0" fontId="2" fillId="0" borderId="0"/>
    <xf numFmtId="0" fontId="2"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7"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6"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7" fillId="0" borderId="0"/>
    <xf numFmtId="0" fontId="27" fillId="0" borderId="0"/>
    <xf numFmtId="168" fontId="27" fillId="0" borderId="0"/>
    <xf numFmtId="0" fontId="27"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68" fontId="27" fillId="0" borderId="0"/>
    <xf numFmtId="0" fontId="27" fillId="0" borderId="0"/>
    <xf numFmtId="0" fontId="27" fillId="0" borderId="0"/>
    <xf numFmtId="0" fontId="2" fillId="0" borderId="0"/>
    <xf numFmtId="179"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6" fillId="0" borderId="0"/>
    <xf numFmtId="179" fontId="27" fillId="0" borderId="0"/>
    <xf numFmtId="179" fontId="27"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27" fillId="0" borderId="0"/>
    <xf numFmtId="179" fontId="27" fillId="0" borderId="0"/>
    <xf numFmtId="179" fontId="27" fillId="0" borderId="0"/>
    <xf numFmtId="179"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79"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7"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4" fillId="0" borderId="0"/>
    <xf numFmtId="0" fontId="27" fillId="0" borderId="0"/>
    <xf numFmtId="0" fontId="2" fillId="0" borderId="0"/>
    <xf numFmtId="0" fontId="26" fillId="0" borderId="0"/>
    <xf numFmtId="168" fontId="24" fillId="0" borderId="0"/>
    <xf numFmtId="0" fontId="2"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79" fontId="2" fillId="0" borderId="0"/>
    <xf numFmtId="0" fontId="27" fillId="0" borderId="0"/>
    <xf numFmtId="0" fontId="27" fillId="0" borderId="0"/>
    <xf numFmtId="168" fontId="24" fillId="0" borderId="0"/>
    <xf numFmtId="0" fontId="64" fillId="0" borderId="0"/>
    <xf numFmtId="0" fontId="2" fillId="0" borderId="0"/>
    <xf numFmtId="168" fontId="24" fillId="0" borderId="0"/>
    <xf numFmtId="0" fontId="1" fillId="0" borderId="0"/>
    <xf numFmtId="179"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168" fontId="24" fillId="0" borderId="0"/>
    <xf numFmtId="168" fontId="24" fillId="0" borderId="0"/>
    <xf numFmtId="0" fontId="1" fillId="0" borderId="0"/>
    <xf numFmtId="179" fontId="27" fillId="0" borderId="0"/>
    <xf numFmtId="179" fontId="27" fillId="0" borderId="0"/>
    <xf numFmtId="179" fontId="2" fillId="0" borderId="0"/>
    <xf numFmtId="0" fontId="2" fillId="0" borderId="0"/>
    <xf numFmtId="179" fontId="2" fillId="0" borderId="0"/>
    <xf numFmtId="0" fontId="2" fillId="0" borderId="0"/>
    <xf numFmtId="179" fontId="2" fillId="0" borderId="0"/>
    <xf numFmtId="0" fontId="2" fillId="0" borderId="0"/>
    <xf numFmtId="0" fontId="6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7" fillId="0" borderId="0"/>
    <xf numFmtId="168" fontId="24" fillId="0" borderId="0"/>
    <xf numFmtId="168" fontId="24" fillId="0" borderId="0"/>
    <xf numFmtId="0" fontId="1" fillId="0" borderId="0"/>
    <xf numFmtId="179" fontId="27" fillId="0" borderId="0"/>
    <xf numFmtId="179" fontId="27" fillId="0" borderId="0"/>
    <xf numFmtId="0" fontId="6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179" fontId="27"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5" fillId="0" borderId="0"/>
    <xf numFmtId="179" fontId="27"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179" fontId="2"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5"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5"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5" fillId="70"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79" fontId="25" fillId="0" borderId="0"/>
    <xf numFmtId="0" fontId="8"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25" fillId="0" borderId="0"/>
    <xf numFmtId="0" fontId="25" fillId="0" borderId="0"/>
    <xf numFmtId="0" fontId="25" fillId="0" borderId="0"/>
    <xf numFmtId="0" fontId="25" fillId="0" borderId="0"/>
    <xf numFmtId="179" fontId="8" fillId="0" borderId="0"/>
    <xf numFmtId="0" fontId="25" fillId="0" borderId="0"/>
    <xf numFmtId="179" fontId="25" fillId="0" borderId="0"/>
    <xf numFmtId="0" fontId="25" fillId="0" borderId="0"/>
    <xf numFmtId="0" fontId="2" fillId="0" borderId="0"/>
    <xf numFmtId="0" fontId="25"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5" fillId="0" borderId="0"/>
    <xf numFmtId="179" fontId="8" fillId="0" borderId="0"/>
    <xf numFmtId="179" fontId="25" fillId="0" borderId="0"/>
    <xf numFmtId="179" fontId="25" fillId="0" borderId="0"/>
    <xf numFmtId="179" fontId="25" fillId="0" borderId="0"/>
    <xf numFmtId="179" fontId="25" fillId="0" borderId="0"/>
    <xf numFmtId="179" fontId="25" fillId="0" borderId="0"/>
    <xf numFmtId="179" fontId="25" fillId="0" borderId="0"/>
    <xf numFmtId="179" fontId="25" fillId="0" borderId="0"/>
    <xf numFmtId="179" fontId="25"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5" fillId="0" borderId="0"/>
    <xf numFmtId="0" fontId="25" fillId="0" borderId="0"/>
    <xf numFmtId="168" fontId="25" fillId="0" borderId="0"/>
    <xf numFmtId="0" fontId="75"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5" fillId="0" borderId="0"/>
    <xf numFmtId="0" fontId="8" fillId="0" borderId="0"/>
    <xf numFmtId="0" fontId="75" fillId="0" borderId="0"/>
    <xf numFmtId="168" fontId="8" fillId="0" borderId="0"/>
    <xf numFmtId="0" fontId="75" fillId="0" borderId="0"/>
    <xf numFmtId="168" fontId="8"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179" fontId="8"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179" fontId="2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179" fontId="25"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179" fontId="25" fillId="0" borderId="0"/>
    <xf numFmtId="179" fontId="25"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3" fillId="0" borderId="0"/>
    <xf numFmtId="0" fontId="2" fillId="0" borderId="0"/>
    <xf numFmtId="0" fontId="75" fillId="0" borderId="0"/>
    <xf numFmtId="168" fontId="43"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5"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5" fillId="0" borderId="0"/>
    <xf numFmtId="0" fontId="2"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9" fontId="2"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169" fontId="2"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68"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168" fontId="2"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68"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79" fillId="0" borderId="0"/>
    <xf numFmtId="0" fontId="26" fillId="74" borderId="45"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168" fontId="2" fillId="0" borderId="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 fillId="74" borderId="45" applyNumberFormat="0" applyFont="0" applyAlignment="0" applyProtection="0"/>
    <xf numFmtId="0" fontId="26" fillId="74" borderId="45" applyNumberFormat="0" applyFont="0" applyAlignment="0" applyProtection="0"/>
    <xf numFmtId="168" fontId="2" fillId="0" borderId="0"/>
    <xf numFmtId="0" fontId="26" fillId="74" borderId="45" applyNumberFormat="0" applyFont="0" applyAlignment="0" applyProtection="0"/>
    <xf numFmtId="0" fontId="26" fillId="74" borderId="45" applyNumberFormat="0" applyFont="0" applyAlignment="0" applyProtection="0"/>
    <xf numFmtId="0" fontId="2" fillId="74" borderId="45" applyNumberFormat="0" applyFont="0" applyAlignment="0" applyProtection="0"/>
    <xf numFmtId="0" fontId="2" fillId="74" borderId="45" applyNumberFormat="0" applyFont="0" applyAlignment="0" applyProtection="0"/>
    <xf numFmtId="0" fontId="26" fillId="74" borderId="45" applyNumberFormat="0" applyFont="0" applyAlignment="0" applyProtection="0"/>
    <xf numFmtId="0" fontId="2"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169" fontId="2" fillId="0" borderId="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 fillId="74" borderId="45" applyNumberFormat="0" applyFont="0" applyAlignment="0" applyProtection="0"/>
    <xf numFmtId="0" fontId="2" fillId="0" borderId="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 fillId="74" borderId="45" applyNumberFormat="0" applyFont="0" applyAlignment="0" applyProtection="0"/>
    <xf numFmtId="0" fontId="2" fillId="74" borderId="45" applyNumberFormat="0" applyFont="0" applyAlignment="0" applyProtection="0"/>
    <xf numFmtId="169" fontId="2" fillId="0" borderId="0"/>
    <xf numFmtId="0" fontId="2" fillId="74" borderId="45" applyNumberFormat="0" applyFont="0" applyAlignment="0" applyProtection="0"/>
    <xf numFmtId="168" fontId="2" fillId="0" borderId="0"/>
    <xf numFmtId="0" fontId="2" fillId="74" borderId="45" applyNumberFormat="0" applyFont="0" applyAlignment="0" applyProtection="0"/>
    <xf numFmtId="168" fontId="2" fillId="0" borderId="0"/>
    <xf numFmtId="0" fontId="2" fillId="74" borderId="45" applyNumberFormat="0" applyFont="0" applyAlignment="0" applyProtection="0"/>
    <xf numFmtId="0" fontId="2" fillId="74" borderId="45" applyNumberFormat="0" applyFont="0" applyAlignment="0" applyProtection="0"/>
    <xf numFmtId="169" fontId="2" fillId="0" borderId="0"/>
    <xf numFmtId="168" fontId="2" fillId="0" borderId="0"/>
    <xf numFmtId="0" fontId="2" fillId="74" borderId="45" applyNumberFormat="0" applyFont="0" applyAlignment="0" applyProtection="0"/>
    <xf numFmtId="168" fontId="2" fillId="0" borderId="0"/>
    <xf numFmtId="0" fontId="2" fillId="74" borderId="45" applyNumberFormat="0" applyFont="0" applyAlignment="0" applyProtection="0"/>
    <xf numFmtId="0" fontId="2" fillId="74" borderId="45" applyNumberFormat="0" applyFont="0" applyAlignment="0" applyProtection="0"/>
    <xf numFmtId="169" fontId="2" fillId="0" borderId="0"/>
    <xf numFmtId="0" fontId="2" fillId="74" borderId="45" applyNumberFormat="0" applyFont="0" applyAlignment="0" applyProtection="0"/>
    <xf numFmtId="168" fontId="2" fillId="0" borderId="0"/>
    <xf numFmtId="0" fontId="2" fillId="74" borderId="45" applyNumberFormat="0" applyFont="0" applyAlignment="0" applyProtection="0"/>
    <xf numFmtId="168" fontId="2" fillId="0" borderId="0"/>
    <xf numFmtId="0" fontId="2" fillId="74" borderId="45" applyNumberFormat="0" applyFont="0" applyAlignment="0" applyProtection="0"/>
    <xf numFmtId="0" fontId="2" fillId="74" borderId="45" applyNumberFormat="0" applyFont="0" applyAlignment="0" applyProtection="0"/>
    <xf numFmtId="169" fontId="2" fillId="0" borderId="0"/>
    <xf numFmtId="168" fontId="2" fillId="0" borderId="0"/>
    <xf numFmtId="168" fontId="2" fillId="0" borderId="0"/>
    <xf numFmtId="0" fontId="2" fillId="74" borderId="45" applyNumberFormat="0" applyFont="0" applyAlignment="0" applyProtection="0"/>
    <xf numFmtId="0" fontId="2" fillId="74" borderId="45" applyNumberFormat="0" applyFont="0" applyAlignment="0" applyProtection="0"/>
    <xf numFmtId="0" fontId="2" fillId="74" borderId="45" applyNumberFormat="0" applyFont="0" applyAlignment="0" applyProtection="0"/>
    <xf numFmtId="0" fontId="2" fillId="74" borderId="45"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80" fillId="0" borderId="0">
      <alignment horizontal="left"/>
    </xf>
    <xf numFmtId="0" fontId="2" fillId="0" borderId="0"/>
    <xf numFmtId="0" fontId="2" fillId="0" borderId="0"/>
    <xf numFmtId="168" fontId="2" fillId="0" borderId="0"/>
    <xf numFmtId="3" fontId="2" fillId="75" borderId="3" applyFont="0">
      <alignment horizontal="right" vertical="center"/>
      <protection locked="0"/>
    </xf>
    <xf numFmtId="168" fontId="81" fillId="0" borderId="0"/>
    <xf numFmtId="0" fontId="81" fillId="0" borderId="0"/>
    <xf numFmtId="168" fontId="81" fillId="0" borderId="0"/>
    <xf numFmtId="0" fontId="82" fillId="64" borderId="46" applyNumberFormat="0" applyAlignment="0" applyProtection="0"/>
    <xf numFmtId="0" fontId="83" fillId="9" borderId="31"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168" fontId="84"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168" fontId="84"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169" fontId="84"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3" fillId="9" borderId="31"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3" fillId="9" borderId="31"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3" fillId="9" borderId="31"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3" fillId="9" borderId="31"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3" fillId="9" borderId="31"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3" fillId="9" borderId="31"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3" fillId="9" borderId="31"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168" fontId="84" fillId="64" borderId="46" applyNumberFormat="0" applyAlignment="0" applyProtection="0"/>
    <xf numFmtId="169" fontId="84" fillId="64" borderId="46" applyNumberFormat="0" applyAlignment="0" applyProtection="0"/>
    <xf numFmtId="168" fontId="84" fillId="64" borderId="46" applyNumberFormat="0" applyAlignment="0" applyProtection="0"/>
    <xf numFmtId="168" fontId="84" fillId="64" borderId="46" applyNumberFormat="0" applyAlignment="0" applyProtection="0"/>
    <xf numFmtId="169" fontId="84" fillId="64" borderId="46" applyNumberFormat="0" applyAlignment="0" applyProtection="0"/>
    <xf numFmtId="168" fontId="84" fillId="64" borderId="46" applyNumberFormat="0" applyAlignment="0" applyProtection="0"/>
    <xf numFmtId="168" fontId="84" fillId="64" borderId="46" applyNumberFormat="0" applyAlignment="0" applyProtection="0"/>
    <xf numFmtId="169" fontId="84" fillId="64" borderId="46" applyNumberFormat="0" applyAlignment="0" applyProtection="0"/>
    <xf numFmtId="168" fontId="84" fillId="64" borderId="46" applyNumberFormat="0" applyAlignment="0" applyProtection="0"/>
    <xf numFmtId="168" fontId="84" fillId="64" borderId="46" applyNumberFormat="0" applyAlignment="0" applyProtection="0"/>
    <xf numFmtId="169" fontId="84" fillId="64" borderId="46" applyNumberFormat="0" applyAlignment="0" applyProtection="0"/>
    <xf numFmtId="168" fontId="84" fillId="64" borderId="46" applyNumberFormat="0" applyAlignment="0" applyProtection="0"/>
    <xf numFmtId="0" fontId="82" fillId="64" borderId="46" applyNumberFormat="0" applyAlignment="0" applyProtection="0"/>
    <xf numFmtId="0" fontId="24" fillId="0" borderId="0"/>
    <xf numFmtId="175" fontId="36" fillId="0" borderId="0" applyFont="0" applyFill="0" applyBorder="0" applyAlignment="0" applyProtection="0"/>
    <xf numFmtId="186" fontId="3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85"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6" fillId="0" borderId="0" applyFill="0" applyBorder="0" applyAlignment="0"/>
    <xf numFmtId="172"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168" fontId="2" fillId="0" borderId="0"/>
    <xf numFmtId="0" fontId="2" fillId="0" borderId="0"/>
    <xf numFmtId="168" fontId="2" fillId="0" borderId="0"/>
    <xf numFmtId="187" fontId="64" fillId="0" borderId="3" applyNumberFormat="0">
      <alignment horizontal="center" vertical="top" wrapText="1"/>
    </xf>
    <xf numFmtId="0" fontId="86" fillId="0" borderId="0" applyNumberFormat="0" applyFill="0" applyBorder="0" applyAlignment="0" applyProtection="0"/>
    <xf numFmtId="3" fontId="2" fillId="70" borderId="3" applyFont="0">
      <alignment horizontal="right" vertical="center"/>
    </xf>
    <xf numFmtId="188" fontId="2" fillId="70" borderId="3" applyFont="0">
      <alignment horizontal="right" vertical="center"/>
    </xf>
    <xf numFmtId="0" fontId="87" fillId="0" borderId="0"/>
    <xf numFmtId="0" fontId="24" fillId="0" borderId="0"/>
    <xf numFmtId="0" fontId="88" fillId="0" borderId="0"/>
    <xf numFmtId="0" fontId="88" fillId="0" borderId="0"/>
    <xf numFmtId="168" fontId="24" fillId="0" borderId="0"/>
    <xf numFmtId="168" fontId="24" fillId="0" borderId="0"/>
    <xf numFmtId="0" fontId="89" fillId="0" borderId="0"/>
    <xf numFmtId="0" fontId="90" fillId="0" borderId="0"/>
    <xf numFmtId="0" fontId="89" fillId="0" borderId="0"/>
    <xf numFmtId="0" fontId="89" fillId="0" borderId="0"/>
    <xf numFmtId="0" fontId="89" fillId="0" borderId="0"/>
    <xf numFmtId="0" fontId="89" fillId="0" borderId="0"/>
    <xf numFmtId="0" fontId="89" fillId="0" borderId="0"/>
    <xf numFmtId="49" fontId="45" fillId="0" borderId="0" applyFill="0" applyBorder="0" applyAlignment="0"/>
    <xf numFmtId="189" fontId="36" fillId="0" borderId="0" applyFill="0" applyBorder="0" applyAlignment="0"/>
    <xf numFmtId="190" fontId="36" fillId="0" borderId="0" applyFill="0" applyBorder="0" applyAlignment="0"/>
    <xf numFmtId="0" fontId="91" fillId="0" borderId="0">
      <alignment horizontal="center" vertical="top"/>
    </xf>
    <xf numFmtId="0" fontId="92" fillId="0" borderId="0" applyNumberFormat="0" applyFill="0" applyBorder="0" applyAlignment="0" applyProtection="0"/>
    <xf numFmtId="169" fontId="92" fillId="0" borderId="0" applyNumberFormat="0" applyFill="0" applyBorder="0" applyAlignment="0" applyProtection="0"/>
    <xf numFmtId="0"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0" fontId="92" fillId="0" borderId="0" applyNumberFormat="0" applyFill="0" applyBorder="0" applyAlignment="0" applyProtection="0"/>
    <xf numFmtId="0" fontId="46" fillId="0" borderId="47" applyNumberFormat="0" applyFill="0" applyAlignment="0" applyProtection="0"/>
    <xf numFmtId="0" fontId="6"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168" fontId="93"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168" fontId="93"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169" fontId="93"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6"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6"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6"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6"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6"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6"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6"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168" fontId="93" fillId="0" borderId="47" applyNumberFormat="0" applyFill="0" applyAlignment="0" applyProtection="0"/>
    <xf numFmtId="169" fontId="93" fillId="0" borderId="47" applyNumberFormat="0" applyFill="0" applyAlignment="0" applyProtection="0"/>
    <xf numFmtId="168" fontId="93" fillId="0" borderId="47" applyNumberFormat="0" applyFill="0" applyAlignment="0" applyProtection="0"/>
    <xf numFmtId="168" fontId="93" fillId="0" borderId="47" applyNumberFormat="0" applyFill="0" applyAlignment="0" applyProtection="0"/>
    <xf numFmtId="169" fontId="93" fillId="0" borderId="47" applyNumberFormat="0" applyFill="0" applyAlignment="0" applyProtection="0"/>
    <xf numFmtId="168" fontId="93" fillId="0" borderId="47" applyNumberFormat="0" applyFill="0" applyAlignment="0" applyProtection="0"/>
    <xf numFmtId="168" fontId="93" fillId="0" borderId="47" applyNumberFormat="0" applyFill="0" applyAlignment="0" applyProtection="0"/>
    <xf numFmtId="169" fontId="93" fillId="0" borderId="47" applyNumberFormat="0" applyFill="0" applyAlignment="0" applyProtection="0"/>
    <xf numFmtId="168" fontId="93" fillId="0" borderId="47" applyNumberFormat="0" applyFill="0" applyAlignment="0" applyProtection="0"/>
    <xf numFmtId="168" fontId="93" fillId="0" borderId="47" applyNumberFormat="0" applyFill="0" applyAlignment="0" applyProtection="0"/>
    <xf numFmtId="169" fontId="93" fillId="0" borderId="47" applyNumberFormat="0" applyFill="0" applyAlignment="0" applyProtection="0"/>
    <xf numFmtId="168" fontId="93" fillId="0" borderId="47" applyNumberFormat="0" applyFill="0" applyAlignment="0" applyProtection="0"/>
    <xf numFmtId="0" fontId="46" fillId="0" borderId="47" applyNumberFormat="0" applyFill="0" applyAlignment="0" applyProtection="0"/>
    <xf numFmtId="0" fontId="24" fillId="0" borderId="48"/>
    <xf numFmtId="185" fontId="80"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5" fillId="0" borderId="0" applyFont="0" applyFill="0" applyBorder="0" applyAlignment="0" applyProtection="0"/>
    <xf numFmtId="192" fontId="2" fillId="0" borderId="0" applyFont="0" applyFill="0" applyBorder="0" applyAlignment="0" applyProtection="0"/>
    <xf numFmtId="0" fontId="94" fillId="0" borderId="0" applyNumberFormat="0" applyFill="0" applyBorder="0" applyAlignment="0" applyProtection="0"/>
    <xf numFmtId="0" fontId="23"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0" fontId="94"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0" fontId="94" fillId="0" borderId="0" applyNumberFormat="0" applyFill="0" applyBorder="0" applyAlignment="0" applyProtection="0"/>
    <xf numFmtId="1" fontId="96" fillId="0" borderId="0" applyFill="0" applyProtection="0">
      <alignment horizontal="right"/>
    </xf>
    <xf numFmtId="42" fontId="97" fillId="0" borderId="0" applyFont="0" applyFill="0" applyBorder="0" applyAlignment="0" applyProtection="0"/>
    <xf numFmtId="44" fontId="97" fillId="0" borderId="0" applyFont="0" applyFill="0" applyBorder="0" applyAlignment="0" applyProtection="0"/>
    <xf numFmtId="0" fontId="98" fillId="0" borderId="0"/>
    <xf numFmtId="0" fontId="99" fillId="0" borderId="0"/>
    <xf numFmtId="38" fontId="25" fillId="0" borderId="0" applyFont="0" applyFill="0" applyBorder="0" applyAlignment="0" applyProtection="0"/>
    <xf numFmtId="40" fontId="25" fillId="0" borderId="0" applyFont="0" applyFill="0" applyBorder="0" applyAlignment="0" applyProtection="0"/>
    <xf numFmtId="41" fontId="97" fillId="0" borderId="0" applyFont="0" applyFill="0" applyBorder="0" applyAlignment="0" applyProtection="0"/>
    <xf numFmtId="43" fontId="97" fillId="0" borderId="0" applyFont="0" applyFill="0" applyBorder="0" applyAlignment="0" applyProtection="0"/>
    <xf numFmtId="0" fontId="2" fillId="0" borderId="0"/>
    <xf numFmtId="9" fontId="1" fillId="0" borderId="0" applyFont="0" applyFill="0" applyBorder="0" applyAlignment="0" applyProtection="0"/>
    <xf numFmtId="0" fontId="46" fillId="0" borderId="102" applyNumberFormat="0" applyFill="0" applyAlignment="0" applyProtection="0"/>
    <xf numFmtId="168" fontId="93" fillId="0" borderId="102" applyNumberFormat="0" applyFill="0" applyAlignment="0" applyProtection="0"/>
    <xf numFmtId="169" fontId="93" fillId="0" borderId="102" applyNumberFormat="0" applyFill="0" applyAlignment="0" applyProtection="0"/>
    <xf numFmtId="168" fontId="93" fillId="0" borderId="102" applyNumberFormat="0" applyFill="0" applyAlignment="0" applyProtection="0"/>
    <xf numFmtId="168" fontId="93" fillId="0" borderId="102" applyNumberFormat="0" applyFill="0" applyAlignment="0" applyProtection="0"/>
    <xf numFmtId="169" fontId="93" fillId="0" borderId="102" applyNumberFormat="0" applyFill="0" applyAlignment="0" applyProtection="0"/>
    <xf numFmtId="168" fontId="93" fillId="0" borderId="102" applyNumberFormat="0" applyFill="0" applyAlignment="0" applyProtection="0"/>
    <xf numFmtId="168" fontId="93" fillId="0" borderId="102" applyNumberFormat="0" applyFill="0" applyAlignment="0" applyProtection="0"/>
    <xf numFmtId="169" fontId="93" fillId="0" borderId="102" applyNumberFormat="0" applyFill="0" applyAlignment="0" applyProtection="0"/>
    <xf numFmtId="168" fontId="93" fillId="0" borderId="102" applyNumberFormat="0" applyFill="0" applyAlignment="0" applyProtection="0"/>
    <xf numFmtId="168" fontId="93" fillId="0" borderId="102" applyNumberFormat="0" applyFill="0" applyAlignment="0" applyProtection="0"/>
    <xf numFmtId="169" fontId="93" fillId="0" borderId="102" applyNumberFormat="0" applyFill="0" applyAlignment="0" applyProtection="0"/>
    <xf numFmtId="168" fontId="93"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169" fontId="93"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168" fontId="93"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168" fontId="93"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188" fontId="2" fillId="70" borderId="96" applyFont="0">
      <alignment horizontal="right" vertical="center"/>
    </xf>
    <xf numFmtId="3" fontId="2" fillId="70" borderId="96" applyFont="0">
      <alignment horizontal="right" vertical="center"/>
    </xf>
    <xf numFmtId="0" fontId="82" fillId="64" borderId="101" applyNumberFormat="0" applyAlignment="0" applyProtection="0"/>
    <xf numFmtId="168" fontId="84" fillId="64" borderId="101" applyNumberFormat="0" applyAlignment="0" applyProtection="0"/>
    <xf numFmtId="169" fontId="84" fillId="64" borderId="101" applyNumberFormat="0" applyAlignment="0" applyProtection="0"/>
    <xf numFmtId="168" fontId="84" fillId="64" borderId="101" applyNumberFormat="0" applyAlignment="0" applyProtection="0"/>
    <xf numFmtId="168" fontId="84" fillId="64" borderId="101" applyNumberFormat="0" applyAlignment="0" applyProtection="0"/>
    <xf numFmtId="169" fontId="84" fillId="64" borderId="101" applyNumberFormat="0" applyAlignment="0" applyProtection="0"/>
    <xf numFmtId="168" fontId="84" fillId="64" borderId="101" applyNumberFormat="0" applyAlignment="0" applyProtection="0"/>
    <xf numFmtId="168" fontId="84" fillId="64" borderId="101" applyNumberFormat="0" applyAlignment="0" applyProtection="0"/>
    <xf numFmtId="169" fontId="84" fillId="64" borderId="101" applyNumberFormat="0" applyAlignment="0" applyProtection="0"/>
    <xf numFmtId="168" fontId="84" fillId="64" borderId="101" applyNumberFormat="0" applyAlignment="0" applyProtection="0"/>
    <xf numFmtId="168" fontId="84" fillId="64" borderId="101" applyNumberFormat="0" applyAlignment="0" applyProtection="0"/>
    <xf numFmtId="169" fontId="84" fillId="64" borderId="101" applyNumberFormat="0" applyAlignment="0" applyProtection="0"/>
    <xf numFmtId="168" fontId="84"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169" fontId="84"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168" fontId="84"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168" fontId="84"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3" fontId="2" fillId="75" borderId="96" applyFont="0">
      <alignment horizontal="right" vertical="center"/>
      <protection locked="0"/>
    </xf>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 fillId="74" borderId="100" applyNumberFormat="0" applyFont="0" applyAlignment="0" applyProtection="0"/>
    <xf numFmtId="0" fontId="26"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3" fontId="2" fillId="72" borderId="96" applyFont="0">
      <alignment horizontal="right" vertical="center"/>
      <protection locked="0"/>
    </xf>
    <xf numFmtId="0" fontId="65" fillId="43" borderId="99" applyNumberFormat="0" applyAlignment="0" applyProtection="0"/>
    <xf numFmtId="168" fontId="67" fillId="43" borderId="99" applyNumberFormat="0" applyAlignment="0" applyProtection="0"/>
    <xf numFmtId="169" fontId="67" fillId="43" borderId="99" applyNumberFormat="0" applyAlignment="0" applyProtection="0"/>
    <xf numFmtId="168" fontId="67" fillId="43" borderId="99" applyNumberFormat="0" applyAlignment="0" applyProtection="0"/>
    <xf numFmtId="168" fontId="67" fillId="43" borderId="99" applyNumberFormat="0" applyAlignment="0" applyProtection="0"/>
    <xf numFmtId="169" fontId="67" fillId="43" borderId="99" applyNumberFormat="0" applyAlignment="0" applyProtection="0"/>
    <xf numFmtId="168" fontId="67" fillId="43" borderId="99" applyNumberFormat="0" applyAlignment="0" applyProtection="0"/>
    <xf numFmtId="168" fontId="67" fillId="43" borderId="99" applyNumberFormat="0" applyAlignment="0" applyProtection="0"/>
    <xf numFmtId="169" fontId="67" fillId="43" borderId="99" applyNumberFormat="0" applyAlignment="0" applyProtection="0"/>
    <xf numFmtId="168" fontId="67" fillId="43" borderId="99" applyNumberFormat="0" applyAlignment="0" applyProtection="0"/>
    <xf numFmtId="168" fontId="67" fillId="43" borderId="99" applyNumberFormat="0" applyAlignment="0" applyProtection="0"/>
    <xf numFmtId="169" fontId="67" fillId="43" borderId="99" applyNumberFormat="0" applyAlignment="0" applyProtection="0"/>
    <xf numFmtId="168" fontId="67"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169" fontId="67"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168" fontId="67"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168" fontId="67"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2" fillId="71" borderId="97" applyNumberFormat="0" applyFont="0" applyBorder="0" applyProtection="0">
      <alignment horizontal="left" vertical="center"/>
    </xf>
    <xf numFmtId="9" fontId="2" fillId="71" borderId="96" applyFont="0" applyProtection="0">
      <alignment horizontal="right" vertical="center"/>
    </xf>
    <xf numFmtId="3" fontId="2" fillId="71" borderId="96" applyFont="0" applyProtection="0">
      <alignment horizontal="right" vertical="center"/>
    </xf>
    <xf numFmtId="0" fontId="61" fillId="70" borderId="97" applyFont="0" applyBorder="0">
      <alignment horizontal="center" wrapText="1"/>
    </xf>
    <xf numFmtId="168" fontId="53" fillId="0" borderId="94">
      <alignment horizontal="left" vertical="center"/>
    </xf>
    <xf numFmtId="0" fontId="53" fillId="0" borderId="94">
      <alignment horizontal="left" vertical="center"/>
    </xf>
    <xf numFmtId="0" fontId="53" fillId="0" borderId="94">
      <alignment horizontal="left" vertical="center"/>
    </xf>
    <xf numFmtId="0" fontId="2" fillId="69" borderId="96" applyNumberFormat="0" applyFont="0" applyBorder="0" applyProtection="0">
      <alignment horizontal="center" vertical="center"/>
    </xf>
    <xf numFmtId="0" fontId="35" fillId="0" borderId="96" applyNumberFormat="0" applyAlignment="0">
      <alignment horizontal="right"/>
      <protection locked="0"/>
    </xf>
    <xf numFmtId="0" fontId="35" fillId="0" borderId="96" applyNumberFormat="0" applyAlignment="0">
      <alignment horizontal="right"/>
      <protection locked="0"/>
    </xf>
    <xf numFmtId="0" fontId="35" fillId="0" borderId="96" applyNumberFormat="0" applyAlignment="0">
      <alignment horizontal="right"/>
      <protection locked="0"/>
    </xf>
    <xf numFmtId="0" fontId="35" fillId="0" borderId="96" applyNumberFormat="0" applyAlignment="0">
      <alignment horizontal="right"/>
      <protection locked="0"/>
    </xf>
    <xf numFmtId="0" fontId="35" fillId="0" borderId="96" applyNumberFormat="0" applyAlignment="0">
      <alignment horizontal="right"/>
      <protection locked="0"/>
    </xf>
    <xf numFmtId="0" fontId="35" fillId="0" borderId="96" applyNumberFormat="0" applyAlignment="0">
      <alignment horizontal="right"/>
      <protection locked="0"/>
    </xf>
    <xf numFmtId="0" fontId="35" fillId="0" borderId="96" applyNumberFormat="0" applyAlignment="0">
      <alignment horizontal="right"/>
      <protection locked="0"/>
    </xf>
    <xf numFmtId="0" fontId="35" fillId="0" borderId="96" applyNumberFormat="0" applyAlignment="0">
      <alignment horizontal="right"/>
      <protection locked="0"/>
    </xf>
    <xf numFmtId="0" fontId="35" fillId="0" borderId="96" applyNumberFormat="0" applyAlignment="0">
      <alignment horizontal="right"/>
      <protection locked="0"/>
    </xf>
    <xf numFmtId="0" fontId="35" fillId="0" borderId="96" applyNumberFormat="0" applyAlignment="0">
      <alignment horizontal="right"/>
      <protection locked="0"/>
    </xf>
    <xf numFmtId="0" fontId="37" fillId="64" borderId="99" applyNumberFormat="0" applyAlignment="0" applyProtection="0"/>
    <xf numFmtId="168" fontId="39" fillId="64" borderId="99" applyNumberFormat="0" applyAlignment="0" applyProtection="0"/>
    <xf numFmtId="169" fontId="39" fillId="64" borderId="99" applyNumberFormat="0" applyAlignment="0" applyProtection="0"/>
    <xf numFmtId="168" fontId="39" fillId="64" borderId="99" applyNumberFormat="0" applyAlignment="0" applyProtection="0"/>
    <xf numFmtId="168" fontId="39" fillId="64" borderId="99" applyNumberFormat="0" applyAlignment="0" applyProtection="0"/>
    <xf numFmtId="169" fontId="39" fillId="64" borderId="99" applyNumberFormat="0" applyAlignment="0" applyProtection="0"/>
    <xf numFmtId="168" fontId="39" fillId="64" borderId="99" applyNumberFormat="0" applyAlignment="0" applyProtection="0"/>
    <xf numFmtId="168" fontId="39" fillId="64" borderId="99" applyNumberFormat="0" applyAlignment="0" applyProtection="0"/>
    <xf numFmtId="169" fontId="39" fillId="64" borderId="99" applyNumberFormat="0" applyAlignment="0" applyProtection="0"/>
    <xf numFmtId="168" fontId="39" fillId="64" borderId="99" applyNumberFormat="0" applyAlignment="0" applyProtection="0"/>
    <xf numFmtId="168" fontId="39" fillId="64" borderId="99" applyNumberFormat="0" applyAlignment="0" applyProtection="0"/>
    <xf numFmtId="169" fontId="39" fillId="64" borderId="99" applyNumberFormat="0" applyAlignment="0" applyProtection="0"/>
    <xf numFmtId="168" fontId="39"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169" fontId="39"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168" fontId="39"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168" fontId="39"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1" fillId="0" borderId="0"/>
    <xf numFmtId="169" fontId="25" fillId="37" borderId="0"/>
    <xf numFmtId="0" fontId="2" fillId="0" borderId="0">
      <alignment vertical="center"/>
    </xf>
    <xf numFmtId="166" fontId="1" fillId="0" borderId="0" applyFont="0" applyFill="0" applyBorder="0" applyAlignment="0" applyProtection="0"/>
    <xf numFmtId="0" fontId="127" fillId="0" borderId="0"/>
  </cellStyleXfs>
  <cellXfs count="1021">
    <xf numFmtId="0" fontId="0" fillId="0" borderId="0" xfId="0"/>
    <xf numFmtId="0" fontId="0" fillId="0" borderId="0" xfId="0" applyBorder="1"/>
    <xf numFmtId="0" fontId="4" fillId="0" borderId="0" xfId="0" applyFont="1"/>
    <xf numFmtId="0" fontId="0" fillId="0" borderId="0" xfId="0" applyFill="1"/>
    <xf numFmtId="0" fontId="0" fillId="0" borderId="0" xfId="0" applyAlignment="1">
      <alignment wrapText="1"/>
    </xf>
    <xf numFmtId="0" fontId="4" fillId="0" borderId="0" xfId="0" applyFont="1" applyFill="1"/>
    <xf numFmtId="167" fontId="3" fillId="0" borderId="0" xfId="0" applyNumberFormat="1" applyFont="1" applyFill="1" applyBorder="1" applyAlignment="1">
      <alignment horizontal="center"/>
    </xf>
    <xf numFmtId="167" fontId="0" fillId="0" borderId="0" xfId="0" applyNumberFormat="1" applyBorder="1" applyAlignment="1">
      <alignment horizontal="center"/>
    </xf>
    <xf numFmtId="167" fontId="5" fillId="0" borderId="0" xfId="0" applyNumberFormat="1" applyFont="1" applyBorder="1" applyAlignment="1">
      <alignment horizontal="center"/>
    </xf>
    <xf numFmtId="0" fontId="4" fillId="0" borderId="3" xfId="0" applyFont="1" applyBorder="1"/>
    <xf numFmtId="0" fontId="9" fillId="0" borderId="16" xfId="0" applyFont="1" applyBorder="1"/>
    <xf numFmtId="0" fontId="12" fillId="0" borderId="0" xfId="0" applyFont="1" applyBorder="1"/>
    <xf numFmtId="0" fontId="12" fillId="0" borderId="0" xfId="0" applyFont="1"/>
    <xf numFmtId="0" fontId="9" fillId="0" borderId="0" xfId="0" applyFont="1" applyBorder="1" applyAlignment="1">
      <alignment horizontal="right" wrapText="1"/>
    </xf>
    <xf numFmtId="0" fontId="9" fillId="0" borderId="19" xfId="0" applyFont="1" applyBorder="1" applyAlignment="1">
      <alignment vertical="center"/>
    </xf>
    <xf numFmtId="0" fontId="9" fillId="0" borderId="22" xfId="0" applyFont="1" applyBorder="1"/>
    <xf numFmtId="0" fontId="7" fillId="0" borderId="0" xfId="0" applyFont="1"/>
    <xf numFmtId="0" fontId="9" fillId="0" borderId="0" xfId="11" applyFont="1" applyFill="1" applyBorder="1" applyProtection="1"/>
    <xf numFmtId="0" fontId="4" fillId="0" borderId="0" xfId="0" applyFont="1" applyBorder="1"/>
    <xf numFmtId="0" fontId="9" fillId="0" borderId="0" xfId="0" applyFont="1"/>
    <xf numFmtId="0" fontId="9" fillId="0" borderId="0" xfId="0" applyFont="1" applyAlignment="1">
      <alignment horizontal="right"/>
    </xf>
    <xf numFmtId="0" fontId="9" fillId="0" borderId="0" xfId="11" applyFont="1" applyFill="1" applyBorder="1" applyAlignment="1" applyProtection="1"/>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2" fillId="0" borderId="0" xfId="0" applyFont="1" applyAlignment="1">
      <alignment horizontal="center"/>
    </xf>
    <xf numFmtId="0" fontId="10" fillId="0" borderId="0" xfId="11" applyFont="1" applyFill="1" applyBorder="1" applyAlignment="1" applyProtection="1"/>
    <xf numFmtId="0" fontId="9" fillId="0" borderId="8" xfId="0" applyFont="1" applyBorder="1" applyAlignment="1">
      <alignment wrapText="1"/>
    </xf>
    <xf numFmtId="0" fontId="9" fillId="0" borderId="21" xfId="0" applyFont="1" applyBorder="1" applyAlignment="1">
      <alignment wrapText="1"/>
    </xf>
    <xf numFmtId="0" fontId="7" fillId="0" borderId="0" xfId="0" applyFont="1" applyBorder="1"/>
    <xf numFmtId="0" fontId="6" fillId="0" borderId="0" xfId="0" applyFont="1" applyAlignment="1">
      <alignment horizontal="center"/>
    </xf>
    <xf numFmtId="0" fontId="10" fillId="0" borderId="0" xfId="0" applyFont="1" applyFill="1" applyBorder="1" applyAlignment="1">
      <alignment horizontal="center" wrapText="1"/>
    </xf>
    <xf numFmtId="0" fontId="13" fillId="0" borderId="8" xfId="0" applyFont="1" applyBorder="1" applyAlignment="1">
      <alignment wrapText="1"/>
    </xf>
    <xf numFmtId="0" fontId="4" fillId="0" borderId="21" xfId="0" applyFont="1" applyBorder="1" applyAlignment="1"/>
    <xf numFmtId="0" fontId="13" fillId="0" borderId="25" xfId="0" applyFont="1" applyBorder="1" applyAlignment="1">
      <alignment wrapText="1"/>
    </xf>
    <xf numFmtId="0" fontId="22" fillId="0" borderId="0" xfId="0" applyFont="1" applyAlignment="1">
      <alignment horizontal="center" vertical="center"/>
    </xf>
    <xf numFmtId="0" fontId="22"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2" fillId="0" borderId="0" xfId="0" applyFont="1"/>
    <xf numFmtId="0" fontId="9" fillId="0" borderId="1" xfId="0" applyFont="1" applyBorder="1"/>
    <xf numFmtId="0" fontId="4" fillId="0" borderId="0" xfId="0" applyFont="1" applyBorder="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7" fillId="0" borderId="3" xfId="13" applyFont="1" applyFill="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6" borderId="3" xfId="0" applyFont="1" applyFill="1" applyBorder="1" applyAlignment="1">
      <alignment horizontal="left" vertical="top" wrapText="1"/>
    </xf>
    <xf numFmtId="1" fontId="15" fillId="36" borderId="3" xfId="2" applyNumberFormat="1" applyFont="1" applyFill="1" applyBorder="1" applyAlignment="1" applyProtection="1">
      <alignment horizontal="left" vertical="top" wrapText="1"/>
    </xf>
    <xf numFmtId="0" fontId="15" fillId="36" borderId="3" xfId="13" applyFont="1" applyFill="1" applyBorder="1" applyAlignment="1" applyProtection="1">
      <alignment vertical="center" wrapText="1"/>
      <protection locked="0"/>
    </xf>
    <xf numFmtId="0" fontId="4" fillId="0" borderId="19" xfId="0" applyFont="1" applyBorder="1"/>
    <xf numFmtId="0" fontId="22" fillId="0" borderId="3" xfId="0" applyFont="1" applyBorder="1"/>
    <xf numFmtId="0" fontId="21" fillId="0" borderId="0" xfId="0" applyFont="1"/>
    <xf numFmtId="0" fontId="7" fillId="0" borderId="3" xfId="13" applyFont="1" applyBorder="1" applyAlignment="1" applyProtection="1">
      <alignment horizontal="center" vertical="center" wrapText="1"/>
      <protection locked="0"/>
    </xf>
    <xf numFmtId="0" fontId="4" fillId="0" borderId="0" xfId="0" applyFont="1" applyBorder="1" applyAlignment="1">
      <alignment vertical="center"/>
    </xf>
    <xf numFmtId="0" fontId="4" fillId="0" borderId="0" xfId="0" applyFont="1" applyBorder="1" applyAlignment="1">
      <alignment vertical="center" wrapText="1"/>
    </xf>
    <xf numFmtId="164" fontId="7" fillId="3" borderId="3" xfId="1" applyNumberFormat="1" applyFont="1" applyFill="1" applyBorder="1" applyAlignment="1" applyProtection="1">
      <alignment horizontal="center" vertical="center" wrapText="1"/>
      <protection locked="0"/>
    </xf>
    <xf numFmtId="164" fontId="7" fillId="3" borderId="19" xfId="1" applyNumberFormat="1" applyFont="1" applyFill="1" applyBorder="1" applyAlignment="1" applyProtection="1">
      <alignment horizontal="center" vertical="center" wrapText="1"/>
      <protection locked="0"/>
    </xf>
    <xf numFmtId="164" fontId="7" fillId="3" borderId="20" xfId="1" applyNumberFormat="1" applyFont="1" applyFill="1" applyBorder="1" applyAlignment="1" applyProtection="1">
      <alignment horizontal="center" vertical="center" wrapText="1"/>
      <protection locked="0"/>
    </xf>
    <xf numFmtId="0" fontId="4" fillId="0" borderId="16" xfId="0" applyFont="1" applyBorder="1"/>
    <xf numFmtId="0" fontId="4" fillId="0" borderId="18" xfId="0" applyFont="1" applyBorder="1"/>
    <xf numFmtId="0" fontId="7" fillId="3" borderId="22" xfId="9" applyFont="1" applyFill="1" applyBorder="1" applyAlignment="1" applyProtection="1">
      <alignment horizontal="left" vertical="center"/>
      <protection locked="0"/>
    </xf>
    <xf numFmtId="0" fontId="15" fillId="3" borderId="24" xfId="16" applyFont="1" applyFill="1" applyBorder="1" applyAlignment="1" applyProtection="1">
      <protection locked="0"/>
    </xf>
    <xf numFmtId="0" fontId="4" fillId="0" borderId="0" xfId="0" applyFont="1" applyFill="1" applyBorder="1" applyAlignment="1">
      <alignment wrapText="1"/>
    </xf>
    <xf numFmtId="0" fontId="9" fillId="3" borderId="3" xfId="5" applyFont="1" applyFill="1" applyBorder="1" applyProtection="1">
      <protection locked="0"/>
    </xf>
    <xf numFmtId="0" fontId="9" fillId="0" borderId="3" xfId="13" applyFont="1" applyFill="1" applyBorder="1" applyAlignment="1" applyProtection="1">
      <alignment horizontal="center" vertical="center" wrapText="1"/>
      <protection locked="0"/>
    </xf>
    <xf numFmtId="0" fontId="9" fillId="3" borderId="3" xfId="13" applyFont="1" applyFill="1" applyBorder="1" applyAlignment="1" applyProtection="1">
      <alignment horizontal="center" vertical="center" wrapText="1"/>
      <protection locked="0"/>
    </xf>
    <xf numFmtId="3" fontId="9" fillId="3" borderId="3" xfId="1" applyNumberFormat="1" applyFont="1" applyFill="1" applyBorder="1" applyAlignment="1" applyProtection="1">
      <alignment horizontal="center" vertical="center" wrapText="1"/>
      <protection locked="0"/>
    </xf>
    <xf numFmtId="9" fontId="9" fillId="3" borderId="3" xfId="15" applyNumberFormat="1" applyFont="1" applyFill="1" applyBorder="1" applyAlignment="1" applyProtection="1">
      <alignment horizontal="center" vertical="center"/>
      <protection locked="0"/>
    </xf>
    <xf numFmtId="0" fontId="10" fillId="3" borderId="3" xfId="13" applyFont="1" applyFill="1" applyBorder="1" applyAlignment="1" applyProtection="1">
      <alignment wrapText="1"/>
      <protection locked="0"/>
    </xf>
    <xf numFmtId="0" fontId="9" fillId="3" borderId="3" xfId="13" applyFont="1" applyFill="1" applyBorder="1" applyAlignment="1" applyProtection="1">
      <alignment horizontal="left" vertical="center" wrapText="1"/>
      <protection locked="0"/>
    </xf>
    <xf numFmtId="165" fontId="9" fillId="3" borderId="3" xfId="8" applyNumberFormat="1" applyFont="1" applyFill="1" applyBorder="1" applyAlignment="1" applyProtection="1">
      <alignment horizontal="right" wrapText="1"/>
      <protection locked="0"/>
    </xf>
    <xf numFmtId="0" fontId="9" fillId="0" borderId="3" xfId="13" applyFont="1" applyFill="1" applyBorder="1" applyAlignment="1" applyProtection="1">
      <alignment horizontal="left" vertical="center" wrapText="1"/>
      <protection locked="0"/>
    </xf>
    <xf numFmtId="165" fontId="9" fillId="4" borderId="3" xfId="8" applyNumberFormat="1" applyFont="1" applyFill="1" applyBorder="1" applyAlignment="1" applyProtection="1">
      <alignment horizontal="right" wrapText="1"/>
      <protection locked="0"/>
    </xf>
    <xf numFmtId="0" fontId="10" fillId="0" borderId="3" xfId="13" applyFont="1" applyFill="1" applyBorder="1" applyAlignment="1" applyProtection="1">
      <alignment wrapText="1"/>
      <protection locked="0"/>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7" fillId="0" borderId="0" xfId="11" applyFont="1" applyFill="1" applyBorder="1" applyAlignment="1" applyProtection="1">
      <alignment vertical="center"/>
    </xf>
    <xf numFmtId="0" fontId="4" fillId="0" borderId="19" xfId="0" applyFont="1" applyBorder="1" applyAlignment="1">
      <alignment vertical="center"/>
    </xf>
    <xf numFmtId="0" fontId="9" fillId="2" borderId="22" xfId="0" applyFont="1" applyFill="1" applyBorder="1" applyAlignment="1">
      <alignment horizontal="right" vertical="center"/>
    </xf>
    <xf numFmtId="0" fontId="4" fillId="0" borderId="53" xfId="0" applyFont="1" applyBorder="1"/>
    <xf numFmtId="0" fontId="19" fillId="0" borderId="22" xfId="0" applyFont="1" applyBorder="1" applyAlignment="1">
      <alignment horizontal="center" vertical="center" wrapText="1"/>
    </xf>
    <xf numFmtId="0" fontId="4" fillId="0" borderId="54" xfId="0" applyFont="1" applyBorder="1"/>
    <xf numFmtId="0" fontId="7" fillId="0" borderId="16" xfId="9" applyFont="1" applyFill="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164" fontId="7" fillId="3" borderId="18" xfId="2" applyNumberFormat="1" applyFont="1" applyFill="1" applyBorder="1" applyAlignment="1" applyProtection="1">
      <alignment horizontal="center" vertical="center"/>
      <protection locked="0"/>
    </xf>
    <xf numFmtId="0" fontId="7" fillId="0" borderId="19" xfId="9" applyFont="1" applyFill="1" applyBorder="1" applyAlignment="1" applyProtection="1">
      <alignment horizontal="center" vertical="center"/>
      <protection locked="0"/>
    </xf>
    <xf numFmtId="0" fontId="7" fillId="0" borderId="0" xfId="13" applyFont="1" applyBorder="1" applyAlignment="1" applyProtection="1">
      <alignment wrapText="1"/>
      <protection locked="0"/>
    </xf>
    <xf numFmtId="0" fontId="7" fillId="0" borderId="19" xfId="9" applyFont="1" applyFill="1" applyBorder="1" applyAlignment="1" applyProtection="1">
      <alignment horizontal="center" vertical="center" wrapText="1"/>
      <protection locked="0"/>
    </xf>
    <xf numFmtId="0" fontId="15" fillId="36" borderId="23" xfId="13" applyFont="1" applyFill="1" applyBorder="1" applyAlignment="1" applyProtection="1">
      <alignment vertical="center" wrapText="1"/>
      <protection locked="0"/>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0" fillId="0" borderId="0" xfId="0" applyFont="1" applyFill="1"/>
    <xf numFmtId="0" fontId="4" fillId="0" borderId="61" xfId="0" applyFont="1" applyBorder="1"/>
    <xf numFmtId="0" fontId="4" fillId="0" borderId="17" xfId="0" applyFont="1" applyBorder="1"/>
    <xf numFmtId="0" fontId="4" fillId="0" borderId="22" xfId="0" applyFont="1" applyBorder="1"/>
    <xf numFmtId="0" fontId="12" fillId="0" borderId="0" xfId="0" applyFont="1" applyAlignment="1"/>
    <xf numFmtId="0" fontId="7" fillId="3" borderId="19" xfId="5" applyFont="1" applyFill="1" applyBorder="1" applyAlignment="1" applyProtection="1">
      <alignment horizontal="right" vertical="center"/>
      <protection locked="0"/>
    </xf>
    <xf numFmtId="0" fontId="15" fillId="3" borderId="23" xfId="16" applyFont="1" applyFill="1" applyBorder="1" applyAlignment="1" applyProtection="1">
      <protection locked="0"/>
    </xf>
    <xf numFmtId="0" fontId="4" fillId="0" borderId="17" xfId="0" applyFont="1" applyBorder="1" applyAlignment="1">
      <alignment wrapText="1"/>
    </xf>
    <xf numFmtId="0" fontId="4" fillId="0" borderId="18" xfId="0" applyFont="1" applyBorder="1" applyAlignment="1">
      <alignment wrapText="1"/>
    </xf>
    <xf numFmtId="0" fontId="6" fillId="0" borderId="23" xfId="0" applyFont="1" applyBorder="1"/>
    <xf numFmtId="0" fontId="9" fillId="3" borderId="19" xfId="5" applyFont="1" applyFill="1" applyBorder="1" applyAlignment="1" applyProtection="1">
      <alignment horizontal="left" vertical="center"/>
      <protection locked="0"/>
    </xf>
    <xf numFmtId="0" fontId="9" fillId="3" borderId="20" xfId="13" applyFont="1" applyFill="1" applyBorder="1" applyAlignment="1" applyProtection="1">
      <alignment horizontal="center" vertical="center" wrapText="1"/>
      <protection locked="0"/>
    </xf>
    <xf numFmtId="0" fontId="9" fillId="3" borderId="19" xfId="5" applyFont="1" applyFill="1" applyBorder="1" applyAlignment="1" applyProtection="1">
      <alignment horizontal="right" vertical="center"/>
      <protection locked="0"/>
    </xf>
    <xf numFmtId="3" fontId="9" fillId="36" borderId="20" xfId="5" applyNumberFormat="1" applyFont="1" applyFill="1" applyBorder="1" applyProtection="1">
      <protection locked="0"/>
    </xf>
    <xf numFmtId="0" fontId="9" fillId="3" borderId="22" xfId="9" applyFont="1" applyFill="1" applyBorder="1" applyAlignment="1" applyProtection="1">
      <alignment horizontal="right" vertical="center"/>
      <protection locked="0"/>
    </xf>
    <xf numFmtId="0" fontId="10" fillId="3" borderId="23" xfId="16" applyFont="1" applyFill="1" applyBorder="1" applyAlignment="1" applyProtection="1">
      <protection locked="0"/>
    </xf>
    <xf numFmtId="3" fontId="10" fillId="36" borderId="23" xfId="16" applyNumberFormat="1" applyFont="1" applyFill="1" applyBorder="1" applyAlignment="1" applyProtection="1">
      <protection locked="0"/>
    </xf>
    <xf numFmtId="164" fontId="10" fillId="36" borderId="24" xfId="1" applyNumberFormat="1" applyFont="1" applyFill="1" applyBorder="1" applyAlignment="1" applyProtection="1">
      <protection locked="0"/>
    </xf>
    <xf numFmtId="0" fontId="4" fillId="0" borderId="53" xfId="0" applyFont="1" applyBorder="1" applyAlignment="1">
      <alignment horizontal="center"/>
    </xf>
    <xf numFmtId="0" fontId="4" fillId="0" borderId="54" xfId="0" applyFont="1" applyBorder="1" applyAlignment="1">
      <alignment horizontal="center"/>
    </xf>
    <xf numFmtId="0" fontId="4" fillId="0" borderId="17" xfId="0" applyFont="1" applyBorder="1" applyAlignment="1">
      <alignment horizontal="center"/>
    </xf>
    <xf numFmtId="0" fontId="4" fillId="0" borderId="18" xfId="0" applyFont="1" applyBorder="1" applyAlignment="1">
      <alignment horizontal="center"/>
    </xf>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20" xfId="0" applyFont="1" applyBorder="1" applyAlignment="1">
      <alignment horizontal="center" vertical="center"/>
    </xf>
    <xf numFmtId="0" fontId="0" fillId="0" borderId="0" xfId="0" applyAlignment="1"/>
    <xf numFmtId="0" fontId="1" fillId="0" borderId="0" xfId="0" applyFont="1"/>
    <xf numFmtId="0" fontId="9" fillId="3" borderId="3" xfId="20960" applyFont="1" applyFill="1" applyBorder="1" applyAlignment="1" applyProtection="1">
      <alignment horizontal="left" wrapText="1" indent="1"/>
    </xf>
    <xf numFmtId="0" fontId="9" fillId="0" borderId="3" xfId="20960" applyFont="1" applyFill="1" applyBorder="1" applyAlignment="1" applyProtection="1">
      <alignment horizontal="left" wrapText="1" indent="1"/>
    </xf>
    <xf numFmtId="0" fontId="101" fillId="0" borderId="3" xfId="20960" applyFont="1" applyFill="1" applyBorder="1" applyAlignment="1" applyProtection="1">
      <alignment horizontal="center" vertical="center"/>
    </xf>
    <xf numFmtId="0" fontId="102" fillId="0" borderId="0" xfId="0" applyFont="1" applyBorder="1" applyAlignment="1">
      <alignment wrapText="1"/>
    </xf>
    <xf numFmtId="0" fontId="9" fillId="0" borderId="2" xfId="20960" applyFont="1" applyFill="1" applyBorder="1" applyAlignment="1" applyProtection="1">
      <alignment horizontal="left" wrapText="1" indent="1"/>
    </xf>
    <xf numFmtId="0" fontId="15" fillId="0" borderId="17" xfId="11" applyFont="1" applyFill="1" applyBorder="1" applyAlignment="1" applyProtection="1">
      <alignment horizontal="center" vertical="center"/>
    </xf>
    <xf numFmtId="0" fontId="9" fillId="0" borderId="0" xfId="11" applyFont="1" applyFill="1" applyBorder="1" applyAlignment="1" applyProtection="1">
      <alignment horizontal="left"/>
    </xf>
    <xf numFmtId="0" fontId="18" fillId="0" borderId="0" xfId="11" applyFont="1" applyFill="1" applyBorder="1" applyAlignment="1" applyProtection="1">
      <alignment horizontal="right"/>
    </xf>
    <xf numFmtId="0" fontId="0" fillId="0" borderId="16" xfId="0" applyBorder="1" applyAlignment="1">
      <alignment horizontal="center" vertical="center"/>
    </xf>
    <xf numFmtId="0" fontId="6" fillId="36" borderId="27" xfId="0" applyFont="1" applyFill="1" applyBorder="1" applyAlignment="1">
      <alignment wrapText="1"/>
    </xf>
    <xf numFmtId="0" fontId="4" fillId="0" borderId="9" xfId="0" applyFont="1" applyFill="1" applyBorder="1" applyAlignment="1">
      <alignment vertical="center" wrapText="1"/>
    </xf>
    <xf numFmtId="0" fontId="6" fillId="36" borderId="9" xfId="0" applyFont="1" applyFill="1" applyBorder="1" applyAlignment="1">
      <alignment wrapText="1"/>
    </xf>
    <xf numFmtId="0" fontId="6" fillId="36" borderId="66" xfId="0" applyFont="1" applyFill="1" applyBorder="1" applyAlignment="1">
      <alignment wrapText="1"/>
    </xf>
    <xf numFmtId="0" fontId="15" fillId="0" borderId="0" xfId="11" applyFont="1" applyFill="1" applyBorder="1" applyAlignment="1" applyProtection="1">
      <alignment horizontal="center" vertical="center" wrapText="1"/>
    </xf>
    <xf numFmtId="0" fontId="4" fillId="0" borderId="19" xfId="0" applyFont="1" applyBorder="1" applyAlignment="1">
      <alignment horizontal="center" vertical="center" wrapText="1"/>
    </xf>
    <xf numFmtId="0" fontId="4" fillId="0" borderId="9" xfId="0" applyFont="1" applyFill="1" applyBorder="1" applyAlignment="1"/>
    <xf numFmtId="0" fontId="4" fillId="0" borderId="9" xfId="0" applyFont="1" applyBorder="1" applyAlignment="1">
      <alignment wrapText="1"/>
    </xf>
    <xf numFmtId="0" fontId="4" fillId="0" borderId="22" xfId="0" applyFont="1" applyBorder="1" applyAlignment="1">
      <alignment horizontal="center" vertical="center" wrapText="1"/>
    </xf>
    <xf numFmtId="0" fontId="4" fillId="0" borderId="9" xfId="0" applyFont="1" applyFill="1" applyBorder="1" applyAlignment="1">
      <alignment vertical="center"/>
    </xf>
    <xf numFmtId="0" fontId="10" fillId="0" borderId="0" xfId="11" applyFont="1" applyFill="1" applyBorder="1" applyAlignment="1" applyProtection="1">
      <alignment horizontal="center"/>
    </xf>
    <xf numFmtId="0" fontId="4" fillId="0" borderId="6" xfId="0" applyFont="1" applyFill="1" applyBorder="1" applyAlignment="1">
      <alignment horizontal="center" vertical="center" wrapText="1"/>
    </xf>
    <xf numFmtId="0" fontId="18" fillId="0" borderId="0" xfId="0" applyFont="1" applyFill="1" applyBorder="1" applyAlignment="1" applyProtection="1">
      <alignment horizontal="right"/>
      <protection locked="0"/>
    </xf>
    <xf numFmtId="0" fontId="10" fillId="0" borderId="1" xfId="0" applyFont="1" applyBorder="1" applyAlignment="1">
      <alignment horizontal="center"/>
    </xf>
    <xf numFmtId="0" fontId="15" fillId="0" borderId="1" xfId="0" applyFont="1" applyBorder="1" applyAlignment="1">
      <alignment horizontal="center" vertical="center"/>
    </xf>
    <xf numFmtId="0" fontId="4" fillId="0" borderId="67" xfId="0" applyFont="1" applyBorder="1" applyAlignment="1">
      <alignment vertical="center" wrapText="1"/>
    </xf>
    <xf numFmtId="0" fontId="6" fillId="0" borderId="7" xfId="0" applyFont="1" applyBorder="1" applyAlignment="1">
      <alignment vertical="center" wrapText="1"/>
    </xf>
    <xf numFmtId="0" fontId="4" fillId="0" borderId="1" xfId="0" applyFont="1" applyBorder="1"/>
    <xf numFmtId="0" fontId="6" fillId="0" borderId="1" xfId="0" applyFont="1" applyBorder="1" applyAlignment="1">
      <alignment horizontal="center"/>
    </xf>
    <xf numFmtId="0" fontId="18" fillId="0" borderId="1" xfId="0" applyFont="1" applyFill="1" applyBorder="1" applyAlignment="1">
      <alignment horizontal="center"/>
    </xf>
    <xf numFmtId="0" fontId="4" fillId="0" borderId="22" xfId="0" applyFont="1" applyFill="1" applyBorder="1" applyAlignment="1">
      <alignment horizontal="center" vertical="center"/>
    </xf>
    <xf numFmtId="0" fontId="104" fillId="0" borderId="0" xfId="0" applyFont="1" applyFill="1" applyBorder="1" applyAlignment="1"/>
    <xf numFmtId="49" fontId="104" fillId="0" borderId="7" xfId="0" applyNumberFormat="1" applyFont="1" applyFill="1" applyBorder="1" applyAlignment="1">
      <alignment horizontal="right" vertical="center"/>
    </xf>
    <xf numFmtId="49" fontId="104" fillId="0" borderId="74" xfId="0" applyNumberFormat="1" applyFont="1" applyFill="1" applyBorder="1" applyAlignment="1">
      <alignment horizontal="right" vertical="center"/>
    </xf>
    <xf numFmtId="49" fontId="104" fillId="0" borderId="77" xfId="0" applyNumberFormat="1" applyFont="1" applyFill="1" applyBorder="1" applyAlignment="1">
      <alignment horizontal="right" vertical="center"/>
    </xf>
    <xf numFmtId="49" fontId="104" fillId="0" borderId="82" xfId="0" applyNumberFormat="1" applyFont="1" applyFill="1" applyBorder="1" applyAlignment="1">
      <alignment horizontal="right" vertical="center"/>
    </xf>
    <xf numFmtId="0" fontId="104" fillId="0" borderId="0" xfId="0" applyFont="1" applyFill="1" applyBorder="1" applyAlignment="1">
      <alignment horizontal="left"/>
    </xf>
    <xf numFmtId="0" fontId="104" fillId="0" borderId="82" xfId="0" applyNumberFormat="1" applyFont="1" applyFill="1" applyBorder="1" applyAlignment="1">
      <alignment horizontal="right" vertical="center"/>
    </xf>
    <xf numFmtId="49" fontId="104" fillId="0" borderId="0" xfId="0" applyNumberFormat="1" applyFont="1" applyFill="1" applyBorder="1" applyAlignment="1">
      <alignment horizontal="right" vertical="center"/>
    </xf>
    <xf numFmtId="0" fontId="104" fillId="0" borderId="0" xfId="0" applyFont="1" applyFill="1" applyBorder="1" applyAlignment="1">
      <alignment vertical="center" wrapText="1"/>
    </xf>
    <xf numFmtId="0" fontId="104" fillId="0" borderId="0" xfId="0" applyFont="1" applyFill="1" applyBorder="1" applyAlignment="1">
      <alignment horizontal="left" vertical="center" wrapText="1"/>
    </xf>
    <xf numFmtId="0" fontId="9" fillId="0" borderId="0" xfId="0" applyFont="1" applyBorder="1" applyAlignment="1">
      <alignment horizontal="left" wrapText="1"/>
    </xf>
    <xf numFmtId="0" fontId="9" fillId="0" borderId="1" xfId="11" applyFont="1" applyFill="1" applyBorder="1" applyAlignment="1" applyProtection="1"/>
    <xf numFmtId="0" fontId="15" fillId="0" borderId="1" xfId="11" applyFont="1" applyFill="1" applyBorder="1" applyAlignment="1" applyProtection="1">
      <alignment horizontal="left" vertical="center"/>
    </xf>
    <xf numFmtId="0" fontId="7" fillId="3" borderId="3" xfId="20960" applyFont="1" applyFill="1" applyBorder="1" applyAlignment="1" applyProtection="1">
      <alignment horizontal="right" indent="1"/>
    </xf>
    <xf numFmtId="0" fontId="7" fillId="3" borderId="2" xfId="20960" applyFont="1" applyFill="1" applyBorder="1" applyAlignment="1" applyProtection="1">
      <alignment horizontal="right" indent="1"/>
    </xf>
    <xf numFmtId="193" fontId="9" fillId="2" borderId="23" xfId="0" applyNumberFormat="1" applyFont="1" applyFill="1" applyBorder="1" applyAlignment="1" applyProtection="1">
      <alignment vertical="center"/>
      <protection locked="0"/>
    </xf>
    <xf numFmtId="193" fontId="17" fillId="2" borderId="23" xfId="0" applyNumberFormat="1" applyFont="1" applyFill="1" applyBorder="1" applyAlignment="1" applyProtection="1">
      <alignment vertical="center"/>
      <protection locked="0"/>
    </xf>
    <xf numFmtId="193" fontId="17" fillId="2" borderId="24" xfId="0" applyNumberFormat="1" applyFont="1" applyFill="1" applyBorder="1" applyAlignment="1" applyProtection="1">
      <alignment vertical="center"/>
      <protection locked="0"/>
    </xf>
    <xf numFmtId="193" fontId="0" fillId="0" borderId="20" xfId="0" applyNumberFormat="1" applyBorder="1" applyAlignment="1"/>
    <xf numFmtId="193" fontId="0" fillId="0" borderId="20" xfId="0" applyNumberFormat="1" applyBorder="1" applyAlignment="1">
      <alignment wrapText="1"/>
    </xf>
    <xf numFmtId="193" fontId="7" fillId="36" borderId="20" xfId="2" applyNumberFormat="1" applyFont="1" applyFill="1" applyBorder="1" applyAlignment="1" applyProtection="1">
      <alignment vertical="top"/>
    </xf>
    <xf numFmtId="193" fontId="7" fillId="3" borderId="20" xfId="2" applyNumberFormat="1" applyFont="1" applyFill="1" applyBorder="1" applyAlignment="1" applyProtection="1">
      <alignment vertical="top"/>
      <protection locked="0"/>
    </xf>
    <xf numFmtId="193" fontId="7" fillId="36" borderId="20" xfId="2" applyNumberFormat="1" applyFont="1" applyFill="1" applyBorder="1" applyAlignment="1" applyProtection="1">
      <alignment vertical="top" wrapText="1"/>
    </xf>
    <xf numFmtId="193" fontId="7" fillId="3" borderId="20" xfId="2" applyNumberFormat="1" applyFont="1" applyFill="1" applyBorder="1" applyAlignment="1" applyProtection="1">
      <alignment vertical="top" wrapText="1"/>
      <protection locked="0"/>
    </xf>
    <xf numFmtId="193" fontId="7" fillId="36" borderId="20" xfId="2" applyNumberFormat="1" applyFont="1" applyFill="1" applyBorder="1" applyAlignment="1" applyProtection="1">
      <alignment vertical="top" wrapText="1"/>
      <protection locked="0"/>
    </xf>
    <xf numFmtId="193" fontId="7" fillId="36" borderId="24" xfId="2" applyNumberFormat="1" applyFont="1" applyFill="1" applyBorder="1" applyAlignment="1" applyProtection="1">
      <alignment vertical="top" wrapText="1"/>
    </xf>
    <xf numFmtId="193" fontId="4" fillId="36" borderId="23" xfId="0" applyNumberFormat="1" applyFont="1" applyFill="1" applyBorder="1"/>
    <xf numFmtId="193" fontId="9" fillId="36" borderId="3" xfId="5" applyNumberFormat="1" applyFont="1" applyFill="1" applyBorder="1" applyProtection="1">
      <protection locked="0"/>
    </xf>
    <xf numFmtId="193" fontId="9" fillId="3" borderId="3" xfId="5" applyNumberFormat="1" applyFont="1" applyFill="1" applyBorder="1" applyProtection="1">
      <protection locked="0"/>
    </xf>
    <xf numFmtId="193" fontId="10" fillId="36" borderId="23" xfId="16" applyNumberFormat="1" applyFont="1" applyFill="1" applyBorder="1" applyAlignment="1" applyProtection="1">
      <protection locked="0"/>
    </xf>
    <xf numFmtId="193" fontId="9" fillId="36" borderId="3" xfId="1" applyNumberFormat="1" applyFont="1" applyFill="1" applyBorder="1" applyProtection="1">
      <protection locked="0"/>
    </xf>
    <xf numFmtId="193" fontId="9" fillId="0" borderId="3" xfId="1" applyNumberFormat="1" applyFont="1" applyFill="1" applyBorder="1" applyProtection="1">
      <protection locked="0"/>
    </xf>
    <xf numFmtId="193" fontId="10" fillId="36" borderId="23" xfId="1" applyNumberFormat="1" applyFont="1" applyFill="1" applyBorder="1" applyAlignment="1" applyProtection="1">
      <protection locked="0"/>
    </xf>
    <xf numFmtId="193" fontId="9" fillId="3" borderId="23" xfId="5" applyNumberFormat="1" applyFont="1" applyFill="1" applyBorder="1" applyProtection="1">
      <protection locked="0"/>
    </xf>
    <xf numFmtId="193" fontId="22" fillId="0" borderId="0" xfId="0" applyNumberFormat="1" applyFont="1"/>
    <xf numFmtId="0" fontId="4" fillId="0" borderId="26" xfId="0" applyFont="1" applyBorder="1" applyAlignment="1">
      <alignment horizontal="center" vertical="center"/>
    </xf>
    <xf numFmtId="0" fontId="4" fillId="0" borderId="26" xfId="0" applyFont="1" applyBorder="1" applyAlignment="1">
      <alignment wrapText="1"/>
    </xf>
    <xf numFmtId="0" fontId="4" fillId="0" borderId="3" xfId="0" applyFont="1" applyFill="1" applyBorder="1" applyAlignment="1">
      <alignment horizontal="center" vertical="center" wrapText="1"/>
    </xf>
    <xf numFmtId="0" fontId="6" fillId="0" borderId="0" xfId="0" applyFont="1" applyFill="1" applyAlignment="1">
      <alignment horizontal="center"/>
    </xf>
    <xf numFmtId="9" fontId="105" fillId="0" borderId="3" xfId="0" applyNumberFormat="1" applyFont="1" applyFill="1" applyBorder="1" applyAlignment="1">
      <alignment horizontal="center" vertical="center"/>
    </xf>
    <xf numFmtId="0" fontId="6" fillId="0" borderId="0" xfId="0" applyFont="1" applyFill="1" applyBorder="1" applyAlignment="1">
      <alignment horizontal="center" wrapText="1"/>
    </xf>
    <xf numFmtId="0" fontId="6" fillId="0" borderId="0" xfId="0" applyFont="1" applyFill="1" applyAlignment="1">
      <alignment horizontal="center" wrapText="1"/>
    </xf>
    <xf numFmtId="0" fontId="7" fillId="0" borderId="3" xfId="13" applyFont="1" applyFill="1" applyBorder="1" applyAlignment="1" applyProtection="1">
      <alignment horizontal="center" vertical="center" wrapText="1"/>
      <protection locked="0"/>
    </xf>
    <xf numFmtId="9" fontId="4" fillId="36" borderId="24" xfId="20961" applyFont="1" applyFill="1" applyBorder="1"/>
    <xf numFmtId="0" fontId="9" fillId="0" borderId="16" xfId="0" applyFont="1" applyFill="1" applyBorder="1" applyAlignment="1">
      <alignment horizontal="right" vertical="center" wrapText="1"/>
    </xf>
    <xf numFmtId="0" fontId="7" fillId="0" borderId="17" xfId="0" applyFont="1" applyFill="1" applyBorder="1" applyAlignment="1">
      <alignment vertical="center" wrapText="1"/>
    </xf>
    <xf numFmtId="169" fontId="25" fillId="37" borderId="0" xfId="20" applyBorder="1"/>
    <xf numFmtId="169" fontId="25" fillId="37" borderId="90" xfId="20" applyBorder="1"/>
    <xf numFmtId="0" fontId="4" fillId="0" borderId="7" xfId="0" applyFont="1" applyFill="1" applyBorder="1" applyAlignment="1">
      <alignment vertical="center"/>
    </xf>
    <xf numFmtId="0" fontId="4" fillId="0" borderId="96" xfId="0" applyFont="1" applyFill="1" applyBorder="1" applyAlignment="1">
      <alignment vertical="center"/>
    </xf>
    <xf numFmtId="0" fontId="6" fillId="0" borderId="96" xfId="0" applyFont="1" applyFill="1" applyBorder="1" applyAlignment="1">
      <alignment vertical="center"/>
    </xf>
    <xf numFmtId="0" fontId="4" fillId="0" borderId="17" xfId="0" applyFont="1" applyFill="1" applyBorder="1" applyAlignment="1">
      <alignment vertical="center"/>
    </xf>
    <xf numFmtId="0" fontId="4" fillId="0" borderId="92" xfId="0" applyFont="1" applyFill="1" applyBorder="1" applyAlignment="1">
      <alignment vertical="center"/>
    </xf>
    <xf numFmtId="0" fontId="4" fillId="0" borderId="93" xfId="0" applyFont="1" applyFill="1" applyBorder="1" applyAlignment="1">
      <alignment vertical="center"/>
    </xf>
    <xf numFmtId="0" fontId="4" fillId="0" borderId="16" xfId="0" applyFont="1" applyFill="1" applyBorder="1" applyAlignment="1">
      <alignment horizontal="center" vertical="center"/>
    </xf>
    <xf numFmtId="0" fontId="4" fillId="0" borderId="104" xfId="0" applyFont="1" applyFill="1" applyBorder="1" applyAlignment="1">
      <alignment horizontal="center" vertical="center"/>
    </xf>
    <xf numFmtId="0" fontId="4" fillId="0" borderId="106" xfId="0" applyFont="1" applyFill="1" applyBorder="1" applyAlignment="1">
      <alignment horizontal="center" vertical="center"/>
    </xf>
    <xf numFmtId="169" fontId="25" fillId="37" borderId="29" xfId="20" applyBorder="1"/>
    <xf numFmtId="169" fontId="25" fillId="37" borderId="108" xfId="20" applyBorder="1"/>
    <xf numFmtId="169" fontId="25" fillId="37" borderId="98" xfId="20" applyBorder="1"/>
    <xf numFmtId="169" fontId="25" fillId="37" borderId="54" xfId="20" applyBorder="1"/>
    <xf numFmtId="0" fontId="4" fillId="3" borderId="61" xfId="0" applyFont="1" applyFill="1" applyBorder="1" applyAlignment="1">
      <alignment horizontal="center" vertical="center"/>
    </xf>
    <xf numFmtId="0" fontId="4" fillId="3" borderId="0" xfId="0" applyFont="1" applyFill="1" applyBorder="1" applyAlignment="1">
      <alignment vertical="center"/>
    </xf>
    <xf numFmtId="0" fontId="4" fillId="0" borderId="67" xfId="0" applyFont="1" applyFill="1" applyBorder="1" applyAlignment="1">
      <alignment horizontal="center" vertical="center"/>
    </xf>
    <xf numFmtId="0" fontId="4" fillId="3" borderId="94" xfId="0" applyFont="1" applyFill="1" applyBorder="1" applyAlignment="1">
      <alignment vertical="center"/>
    </xf>
    <xf numFmtId="0" fontId="14" fillId="3" borderId="109" xfId="0" applyFont="1" applyFill="1" applyBorder="1" applyAlignment="1">
      <alignment horizontal="left"/>
    </xf>
    <xf numFmtId="0" fontId="14" fillId="3" borderId="110" xfId="0" applyFont="1" applyFill="1" applyBorder="1" applyAlignment="1">
      <alignment horizontal="left"/>
    </xf>
    <xf numFmtId="0" fontId="4" fillId="0" borderId="0" xfId="0" applyFont="1"/>
    <xf numFmtId="0" fontId="4" fillId="0" borderId="0" xfId="0" applyFont="1" applyFill="1"/>
    <xf numFmtId="0" fontId="4" fillId="0" borderId="96" xfId="0" applyFont="1" applyFill="1" applyBorder="1" applyAlignment="1">
      <alignment horizontal="center" vertical="center" wrapText="1"/>
    </xf>
    <xf numFmtId="0" fontId="104" fillId="0" borderId="84" xfId="0" applyFont="1" applyFill="1" applyBorder="1" applyAlignment="1">
      <alignment horizontal="right" vertical="center"/>
    </xf>
    <xf numFmtId="0" fontId="4" fillId="0" borderId="111" xfId="0" applyFont="1" applyFill="1" applyBorder="1" applyAlignment="1">
      <alignment horizontal="center" vertical="center" wrapText="1"/>
    </xf>
    <xf numFmtId="0" fontId="6" fillId="3" borderId="112" xfId="0" applyFont="1" applyFill="1" applyBorder="1" applyAlignment="1">
      <alignment vertical="center"/>
    </xf>
    <xf numFmtId="0" fontId="4" fillId="3" borderId="21" xfId="0" applyFont="1" applyFill="1" applyBorder="1" applyAlignment="1">
      <alignment vertical="center"/>
    </xf>
    <xf numFmtId="0" fontId="4" fillId="0" borderId="113" xfId="0" applyFont="1" applyFill="1" applyBorder="1" applyAlignment="1">
      <alignment horizontal="center" vertical="center"/>
    </xf>
    <xf numFmtId="0" fontId="6" fillId="0" borderId="23" xfId="0" applyFont="1" applyFill="1" applyBorder="1" applyAlignment="1">
      <alignment vertical="center"/>
    </xf>
    <xf numFmtId="169" fontId="25" fillId="37" borderId="25" xfId="20" applyBorder="1"/>
    <xf numFmtId="0" fontId="4" fillId="0" borderId="7"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7" fillId="0" borderId="16" xfId="11" applyFont="1" applyFill="1" applyBorder="1" applyAlignment="1" applyProtection="1">
      <alignment vertical="center"/>
    </xf>
    <xf numFmtId="0" fontId="7" fillId="0" borderId="17" xfId="11" applyFont="1" applyFill="1" applyBorder="1" applyAlignment="1" applyProtection="1">
      <alignment vertical="center"/>
    </xf>
    <xf numFmtId="0" fontId="15" fillId="0" borderId="18" xfId="11" applyFont="1" applyFill="1" applyBorder="1" applyAlignment="1" applyProtection="1">
      <alignment horizontal="center" vertical="center"/>
    </xf>
    <xf numFmtId="0" fontId="0" fillId="0" borderId="113" xfId="0" applyBorder="1"/>
    <xf numFmtId="0" fontId="0" fillId="0" borderId="22" xfId="0" applyBorder="1"/>
    <xf numFmtId="0" fontId="6" fillId="36" borderId="114" xfId="0" applyFont="1" applyFill="1" applyBorder="1" applyAlignment="1">
      <alignment vertical="center" wrapText="1"/>
    </xf>
    <xf numFmtId="193" fontId="0" fillId="0" borderId="20" xfId="0" applyNumberFormat="1" applyFill="1" applyBorder="1" applyAlignment="1">
      <alignment wrapText="1"/>
    </xf>
    <xf numFmtId="0" fontId="7" fillId="0" borderId="0" xfId="0" applyFont="1" applyFill="1" applyAlignment="1">
      <alignment wrapText="1"/>
    </xf>
    <xf numFmtId="0" fontId="6" fillId="36" borderId="17" xfId="0" applyFont="1" applyFill="1" applyBorder="1" applyAlignment="1">
      <alignment horizontal="center" vertical="center" wrapText="1"/>
    </xf>
    <xf numFmtId="0" fontId="6" fillId="36" borderId="18" xfId="0" applyFont="1" applyFill="1" applyBorder="1" applyAlignment="1">
      <alignment horizontal="center" vertical="center" wrapText="1"/>
    </xf>
    <xf numFmtId="0" fontId="6" fillId="36" borderId="113" xfId="0" applyFont="1" applyFill="1" applyBorder="1" applyAlignment="1">
      <alignment horizontal="left" vertical="center" wrapText="1"/>
    </xf>
    <xf numFmtId="0" fontId="6" fillId="36" borderId="96" xfId="0" applyFont="1" applyFill="1" applyBorder="1" applyAlignment="1">
      <alignment horizontal="left" vertical="center" wrapText="1"/>
    </xf>
    <xf numFmtId="0" fontId="6" fillId="36" borderId="111" xfId="0" applyFont="1" applyFill="1" applyBorder="1" applyAlignment="1">
      <alignment horizontal="left" vertical="center" wrapText="1"/>
    </xf>
    <xf numFmtId="0" fontId="4" fillId="0" borderId="113" xfId="0" applyFont="1" applyFill="1" applyBorder="1" applyAlignment="1">
      <alignment horizontal="right" vertical="center" wrapText="1"/>
    </xf>
    <xf numFmtId="0" fontId="4" fillId="0" borderId="96" xfId="0" applyFont="1" applyFill="1" applyBorder="1" applyAlignment="1">
      <alignment horizontal="left" vertical="center" wrapText="1"/>
    </xf>
    <xf numFmtId="0" fontId="107" fillId="0" borderId="113" xfId="0" applyFont="1" applyFill="1" applyBorder="1" applyAlignment="1">
      <alignment horizontal="right" vertical="center" wrapText="1"/>
    </xf>
    <xf numFmtId="0" fontId="107" fillId="0" borderId="96" xfId="0" applyFont="1" applyFill="1" applyBorder="1" applyAlignment="1">
      <alignment horizontal="left" vertical="center" wrapText="1"/>
    </xf>
    <xf numFmtId="0" fontId="6" fillId="0" borderId="113" xfId="0" applyFont="1" applyFill="1" applyBorder="1" applyAlignment="1">
      <alignment horizontal="left" vertical="center" wrapText="1"/>
    </xf>
    <xf numFmtId="0" fontId="6" fillId="0" borderId="0" xfId="21410" applyFont="1" applyFill="1" applyAlignment="1" applyProtection="1">
      <alignment horizontal="left" vertical="center"/>
      <protection locked="0"/>
    </xf>
    <xf numFmtId="0" fontId="4" fillId="0" borderId="0" xfId="0" applyFont="1" applyFill="1" applyAlignment="1">
      <alignment horizontal="center" vertical="center"/>
    </xf>
    <xf numFmtId="0" fontId="4" fillId="0" borderId="0" xfId="0" applyFont="1" applyFill="1" applyAlignment="1">
      <alignment horizontal="left" vertical="center"/>
    </xf>
    <xf numFmtId="0" fontId="107" fillId="0" borderId="0" xfId="0" applyFont="1" applyFill="1" applyAlignment="1">
      <alignment horizontal="left" vertical="center"/>
    </xf>
    <xf numFmtId="49" fontId="108" fillId="0" borderId="22" xfId="5" applyNumberFormat="1" applyFont="1" applyFill="1" applyBorder="1" applyAlignment="1" applyProtection="1">
      <alignment horizontal="left" vertical="center"/>
      <protection locked="0"/>
    </xf>
    <xf numFmtId="0" fontId="109" fillId="0" borderId="23" xfId="9" applyFont="1" applyFill="1" applyBorder="1" applyAlignment="1" applyProtection="1">
      <alignment horizontal="left" vertical="center" wrapText="1"/>
      <protection locked="0"/>
    </xf>
    <xf numFmtId="0" fontId="19" fillId="0" borderId="113" xfId="0" applyFont="1" applyBorder="1" applyAlignment="1">
      <alignment horizontal="center" vertical="center" wrapText="1"/>
    </xf>
    <xf numFmtId="14" fontId="7" fillId="3" borderId="96" xfId="8" quotePrefix="1" applyNumberFormat="1" applyFont="1" applyFill="1" applyBorder="1" applyAlignment="1" applyProtection="1">
      <alignment horizontal="left" vertical="center" wrapText="1" indent="2"/>
      <protection locked="0"/>
    </xf>
    <xf numFmtId="3" fontId="20" fillId="0" borderId="96" xfId="0" applyNumberFormat="1" applyFont="1" applyBorder="1" applyAlignment="1">
      <alignment vertical="center" wrapText="1"/>
    </xf>
    <xf numFmtId="14" fontId="7" fillId="3" borderId="96" xfId="8" quotePrefix="1" applyNumberFormat="1" applyFont="1" applyFill="1" applyBorder="1" applyAlignment="1" applyProtection="1">
      <alignment horizontal="left" vertical="center" wrapText="1" indent="3"/>
      <protection locked="0"/>
    </xf>
    <xf numFmtId="3" fontId="20" fillId="0" borderId="96" xfId="0" applyNumberFormat="1" applyFont="1" applyFill="1" applyBorder="1" applyAlignment="1">
      <alignment vertical="center" wrapText="1"/>
    </xf>
    <xf numFmtId="0" fontId="11" fillId="0" borderId="96" xfId="17" applyFill="1" applyBorder="1" applyAlignment="1" applyProtection="1"/>
    <xf numFmtId="49" fontId="107" fillId="0" borderId="113" xfId="0" applyNumberFormat="1" applyFont="1" applyFill="1" applyBorder="1" applyAlignment="1">
      <alignment horizontal="right" vertical="center" wrapText="1"/>
    </xf>
    <xf numFmtId="0" fontId="7" fillId="3" borderId="96" xfId="20960" applyFont="1" applyFill="1" applyBorder="1" applyAlignment="1" applyProtection="1"/>
    <xf numFmtId="0" fontId="101" fillId="0" borderId="96" xfId="20960" applyFont="1" applyFill="1" applyBorder="1" applyAlignment="1" applyProtection="1">
      <alignment horizontal="center" vertical="center"/>
    </xf>
    <xf numFmtId="0" fontId="4" fillId="0" borderId="96" xfId="0" applyFont="1" applyBorder="1"/>
    <xf numFmtId="0" fontId="11" fillId="0" borderId="96" xfId="17" applyFill="1" applyBorder="1" applyAlignment="1" applyProtection="1">
      <alignment horizontal="left" vertical="center" wrapText="1"/>
    </xf>
    <xf numFmtId="49" fontId="107" fillId="0" borderId="96" xfId="0" applyNumberFormat="1" applyFont="1" applyFill="1" applyBorder="1" applyAlignment="1">
      <alignment horizontal="right" vertical="center" wrapText="1"/>
    </xf>
    <xf numFmtId="0" fontId="11" fillId="0" borderId="96" xfId="17" applyFill="1" applyBorder="1" applyAlignment="1" applyProtection="1">
      <alignment horizontal="left" vertical="center"/>
    </xf>
    <xf numFmtId="0" fontId="4" fillId="0" borderId="96" xfId="0" applyFont="1" applyFill="1" applyBorder="1"/>
    <xf numFmtId="0" fontId="19" fillId="0" borderId="113" xfId="0" applyFont="1" applyFill="1" applyBorder="1" applyAlignment="1">
      <alignment horizontal="center" vertical="center" wrapText="1"/>
    </xf>
    <xf numFmtId="0" fontId="110" fillId="78" borderId="97" xfId="21412" applyFont="1" applyFill="1" applyBorder="1" applyAlignment="1" applyProtection="1">
      <alignment vertical="center" wrapText="1"/>
      <protection locked="0"/>
    </xf>
    <xf numFmtId="0" fontId="111" fillId="70" borderId="92" xfId="21412" applyFont="1" applyFill="1" applyBorder="1" applyAlignment="1" applyProtection="1">
      <alignment horizontal="center" vertical="center"/>
      <protection locked="0"/>
    </xf>
    <xf numFmtId="0" fontId="110" fillId="79" borderId="96" xfId="21412" applyFont="1" applyFill="1" applyBorder="1" applyAlignment="1" applyProtection="1">
      <alignment horizontal="center" vertical="center"/>
      <protection locked="0"/>
    </xf>
    <xf numFmtId="0" fontId="110" fillId="78" borderId="97" xfId="21412" applyFont="1" applyFill="1" applyBorder="1" applyAlignment="1" applyProtection="1">
      <alignment vertical="center"/>
      <protection locked="0"/>
    </xf>
    <xf numFmtId="0" fontId="112" fillId="70" borderId="92" xfId="21412" applyFont="1" applyFill="1" applyBorder="1" applyAlignment="1" applyProtection="1">
      <alignment horizontal="center" vertical="center"/>
      <protection locked="0"/>
    </xf>
    <xf numFmtId="0" fontId="112" fillId="3" borderId="92" xfId="21412" applyFont="1" applyFill="1" applyBorder="1" applyAlignment="1" applyProtection="1">
      <alignment horizontal="center" vertical="center"/>
      <protection locked="0"/>
    </xf>
    <xf numFmtId="0" fontId="112" fillId="0" borderId="92" xfId="21412" applyFont="1" applyFill="1" applyBorder="1" applyAlignment="1" applyProtection="1">
      <alignment horizontal="center" vertical="center"/>
      <protection locked="0"/>
    </xf>
    <xf numFmtId="0" fontId="113" fillId="79" borderId="96" xfId="21412" applyFont="1" applyFill="1" applyBorder="1" applyAlignment="1" applyProtection="1">
      <alignment horizontal="center" vertical="center"/>
      <protection locked="0"/>
    </xf>
    <xf numFmtId="0" fontId="110" fillId="78" borderId="97" xfId="21412" applyFont="1" applyFill="1" applyBorder="1" applyAlignment="1" applyProtection="1">
      <alignment horizontal="center" vertical="center"/>
      <protection locked="0"/>
    </xf>
    <xf numFmtId="0" fontId="61" fillId="78" borderId="97" xfId="21412" applyFont="1" applyFill="1" applyBorder="1" applyAlignment="1" applyProtection="1">
      <alignment vertical="center"/>
      <protection locked="0"/>
    </xf>
    <xf numFmtId="0" fontId="112" fillId="70" borderId="96" xfId="21412" applyFont="1" applyFill="1" applyBorder="1" applyAlignment="1" applyProtection="1">
      <alignment horizontal="center" vertical="center"/>
      <protection locked="0"/>
    </xf>
    <xf numFmtId="0" fontId="35" fillId="70" borderId="96" xfId="21412" applyFont="1" applyFill="1" applyBorder="1" applyAlignment="1" applyProtection="1">
      <alignment horizontal="center" vertical="center"/>
      <protection locked="0"/>
    </xf>
    <xf numFmtId="0" fontId="61" fillId="78" borderId="95" xfId="21412" applyFont="1" applyFill="1" applyBorder="1" applyAlignment="1" applyProtection="1">
      <alignment vertical="center"/>
      <protection locked="0"/>
    </xf>
    <xf numFmtId="0" fontId="111" fillId="0" borderId="95" xfId="21412" applyFont="1" applyFill="1" applyBorder="1" applyAlignment="1" applyProtection="1">
      <alignment horizontal="left" vertical="center" wrapText="1"/>
      <protection locked="0"/>
    </xf>
    <xf numFmtId="164" fontId="111" fillId="0" borderId="96" xfId="948" applyNumberFormat="1" applyFont="1" applyFill="1" applyBorder="1" applyAlignment="1" applyProtection="1">
      <alignment horizontal="right" vertical="center"/>
      <protection locked="0"/>
    </xf>
    <xf numFmtId="0" fontId="110" fillId="79" borderId="95" xfId="21412" applyFont="1" applyFill="1" applyBorder="1" applyAlignment="1" applyProtection="1">
      <alignment vertical="top" wrapText="1"/>
      <protection locked="0"/>
    </xf>
    <xf numFmtId="164" fontId="111" fillId="79" borderId="96" xfId="948" applyNumberFormat="1" applyFont="1" applyFill="1" applyBorder="1" applyAlignment="1" applyProtection="1">
      <alignment horizontal="right" vertical="center"/>
    </xf>
    <xf numFmtId="164" fontId="61" fillId="78" borderId="95" xfId="948" applyNumberFormat="1" applyFont="1" applyFill="1" applyBorder="1" applyAlignment="1" applyProtection="1">
      <alignment horizontal="right" vertical="center"/>
      <protection locked="0"/>
    </xf>
    <xf numFmtId="0" fontId="111" fillId="70" borderId="95" xfId="21412" applyFont="1" applyFill="1" applyBorder="1" applyAlignment="1" applyProtection="1">
      <alignment vertical="center" wrapText="1"/>
      <protection locked="0"/>
    </xf>
    <xf numFmtId="0" fontId="111" fillId="70" borderId="95" xfId="21412" applyFont="1" applyFill="1" applyBorder="1" applyAlignment="1" applyProtection="1">
      <alignment horizontal="left" vertical="center" wrapText="1"/>
      <protection locked="0"/>
    </xf>
    <xf numFmtId="0" fontId="111" fillId="0" borderId="95" xfId="21412" applyFont="1" applyFill="1" applyBorder="1" applyAlignment="1" applyProtection="1">
      <alignment vertical="center" wrapText="1"/>
      <protection locked="0"/>
    </xf>
    <xf numFmtId="0" fontId="111" fillId="3" borderId="95" xfId="21412" applyFont="1" applyFill="1" applyBorder="1" applyAlignment="1" applyProtection="1">
      <alignment horizontal="left" vertical="center" wrapText="1"/>
      <protection locked="0"/>
    </xf>
    <xf numFmtId="0" fontId="110" fillId="79" borderId="95" xfId="21412" applyFont="1" applyFill="1" applyBorder="1" applyAlignment="1" applyProtection="1">
      <alignment vertical="center" wrapText="1"/>
      <protection locked="0"/>
    </xf>
    <xf numFmtId="164" fontId="110" fillId="78" borderId="95" xfId="948" applyNumberFormat="1" applyFont="1" applyFill="1" applyBorder="1" applyAlignment="1" applyProtection="1">
      <alignment horizontal="right" vertical="center"/>
      <protection locked="0"/>
    </xf>
    <xf numFmtId="164" fontId="111" fillId="3" borderId="96" xfId="948" applyNumberFormat="1" applyFont="1" applyFill="1" applyBorder="1" applyAlignment="1" applyProtection="1">
      <alignment horizontal="right" vertical="center"/>
      <protection locked="0"/>
    </xf>
    <xf numFmtId="1" fontId="6" fillId="36" borderId="111" xfId="0" applyNumberFormat="1" applyFont="1" applyFill="1" applyBorder="1" applyAlignment="1">
      <alignment horizontal="center" vertical="center" wrapText="1"/>
    </xf>
    <xf numFmtId="10" fontId="7" fillId="0" borderId="96" xfId="20961" applyNumberFormat="1" applyFont="1" applyFill="1" applyBorder="1" applyAlignment="1">
      <alignment horizontal="left" vertical="center" wrapText="1"/>
    </xf>
    <xf numFmtId="10" fontId="4" fillId="0" borderId="96" xfId="20961" applyNumberFormat="1" applyFont="1" applyFill="1" applyBorder="1" applyAlignment="1">
      <alignment horizontal="left" vertical="center" wrapText="1"/>
    </xf>
    <xf numFmtId="10" fontId="6" fillId="36" borderId="96" xfId="0" applyNumberFormat="1" applyFont="1" applyFill="1" applyBorder="1" applyAlignment="1">
      <alignment horizontal="left" vertical="center" wrapText="1"/>
    </xf>
    <xf numFmtId="10" fontId="107" fillId="0" borderId="96" xfId="20961" applyNumberFormat="1" applyFont="1" applyFill="1" applyBorder="1" applyAlignment="1">
      <alignment horizontal="left" vertical="center" wrapText="1"/>
    </xf>
    <xf numFmtId="10" fontId="6" fillId="36" borderId="96" xfId="20961" applyNumberFormat="1" applyFont="1" applyFill="1" applyBorder="1" applyAlignment="1">
      <alignment horizontal="left" vertical="center" wrapText="1"/>
    </xf>
    <xf numFmtId="10" fontId="6" fillId="36" borderId="96" xfId="0" applyNumberFormat="1" applyFont="1" applyFill="1" applyBorder="1" applyAlignment="1">
      <alignment horizontal="center" vertical="center" wrapText="1"/>
    </xf>
    <xf numFmtId="10" fontId="109" fillId="0" borderId="23" xfId="20961" applyNumberFormat="1" applyFont="1" applyFill="1" applyBorder="1" applyAlignment="1" applyProtection="1">
      <alignment horizontal="left" vertical="center"/>
    </xf>
    <xf numFmtId="0" fontId="105" fillId="0" borderId="0" xfId="0" applyFont="1" applyAlignment="1">
      <alignment wrapText="1"/>
    </xf>
    <xf numFmtId="0" fontId="10" fillId="0" borderId="26" xfId="0" applyFont="1" applyBorder="1" applyAlignment="1">
      <alignment horizontal="center" wrapText="1"/>
    </xf>
    <xf numFmtId="0" fontId="10" fillId="0" borderId="8" xfId="0" applyFont="1" applyBorder="1" applyAlignment="1">
      <alignment horizontal="center" vertical="center" wrapText="1"/>
    </xf>
    <xf numFmtId="0" fontId="9" fillId="0" borderId="113" xfId="0" applyFont="1" applyBorder="1" applyAlignment="1">
      <alignment horizontal="right" vertical="center" wrapText="1"/>
    </xf>
    <xf numFmtId="0" fontId="9" fillId="0" borderId="113" xfId="0" applyFont="1" applyFill="1" applyBorder="1" applyAlignment="1">
      <alignment horizontal="right" vertical="center" wrapText="1"/>
    </xf>
    <xf numFmtId="0" fontId="7" fillId="0" borderId="96" xfId="0" applyFont="1" applyFill="1" applyBorder="1" applyAlignment="1">
      <alignment vertical="center" wrapText="1"/>
    </xf>
    <xf numFmtId="0" fontId="4" fillId="0" borderId="96" xfId="0" applyFont="1" applyBorder="1" applyAlignment="1">
      <alignment vertical="center" wrapText="1"/>
    </xf>
    <xf numFmtId="0" fontId="4" fillId="0" borderId="96" xfId="0" applyFont="1" applyFill="1" applyBorder="1" applyAlignment="1">
      <alignment horizontal="left" vertical="center" wrapText="1" indent="2"/>
    </xf>
    <xf numFmtId="0" fontId="4" fillId="0" borderId="96" xfId="0" applyFont="1" applyFill="1" applyBorder="1" applyAlignment="1">
      <alignment vertical="center" wrapText="1"/>
    </xf>
    <xf numFmtId="3" fontId="20" fillId="0" borderId="97" xfId="0" applyNumberFormat="1" applyFont="1" applyBorder="1" applyAlignment="1">
      <alignment vertical="center" wrapText="1"/>
    </xf>
    <xf numFmtId="3" fontId="20" fillId="0" borderId="21" xfId="0" applyNumberFormat="1" applyFont="1" applyBorder="1" applyAlignment="1">
      <alignment vertical="center" wrapText="1"/>
    </xf>
    <xf numFmtId="3" fontId="20" fillId="0" borderId="21" xfId="0" applyNumberFormat="1" applyFont="1" applyFill="1" applyBorder="1" applyAlignment="1">
      <alignment vertical="center" wrapText="1"/>
    </xf>
    <xf numFmtId="0" fontId="6" fillId="0" borderId="23" xfId="0" applyFont="1" applyBorder="1" applyAlignment="1">
      <alignment vertical="center" wrapText="1"/>
    </xf>
    <xf numFmtId="0" fontId="4" fillId="0" borderId="111" xfId="0" applyFont="1" applyBorder="1" applyAlignment="1"/>
    <xf numFmtId="0" fontId="9" fillId="0" borderId="111" xfId="0" applyFont="1" applyBorder="1" applyAlignment="1"/>
    <xf numFmtId="0" fontId="9" fillId="0" borderId="111" xfId="0" applyFont="1" applyBorder="1" applyAlignment="1">
      <alignment wrapText="1"/>
    </xf>
    <xf numFmtId="0" fontId="10" fillId="0" borderId="18" xfId="0" applyFont="1" applyBorder="1" applyAlignment="1">
      <alignment horizontal="center"/>
    </xf>
    <xf numFmtId="0" fontId="10" fillId="0" borderId="111" xfId="0" applyFont="1" applyBorder="1" applyAlignment="1">
      <alignment horizontal="center" vertical="center" wrapText="1"/>
    </xf>
    <xf numFmtId="0" fontId="2" fillId="0" borderId="17" xfId="0" applyNumberFormat="1" applyFont="1" applyFill="1" applyBorder="1" applyAlignment="1">
      <alignment horizontal="left" vertical="center" wrapText="1" indent="1"/>
    </xf>
    <xf numFmtId="0" fontId="2" fillId="0" borderId="18" xfId="0" applyNumberFormat="1" applyFont="1" applyFill="1" applyBorder="1" applyAlignment="1">
      <alignment horizontal="left" vertical="center" wrapText="1" indent="1"/>
    </xf>
    <xf numFmtId="0" fontId="9" fillId="0" borderId="113" xfId="0" applyFont="1" applyFill="1" applyBorder="1" applyAlignment="1">
      <alignment horizontal="center" vertical="center" wrapText="1"/>
    </xf>
    <xf numFmtId="0" fontId="15" fillId="0" borderId="96" xfId="0" applyFont="1" applyFill="1" applyBorder="1" applyAlignment="1">
      <alignment horizontal="center" vertical="center" wrapText="1"/>
    </xf>
    <xf numFmtId="0" fontId="16" fillId="0" borderId="96" xfId="0" applyFont="1" applyFill="1" applyBorder="1" applyAlignment="1">
      <alignment horizontal="left" vertical="center" wrapText="1"/>
    </xf>
    <xf numFmtId="193" fontId="4" fillId="0" borderId="96" xfId="0" applyNumberFormat="1" applyFont="1" applyFill="1" applyBorder="1" applyAlignment="1" applyProtection="1">
      <alignment vertical="center" wrapText="1"/>
      <protection locked="0"/>
    </xf>
    <xf numFmtId="193" fontId="4" fillId="0" borderId="111" xfId="0" applyNumberFormat="1" applyFont="1" applyFill="1" applyBorder="1" applyAlignment="1" applyProtection="1">
      <alignment vertical="center" wrapText="1"/>
      <protection locked="0"/>
    </xf>
    <xf numFmtId="0" fontId="7" fillId="0" borderId="96" xfId="0" applyFont="1" applyBorder="1" applyAlignment="1">
      <alignment vertical="center" wrapText="1"/>
    </xf>
    <xf numFmtId="0" fontId="9" fillId="2" borderId="113" xfId="0" applyFont="1" applyFill="1" applyBorder="1" applyAlignment="1">
      <alignment horizontal="right" vertical="center"/>
    </xf>
    <xf numFmtId="0" fontId="9" fillId="2" borderId="96" xfId="0" applyFont="1" applyFill="1" applyBorder="1" applyAlignment="1">
      <alignment vertical="center"/>
    </xf>
    <xf numFmtId="193" fontId="9" fillId="2" borderId="96" xfId="0" applyNumberFormat="1" applyFont="1" applyFill="1" applyBorder="1" applyAlignment="1" applyProtection="1">
      <alignment vertical="center"/>
      <protection locked="0"/>
    </xf>
    <xf numFmtId="193" fontId="17" fillId="2" borderId="96" xfId="0" applyNumberFormat="1" applyFont="1" applyFill="1" applyBorder="1" applyAlignment="1" applyProtection="1">
      <alignment vertical="center"/>
      <protection locked="0"/>
    </xf>
    <xf numFmtId="193" fontId="17" fillId="2" borderId="111" xfId="0" applyNumberFormat="1" applyFont="1" applyFill="1" applyBorder="1" applyAlignment="1" applyProtection="1">
      <alignment vertical="center"/>
      <protection locked="0"/>
    </xf>
    <xf numFmtId="193" fontId="9" fillId="2" borderId="111" xfId="0" applyNumberFormat="1" applyFont="1" applyFill="1" applyBorder="1" applyAlignment="1" applyProtection="1">
      <alignment vertical="center"/>
      <protection locked="0"/>
    </xf>
    <xf numFmtId="0" fontId="15" fillId="0" borderId="113" xfId="0" applyFont="1" applyFill="1" applyBorder="1" applyAlignment="1">
      <alignment horizontal="center" vertical="center" wrapText="1"/>
    </xf>
    <xf numFmtId="14" fontId="4" fillId="0" borderId="0" xfId="0" applyNumberFormat="1" applyFont="1"/>
    <xf numFmtId="10" fontId="4" fillId="0" borderId="96" xfId="20961" applyNumberFormat="1" applyFont="1" applyBorder="1" applyAlignment="1" applyProtection="1">
      <alignment vertical="center" wrapText="1"/>
      <protection locked="0"/>
    </xf>
    <xf numFmtId="10" fontId="4" fillId="0" borderId="111" xfId="20961" applyNumberFormat="1" applyFont="1" applyBorder="1" applyAlignment="1" applyProtection="1">
      <alignment vertical="center" wrapText="1"/>
      <protection locked="0"/>
    </xf>
    <xf numFmtId="0" fontId="6" fillId="0" borderId="0" xfId="0" applyFont="1" applyAlignment="1">
      <alignment horizontal="center" wrapText="1"/>
    </xf>
    <xf numFmtId="0" fontId="4" fillId="3" borderId="53" xfId="0" applyFont="1" applyFill="1" applyBorder="1"/>
    <xf numFmtId="0" fontId="4" fillId="3" borderId="116" xfId="0" applyFont="1" applyFill="1" applyBorder="1" applyAlignment="1">
      <alignment wrapText="1"/>
    </xf>
    <xf numFmtId="0" fontId="4" fillId="3" borderId="117" xfId="0" applyFont="1" applyFill="1" applyBorder="1"/>
    <xf numFmtId="0" fontId="6" fillId="3" borderId="11" xfId="0" applyFont="1" applyFill="1" applyBorder="1" applyAlignment="1">
      <alignment horizontal="center" wrapText="1"/>
    </xf>
    <xf numFmtId="0" fontId="4" fillId="0" borderId="96" xfId="0" applyFont="1" applyFill="1" applyBorder="1" applyAlignment="1">
      <alignment horizontal="center"/>
    </xf>
    <xf numFmtId="0" fontId="4" fillId="0" borderId="96" xfId="0" applyFont="1" applyBorder="1" applyAlignment="1">
      <alignment horizontal="center"/>
    </xf>
    <xf numFmtId="0" fontId="4" fillId="3" borderId="61" xfId="0" applyFont="1" applyFill="1" applyBorder="1"/>
    <xf numFmtId="0" fontId="6" fillId="3" borderId="0" xfId="0" applyFont="1" applyFill="1" applyBorder="1" applyAlignment="1">
      <alignment horizontal="center" wrapText="1"/>
    </xf>
    <xf numFmtId="0" fontId="4" fillId="3" borderId="0" xfId="0" applyFont="1" applyFill="1" applyBorder="1" applyAlignment="1">
      <alignment horizontal="center"/>
    </xf>
    <xf numFmtId="0" fontId="4" fillId="3" borderId="90" xfId="0" applyFont="1" applyFill="1" applyBorder="1" applyAlignment="1">
      <alignment horizontal="center" vertical="center" wrapText="1"/>
    </xf>
    <xf numFmtId="0" fontId="4" fillId="0" borderId="113" xfId="0" applyFont="1" applyBorder="1"/>
    <xf numFmtId="0" fontId="4" fillId="0" borderId="96" xfId="0" applyFont="1" applyBorder="1" applyAlignment="1">
      <alignment wrapText="1"/>
    </xf>
    <xf numFmtId="164" fontId="4" fillId="0" borderId="96" xfId="7" applyNumberFormat="1" applyFont="1" applyBorder="1"/>
    <xf numFmtId="164" fontId="4" fillId="0" borderId="111" xfId="7" applyNumberFormat="1" applyFont="1" applyBorder="1"/>
    <xf numFmtId="0" fontId="14" fillId="0" borderId="96" xfId="0" applyFont="1" applyBorder="1" applyAlignment="1">
      <alignment horizontal="left" wrapText="1" indent="2"/>
    </xf>
    <xf numFmtId="169" fontId="25" fillId="37" borderId="96" xfId="20" applyBorder="1"/>
    <xf numFmtId="164" fontId="4" fillId="0" borderId="96" xfId="7" applyNumberFormat="1" applyFont="1" applyBorder="1" applyAlignment="1">
      <alignment vertical="center"/>
    </xf>
    <xf numFmtId="0" fontId="6" fillId="0" borderId="113" xfId="0" applyFont="1" applyBorder="1"/>
    <xf numFmtId="0" fontId="6" fillId="0" borderId="96" xfId="0" applyFont="1" applyBorder="1" applyAlignment="1">
      <alignment wrapText="1"/>
    </xf>
    <xf numFmtId="164" fontId="6" fillId="0" borderId="111" xfId="7" applyNumberFormat="1" applyFont="1" applyBorder="1"/>
    <xf numFmtId="0" fontId="3" fillId="3" borderId="61" xfId="0" applyFont="1" applyFill="1" applyBorder="1" applyAlignment="1">
      <alignment horizontal="left"/>
    </xf>
    <xf numFmtId="164" fontId="4" fillId="3" borderId="0" xfId="7" applyNumberFormat="1" applyFont="1" applyFill="1" applyBorder="1"/>
    <xf numFmtId="164" fontId="4" fillId="3" borderId="0" xfId="7" applyNumberFormat="1" applyFont="1" applyFill="1" applyBorder="1" applyAlignment="1">
      <alignment vertical="center"/>
    </xf>
    <xf numFmtId="164" fontId="4" fillId="3" borderId="90" xfId="7" applyNumberFormat="1" applyFont="1" applyFill="1" applyBorder="1"/>
    <xf numFmtId="164" fontId="4" fillId="0" borderId="96" xfId="7" applyNumberFormat="1" applyFont="1" applyFill="1" applyBorder="1"/>
    <xf numFmtId="164" fontId="4" fillId="0" borderId="96" xfId="7" applyNumberFormat="1" applyFont="1" applyFill="1" applyBorder="1" applyAlignment="1">
      <alignment vertical="center"/>
    </xf>
    <xf numFmtId="0" fontId="14" fillId="0" borderId="96" xfId="0" applyFont="1" applyBorder="1" applyAlignment="1">
      <alignment horizontal="left" wrapText="1" indent="4"/>
    </xf>
    <xf numFmtId="0" fontId="4" fillId="3" borderId="0" xfId="0" applyFont="1" applyFill="1" applyBorder="1" applyAlignment="1">
      <alignment wrapText="1"/>
    </xf>
    <xf numFmtId="0" fontId="4" fillId="3" borderId="0" xfId="0" applyFont="1" applyFill="1" applyBorder="1"/>
    <xf numFmtId="0" fontId="4" fillId="3" borderId="90" xfId="0" applyFont="1" applyFill="1" applyBorder="1"/>
    <xf numFmtId="0" fontId="6" fillId="0" borderId="22" xfId="0" applyFont="1" applyBorder="1"/>
    <xf numFmtId="0" fontId="6" fillId="0" borderId="23" xfId="0" applyFont="1" applyBorder="1" applyAlignment="1">
      <alignment wrapText="1"/>
    </xf>
    <xf numFmtId="169" fontId="25" fillId="37" borderId="114" xfId="20" applyBorder="1"/>
    <xf numFmtId="10" fontId="6" fillId="0" borderId="24" xfId="20961" applyNumberFormat="1" applyFont="1" applyBorder="1"/>
    <xf numFmtId="0" fontId="9" fillId="2" borderId="104" xfId="0" applyFont="1" applyFill="1" applyBorder="1" applyAlignment="1">
      <alignment horizontal="right" vertical="center"/>
    </xf>
    <xf numFmtId="0" fontId="9" fillId="2" borderId="92" xfId="0" applyFont="1" applyFill="1" applyBorder="1" applyAlignment="1">
      <alignment vertical="center"/>
    </xf>
    <xf numFmtId="193" fontId="17" fillId="2" borderId="92" xfId="0" applyNumberFormat="1" applyFont="1" applyFill="1" applyBorder="1" applyAlignment="1" applyProtection="1">
      <alignment vertical="center"/>
      <protection locked="0"/>
    </xf>
    <xf numFmtId="193" fontId="17" fillId="2" borderId="105" xfId="0" applyNumberFormat="1" applyFont="1" applyFill="1" applyBorder="1" applyAlignment="1" applyProtection="1">
      <alignment vertical="center"/>
      <protection locked="0"/>
    </xf>
    <xf numFmtId="0" fontId="9" fillId="0" borderId="96" xfId="0" applyFont="1" applyFill="1" applyBorder="1" applyAlignment="1">
      <alignment horizontal="left" vertical="center" wrapText="1"/>
    </xf>
    <xf numFmtId="0" fontId="6" fillId="3" borderId="0" xfId="0" applyFont="1" applyFill="1" applyBorder="1" applyAlignment="1">
      <alignment horizontal="center"/>
    </xf>
    <xf numFmtId="0" fontId="104" fillId="0" borderId="84" xfId="0" applyFont="1" applyFill="1" applyBorder="1" applyAlignment="1">
      <alignment horizontal="left" vertical="center"/>
    </xf>
    <xf numFmtId="0" fontId="104" fillId="0" borderId="82" xfId="0" applyFont="1" applyFill="1" applyBorder="1" applyAlignment="1">
      <alignment vertical="center" wrapText="1"/>
    </xf>
    <xf numFmtId="0" fontId="104" fillId="0" borderId="82" xfId="0" applyFont="1" applyFill="1" applyBorder="1" applyAlignment="1">
      <alignment horizontal="left" vertical="center" wrapText="1"/>
    </xf>
    <xf numFmtId="0" fontId="114" fillId="0" borderId="0" xfId="11" applyFont="1" applyFill="1" applyBorder="1" applyProtection="1"/>
    <xf numFmtId="0" fontId="115" fillId="0" borderId="0" xfId="0" applyFont="1"/>
    <xf numFmtId="0" fontId="114" fillId="0" borderId="0" xfId="11" applyFont="1" applyFill="1" applyBorder="1" applyAlignment="1" applyProtection="1"/>
    <xf numFmtId="0" fontId="116" fillId="0" borderId="0" xfId="11" applyFont="1" applyFill="1" applyBorder="1" applyAlignment="1" applyProtection="1"/>
    <xf numFmtId="0" fontId="115" fillId="0" borderId="0" xfId="0" applyFont="1" applyAlignment="1">
      <alignment wrapText="1"/>
    </xf>
    <xf numFmtId="0" fontId="118" fillId="0" borderId="0" xfId="0" applyFont="1"/>
    <xf numFmtId="0" fontId="115" fillId="0" borderId="0" xfId="0" applyFont="1" applyFill="1"/>
    <xf numFmtId="0" fontId="115" fillId="0" borderId="0" xfId="0" applyFont="1" applyBorder="1"/>
    <xf numFmtId="0" fontId="115" fillId="0" borderId="0" xfId="0" applyFont="1" applyBorder="1" applyAlignment="1">
      <alignment horizontal="left"/>
    </xf>
    <xf numFmtId="0" fontId="117" fillId="0" borderId="127" xfId="0" applyNumberFormat="1" applyFont="1" applyFill="1" applyBorder="1" applyAlignment="1">
      <alignment horizontal="left" vertical="center" wrapText="1"/>
    </xf>
    <xf numFmtId="0" fontId="123" fillId="0" borderId="0" xfId="0" applyFont="1"/>
    <xf numFmtId="49" fontId="104" fillId="0" borderId="96" xfId="0" applyNumberFormat="1" applyFont="1" applyFill="1" applyBorder="1" applyAlignment="1">
      <alignment horizontal="right" vertical="center"/>
    </xf>
    <xf numFmtId="0" fontId="124" fillId="0" borderId="0" xfId="0" applyFont="1" applyFill="1" applyBorder="1" applyAlignment="1"/>
    <xf numFmtId="0" fontId="115" fillId="0" borderId="0" xfId="0" applyFont="1" applyBorder="1" applyAlignment="1">
      <alignment horizontal="left" indent="1"/>
    </xf>
    <xf numFmtId="0" fontId="115" fillId="0" borderId="0" xfId="0" applyFont="1" applyBorder="1" applyAlignment="1">
      <alignment horizontal="left" indent="2"/>
    </xf>
    <xf numFmtId="49" fontId="115" fillId="0" borderId="0" xfId="0" applyNumberFormat="1" applyFont="1" applyBorder="1" applyAlignment="1">
      <alignment horizontal="left" indent="3"/>
    </xf>
    <xf numFmtId="49" fontId="115" fillId="0" borderId="0" xfId="0" applyNumberFormat="1" applyFont="1" applyBorder="1" applyAlignment="1">
      <alignment horizontal="left" indent="1"/>
    </xf>
    <xf numFmtId="49" fontId="115" fillId="0" borderId="0" xfId="0" applyNumberFormat="1" applyFont="1" applyBorder="1" applyAlignment="1">
      <alignment horizontal="left" wrapText="1" indent="2"/>
    </xf>
    <xf numFmtId="49" fontId="115" fillId="0" borderId="0" xfId="0" applyNumberFormat="1" applyFont="1" applyFill="1" applyBorder="1" applyAlignment="1">
      <alignment horizontal="left" wrapText="1" indent="3"/>
    </xf>
    <xf numFmtId="0" fontId="115" fillId="0" borderId="0" xfId="0" applyNumberFormat="1" applyFont="1" applyFill="1" applyBorder="1" applyAlignment="1">
      <alignment horizontal="left" wrapText="1" indent="1"/>
    </xf>
    <xf numFmtId="0" fontId="115" fillId="0" borderId="0" xfId="0" applyFont="1" applyFill="1" applyAlignment="1">
      <alignment horizontal="left" vertical="top" wrapText="1"/>
    </xf>
    <xf numFmtId="193" fontId="7" fillId="3" borderId="111" xfId="2" applyNumberFormat="1" applyFont="1" applyFill="1" applyBorder="1" applyAlignment="1" applyProtection="1">
      <alignment vertical="top" wrapText="1"/>
      <protection locked="0"/>
    </xf>
    <xf numFmtId="0" fontId="9" fillId="0" borderId="96" xfId="0" applyFont="1" applyFill="1" applyBorder="1" applyAlignment="1" applyProtection="1">
      <alignment horizontal="center" vertical="center" wrapText="1"/>
    </xf>
    <xf numFmtId="0" fontId="3" fillId="0" borderId="96" xfId="0" applyFont="1" applyBorder="1" applyAlignment="1">
      <alignment horizontal="center" vertical="center"/>
    </xf>
    <xf numFmtId="0" fontId="128" fillId="3" borderId="96" xfId="21414" applyFont="1" applyFill="1" applyBorder="1" applyAlignment="1">
      <alignment horizontal="left" vertical="center" wrapText="1"/>
    </xf>
    <xf numFmtId="0" fontId="129" fillId="0" borderId="96" xfId="21414" applyFont="1" applyFill="1" applyBorder="1" applyAlignment="1">
      <alignment horizontal="left" vertical="center" wrapText="1" indent="1"/>
    </xf>
    <xf numFmtId="0" fontId="130" fillId="3" borderId="96" xfId="21414" applyFont="1" applyFill="1" applyBorder="1" applyAlignment="1">
      <alignment horizontal="left" vertical="center" wrapText="1"/>
    </xf>
    <xf numFmtId="0" fontId="129" fillId="3" borderId="96" xfId="21414" applyFont="1" applyFill="1" applyBorder="1" applyAlignment="1">
      <alignment horizontal="left" vertical="center" wrapText="1" indent="1"/>
    </xf>
    <xf numFmtId="0" fontId="128" fillId="0" borderId="134" xfId="0" applyFont="1" applyFill="1" applyBorder="1" applyAlignment="1">
      <alignment horizontal="left" vertical="center" wrapText="1"/>
    </xf>
    <xf numFmtId="0" fontId="130" fillId="0" borderId="134" xfId="0" applyFont="1" applyFill="1" applyBorder="1" applyAlignment="1">
      <alignment horizontal="left" vertical="center" wrapText="1"/>
    </xf>
    <xf numFmtId="0" fontId="131" fillId="3" borderId="134" xfId="0" applyFont="1" applyFill="1" applyBorder="1" applyAlignment="1">
      <alignment horizontal="left" vertical="center" wrapText="1" indent="1"/>
    </xf>
    <xf numFmtId="0" fontId="130" fillId="3" borderId="134" xfId="0" applyFont="1" applyFill="1" applyBorder="1" applyAlignment="1">
      <alignment horizontal="left" vertical="center" wrapText="1"/>
    </xf>
    <xf numFmtId="0" fontId="130" fillId="3" borderId="135" xfId="0" applyFont="1" applyFill="1" applyBorder="1" applyAlignment="1">
      <alignment horizontal="left" vertical="center" wrapText="1"/>
    </xf>
    <xf numFmtId="0" fontId="131" fillId="0" borderId="134" xfId="0" applyFont="1" applyFill="1" applyBorder="1" applyAlignment="1">
      <alignment horizontal="left" vertical="center" wrapText="1" indent="1"/>
    </xf>
    <xf numFmtId="0" fontId="131" fillId="0" borderId="96" xfId="21414" applyFont="1" applyFill="1" applyBorder="1" applyAlignment="1">
      <alignment horizontal="left" vertical="center" wrapText="1" indent="1"/>
    </xf>
    <xf numFmtId="0" fontId="130" fillId="0" borderId="96" xfId="21414" applyFont="1" applyFill="1" applyBorder="1" applyAlignment="1">
      <alignment horizontal="left" vertical="center" wrapText="1"/>
    </xf>
    <xf numFmtId="0" fontId="132" fillId="0" borderId="96" xfId="21414" applyFont="1" applyFill="1" applyBorder="1" applyAlignment="1">
      <alignment horizontal="center" vertical="center" wrapText="1"/>
    </xf>
    <xf numFmtId="0" fontId="130" fillId="3" borderId="136" xfId="0" applyFont="1" applyFill="1" applyBorder="1" applyAlignment="1">
      <alignment horizontal="left" vertical="center" wrapText="1"/>
    </xf>
    <xf numFmtId="0" fontId="0" fillId="0" borderId="137" xfId="0" applyBorder="1"/>
    <xf numFmtId="0" fontId="0" fillId="36" borderId="137" xfId="0" applyFill="1" applyBorder="1"/>
    <xf numFmtId="0" fontId="129" fillId="3" borderId="137" xfId="21414" applyFont="1" applyFill="1" applyBorder="1" applyAlignment="1">
      <alignment horizontal="left" vertical="center" wrapText="1" indent="1"/>
    </xf>
    <xf numFmtId="0" fontId="129" fillId="3" borderId="134" xfId="0" applyFont="1" applyFill="1" applyBorder="1" applyAlignment="1">
      <alignment horizontal="left" vertical="center" wrapText="1" indent="1"/>
    </xf>
    <xf numFmtId="0" fontId="129" fillId="0" borderId="137" xfId="21414" applyFont="1" applyFill="1" applyBorder="1" applyAlignment="1">
      <alignment horizontal="left" vertical="center" wrapText="1" indent="1"/>
    </xf>
    <xf numFmtId="0" fontId="130" fillId="0" borderId="134" xfId="0" applyFont="1" applyBorder="1" applyAlignment="1">
      <alignment horizontal="left" vertical="center" wrapText="1"/>
    </xf>
    <xf numFmtId="0" fontId="129" fillId="0" borderId="134" xfId="0" applyFont="1" applyBorder="1" applyAlignment="1">
      <alignment horizontal="left" vertical="center" wrapText="1" indent="1"/>
    </xf>
    <xf numFmtId="0" fontId="129" fillId="0" borderId="135" xfId="0" applyFont="1" applyBorder="1" applyAlignment="1">
      <alignment horizontal="left" vertical="center" wrapText="1" indent="1"/>
    </xf>
    <xf numFmtId="0" fontId="130" fillId="0" borderId="137" xfId="21414" applyFont="1" applyFill="1" applyBorder="1" applyAlignment="1">
      <alignment horizontal="left" vertical="center" wrapText="1"/>
    </xf>
    <xf numFmtId="0" fontId="130" fillId="3" borderId="137" xfId="21414" applyFont="1" applyFill="1" applyBorder="1" applyAlignment="1">
      <alignment horizontal="left" vertical="center" wrapText="1"/>
    </xf>
    <xf numFmtId="0" fontId="132" fillId="0" borderId="137" xfId="21414" applyFont="1" applyFill="1" applyBorder="1" applyAlignment="1">
      <alignment horizontal="center" vertical="center" wrapText="1"/>
    </xf>
    <xf numFmtId="0" fontId="130" fillId="0" borderId="137" xfId="21414" applyFont="1" applyBorder="1" applyAlignment="1">
      <alignment horizontal="left" vertical="center" wrapText="1"/>
    </xf>
    <xf numFmtId="0" fontId="129" fillId="0" borderId="134" xfId="0" applyFont="1" applyFill="1" applyBorder="1" applyAlignment="1">
      <alignment horizontal="left" vertical="center" wrapText="1" indent="1"/>
    </xf>
    <xf numFmtId="0" fontId="133" fillId="0" borderId="137" xfId="0" applyFont="1" applyBorder="1" applyAlignment="1">
      <alignment horizontal="left"/>
    </xf>
    <xf numFmtId="0" fontId="130" fillId="0" borderId="137" xfId="0" applyFont="1" applyFill="1" applyBorder="1" applyAlignment="1">
      <alignment horizontal="left" vertical="center" wrapText="1"/>
    </xf>
    <xf numFmtId="0" fontId="0" fillId="0" borderId="0" xfId="0" applyAlignment="1">
      <alignment horizontal="left" vertical="center"/>
    </xf>
    <xf numFmtId="0" fontId="9" fillId="0" borderId="137" xfId="0" applyFont="1" applyFill="1" applyBorder="1" applyAlignment="1" applyProtection="1">
      <alignment horizontal="center" vertical="center" wrapText="1"/>
    </xf>
    <xf numFmtId="0" fontId="130" fillId="0" borderId="142" xfId="0" applyFont="1" applyFill="1" applyBorder="1" applyAlignment="1">
      <alignment horizontal="justify" vertical="center" wrapText="1"/>
    </xf>
    <xf numFmtId="0" fontId="129" fillId="0" borderId="136" xfId="0" applyFont="1" applyFill="1" applyBorder="1" applyAlignment="1">
      <alignment horizontal="left" vertical="center" wrapText="1" indent="1"/>
    </xf>
    <xf numFmtId="0" fontId="129" fillId="0" borderId="135" xfId="0" applyFont="1" applyFill="1" applyBorder="1" applyAlignment="1">
      <alignment horizontal="left" vertical="center" wrapText="1" indent="1"/>
    </xf>
    <xf numFmtId="0" fontId="130" fillId="0" borderId="134" xfId="0" applyFont="1" applyFill="1" applyBorder="1" applyAlignment="1">
      <alignment horizontal="justify" vertical="center" wrapText="1"/>
    </xf>
    <xf numFmtId="0" fontId="128" fillId="0" borderId="134" xfId="0" applyFont="1" applyFill="1" applyBorder="1" applyAlignment="1">
      <alignment horizontal="justify" vertical="center" wrapText="1"/>
    </xf>
    <xf numFmtId="0" fontId="130" fillId="3" borderId="134" xfId="0" applyFont="1" applyFill="1" applyBorder="1" applyAlignment="1">
      <alignment horizontal="justify" vertical="center" wrapText="1"/>
    </xf>
    <xf numFmtId="0" fontId="130" fillId="0" borderId="135" xfId="0" applyFont="1" applyFill="1" applyBorder="1" applyAlignment="1">
      <alignment horizontal="justify" vertical="center" wrapText="1"/>
    </xf>
    <xf numFmtId="0" fontId="130" fillId="0" borderId="136" xfId="0" applyFont="1" applyFill="1" applyBorder="1" applyAlignment="1">
      <alignment horizontal="justify" vertical="center" wrapText="1"/>
    </xf>
    <xf numFmtId="0" fontId="130" fillId="0" borderId="137" xfId="21414" applyFont="1" applyFill="1" applyBorder="1" applyAlignment="1">
      <alignment horizontal="justify" vertical="center" wrapText="1"/>
    </xf>
    <xf numFmtId="0" fontId="131" fillId="0" borderId="128" xfId="0" applyFont="1" applyFill="1" applyBorder="1" applyAlignment="1">
      <alignment horizontal="left" vertical="center" wrapText="1" indent="1"/>
    </xf>
    <xf numFmtId="0" fontId="128" fillId="0" borderId="134" xfId="0" applyFont="1" applyFill="1" applyBorder="1" applyAlignment="1">
      <alignment vertical="center" wrapText="1"/>
    </xf>
    <xf numFmtId="0" fontId="0" fillId="0" borderId="137" xfId="0" applyBorder="1" applyProtection="1"/>
    <xf numFmtId="0" fontId="130" fillId="0" borderId="134" xfId="0" applyFont="1" applyFill="1" applyBorder="1" applyAlignment="1">
      <alignment vertical="center" wrapText="1"/>
    </xf>
    <xf numFmtId="0" fontId="130" fillId="0" borderId="137" xfId="21414" applyFont="1" applyFill="1" applyBorder="1" applyAlignment="1">
      <alignment vertical="center" wrapText="1"/>
    </xf>
    <xf numFmtId="0" fontId="9" fillId="0" borderId="111" xfId="0" applyFont="1" applyFill="1" applyBorder="1" applyAlignment="1" applyProtection="1">
      <alignment horizontal="center" vertical="center" wrapText="1"/>
    </xf>
    <xf numFmtId="0" fontId="0" fillId="0" borderId="137" xfId="0" applyBorder="1" applyAlignment="1">
      <alignment horizontal="center"/>
    </xf>
    <xf numFmtId="0" fontId="15" fillId="83" borderId="137" xfId="0" applyNumberFormat="1" applyFont="1" applyFill="1" applyBorder="1" applyAlignment="1">
      <alignment vertical="center" wrapText="1"/>
    </xf>
    <xf numFmtId="0" fontId="15" fillId="0" borderId="137" xfId="0" applyNumberFormat="1" applyFont="1" applyFill="1" applyBorder="1" applyAlignment="1">
      <alignment vertical="center" wrapText="1"/>
    </xf>
    <xf numFmtId="0" fontId="7" fillId="0" borderId="137" xfId="0" applyNumberFormat="1" applyFont="1" applyFill="1" applyBorder="1" applyAlignment="1">
      <alignment horizontal="left" vertical="center" wrapText="1" indent="1"/>
    </xf>
    <xf numFmtId="0" fontId="3" fillId="0" borderId="137" xfId="0" applyFont="1" applyBorder="1" applyAlignment="1">
      <alignment vertical="center"/>
    </xf>
    <xf numFmtId="0" fontId="134" fillId="0" borderId="137" xfId="0" applyFont="1" applyFill="1" applyBorder="1" applyAlignment="1" applyProtection="1">
      <alignment horizontal="left" vertical="center" indent="1"/>
      <protection locked="0"/>
    </xf>
    <xf numFmtId="0" fontId="135" fillId="0" borderId="137" xfId="0" applyFont="1" applyFill="1" applyBorder="1" applyAlignment="1" applyProtection="1">
      <alignment horizontal="left" vertical="center" indent="3"/>
      <protection locked="0"/>
    </xf>
    <xf numFmtId="0" fontId="136" fillId="0" borderId="137" xfId="0" applyFont="1" applyFill="1" applyBorder="1" applyAlignment="1" applyProtection="1">
      <alignment horizontal="left" vertical="center" indent="3"/>
      <protection locked="0"/>
    </xf>
    <xf numFmtId="0" fontId="3" fillId="0" borderId="137" xfId="0" applyFont="1" applyFill="1" applyBorder="1" applyAlignment="1">
      <alignment vertical="center"/>
    </xf>
    <xf numFmtId="0" fontId="3" fillId="0" borderId="137" xfId="0" applyFont="1" applyBorder="1"/>
    <xf numFmtId="0" fontId="0" fillId="0" borderId="0" xfId="0" applyAlignment="1">
      <alignment horizontal="center"/>
    </xf>
    <xf numFmtId="193" fontId="9" fillId="0" borderId="0" xfId="0" applyNumberFormat="1" applyFont="1" applyFill="1" applyBorder="1" applyAlignment="1" applyProtection="1">
      <alignment horizontal="right"/>
    </xf>
    <xf numFmtId="49" fontId="104" fillId="0" borderId="137" xfId="0" applyNumberFormat="1" applyFont="1" applyFill="1" applyBorder="1" applyAlignment="1">
      <alignment horizontal="right" vertical="center"/>
    </xf>
    <xf numFmtId="0" fontId="0" fillId="0" borderId="137" xfId="0" applyBorder="1" applyAlignment="1">
      <alignment horizontal="center" vertical="center"/>
    </xf>
    <xf numFmtId="0" fontId="0" fillId="0" borderId="141" xfId="0" applyBorder="1" applyAlignment="1">
      <alignment horizontal="center"/>
    </xf>
    <xf numFmtId="0" fontId="129" fillId="0" borderId="141" xfId="21414" applyFont="1" applyFill="1" applyBorder="1" applyAlignment="1">
      <alignment horizontal="left" vertical="center" wrapText="1" indent="1"/>
    </xf>
    <xf numFmtId="0" fontId="129" fillId="3" borderId="137" xfId="0" applyFont="1" applyFill="1" applyBorder="1" applyAlignment="1">
      <alignment horizontal="left" vertical="center" wrapText="1" indent="1"/>
    </xf>
    <xf numFmtId="0" fontId="130" fillId="0" borderId="137" xfId="0" applyFont="1" applyBorder="1" applyAlignment="1">
      <alignment horizontal="left" vertical="center" wrapText="1"/>
    </xf>
    <xf numFmtId="0" fontId="129" fillId="0" borderId="137" xfId="0" applyFont="1" applyBorder="1" applyAlignment="1">
      <alignment horizontal="left" vertical="center" wrapText="1" indent="1"/>
    </xf>
    <xf numFmtId="0" fontId="129" fillId="0" borderId="137" xfId="0" applyFont="1" applyFill="1" applyBorder="1" applyAlignment="1">
      <alignment horizontal="left" vertical="center" wrapText="1" indent="1"/>
    </xf>
    <xf numFmtId="0" fontId="131" fillId="3" borderId="137" xfId="0" applyFont="1" applyFill="1" applyBorder="1" applyAlignment="1">
      <alignment horizontal="left" vertical="center" wrapText="1" indent="1"/>
    </xf>
    <xf numFmtId="0" fontId="131" fillId="0" borderId="137" xfId="0" applyFont="1" applyFill="1" applyBorder="1" applyAlignment="1">
      <alignment horizontal="left" vertical="center" wrapText="1" indent="1"/>
    </xf>
    <xf numFmtId="0" fontId="118" fillId="0" borderId="137" xfId="0" applyFont="1" applyBorder="1"/>
    <xf numFmtId="49" fontId="120" fillId="0" borderId="137" xfId="5" applyNumberFormat="1" applyFont="1" applyFill="1" applyBorder="1" applyAlignment="1" applyProtection="1">
      <alignment horizontal="right" vertical="center"/>
      <protection locked="0"/>
    </xf>
    <xf numFmtId="0" fontId="119" fillId="3" borderId="137" xfId="13" applyFont="1" applyFill="1" applyBorder="1" applyAlignment="1" applyProtection="1">
      <alignment horizontal="left" vertical="center" wrapText="1"/>
      <protection locked="0"/>
    </xf>
    <xf numFmtId="49" fontId="119" fillId="3" borderId="137" xfId="5" applyNumberFormat="1" applyFont="1" applyFill="1" applyBorder="1" applyAlignment="1" applyProtection="1">
      <alignment horizontal="right" vertical="center"/>
      <protection locked="0"/>
    </xf>
    <xf numFmtId="0" fontId="119" fillId="0" borderId="137" xfId="13" applyFont="1" applyFill="1" applyBorder="1" applyAlignment="1" applyProtection="1">
      <alignment horizontal="left" vertical="center" wrapText="1"/>
      <protection locked="0"/>
    </xf>
    <xf numFmtId="49" fontId="119" fillId="0" borderId="137" xfId="5" applyNumberFormat="1" applyFont="1" applyFill="1" applyBorder="1" applyAlignment="1" applyProtection="1">
      <alignment horizontal="right" vertical="center"/>
      <protection locked="0"/>
    </xf>
    <xf numFmtId="0" fontId="121" fillId="0" borderId="137" xfId="13" applyFont="1" applyFill="1" applyBorder="1" applyAlignment="1" applyProtection="1">
      <alignment horizontal="left" vertical="center" wrapText="1"/>
      <protection locked="0"/>
    </xf>
    <xf numFmtId="0" fontId="118" fillId="0" borderId="137" xfId="0" applyFont="1" applyBorder="1" applyAlignment="1">
      <alignment horizontal="center" vertical="center" wrapText="1"/>
    </xf>
    <xf numFmtId="0" fontId="118" fillId="0" borderId="137" xfId="0" applyFont="1" applyFill="1" applyBorder="1" applyAlignment="1">
      <alignment horizontal="center" vertical="center" wrapText="1"/>
    </xf>
    <xf numFmtId="0" fontId="114" fillId="0" borderId="145" xfId="0" applyFont="1" applyBorder="1"/>
    <xf numFmtId="0" fontId="114" fillId="0" borderId="145" xfId="0" applyFont="1" applyFill="1" applyBorder="1"/>
    <xf numFmtId="0" fontId="114" fillId="0" borderId="145" xfId="0" applyFont="1" applyBorder="1" applyAlignment="1">
      <alignment horizontal="left" indent="8"/>
    </xf>
    <xf numFmtId="0" fontId="114" fillId="0" borderId="145" xfId="0" applyFont="1" applyBorder="1" applyAlignment="1">
      <alignment wrapText="1"/>
    </xf>
    <xf numFmtId="0" fontId="117" fillId="0" borderId="145" xfId="0" applyFont="1" applyBorder="1"/>
    <xf numFmtId="49" fontId="120" fillId="0" borderId="145" xfId="5" applyNumberFormat="1" applyFont="1" applyFill="1" applyBorder="1" applyAlignment="1" applyProtection="1">
      <alignment horizontal="right" vertical="center" wrapText="1"/>
      <protection locked="0"/>
    </xf>
    <xf numFmtId="49" fontId="119" fillId="3" borderId="145" xfId="5" applyNumberFormat="1" applyFont="1" applyFill="1" applyBorder="1" applyAlignment="1" applyProtection="1">
      <alignment horizontal="right" vertical="center" wrapText="1"/>
      <protection locked="0"/>
    </xf>
    <xf numFmtId="49" fontId="119" fillId="0" borderId="145" xfId="5" applyNumberFormat="1" applyFont="1" applyFill="1" applyBorder="1" applyAlignment="1" applyProtection="1">
      <alignment horizontal="right" vertical="center" wrapText="1"/>
      <protection locked="0"/>
    </xf>
    <xf numFmtId="0" fontId="114" fillId="0" borderId="145" xfId="0" applyFont="1" applyBorder="1" applyAlignment="1">
      <alignment horizontal="center" vertical="center" wrapText="1"/>
    </xf>
    <xf numFmtId="0" fontId="114" fillId="0" borderId="146" xfId="0" applyFont="1" applyFill="1" applyBorder="1" applyAlignment="1">
      <alignment horizontal="center" vertical="center" wrapText="1"/>
    </xf>
    <xf numFmtId="0" fontId="114" fillId="0" borderId="145" xfId="0" applyFont="1" applyBorder="1" applyAlignment="1">
      <alignment horizontal="center" vertical="center"/>
    </xf>
    <xf numFmtId="0" fontId="114" fillId="0" borderId="0" xfId="0" applyFont="1"/>
    <xf numFmtId="0" fontId="114" fillId="0" borderId="0" xfId="0" applyFont="1" applyAlignment="1">
      <alignment wrapText="1"/>
    </xf>
    <xf numFmtId="14" fontId="114" fillId="0" borderId="0" xfId="0" applyNumberFormat="1" applyFont="1"/>
    <xf numFmtId="0" fontId="117" fillId="0" borderId="145" xfId="0" applyFont="1" applyFill="1" applyBorder="1"/>
    <xf numFmtId="0" fontId="114" fillId="0" borderId="145" xfId="0" applyNumberFormat="1" applyFont="1" applyFill="1" applyBorder="1" applyAlignment="1">
      <alignment horizontal="left" vertical="center" wrapText="1"/>
    </xf>
    <xf numFmtId="0" fontId="117" fillId="0" borderId="145" xfId="0" applyFont="1" applyFill="1" applyBorder="1" applyAlignment="1">
      <alignment horizontal="left" wrapText="1" indent="1"/>
    </xf>
    <xf numFmtId="0" fontId="117" fillId="0" borderId="145" xfId="0" applyFont="1" applyFill="1" applyBorder="1" applyAlignment="1">
      <alignment horizontal="left" vertical="center" indent="1"/>
    </xf>
    <xf numFmtId="0" fontId="114" fillId="0" borderId="145" xfId="0" applyFont="1" applyFill="1" applyBorder="1" applyAlignment="1">
      <alignment horizontal="left" wrapText="1" indent="1"/>
    </xf>
    <xf numFmtId="0" fontId="114" fillId="0" borderId="145" xfId="0" applyFont="1" applyFill="1" applyBorder="1" applyAlignment="1">
      <alignment horizontal="left" indent="1"/>
    </xf>
    <xf numFmtId="0" fontId="114" fillId="0" borderId="145" xfId="0" applyFont="1" applyFill="1" applyBorder="1" applyAlignment="1">
      <alignment horizontal="left" wrapText="1" indent="4"/>
    </xf>
    <xf numFmtId="0" fontId="114" fillId="0" borderId="145" xfId="0" applyNumberFormat="1" applyFont="1" applyFill="1" applyBorder="1" applyAlignment="1">
      <alignment horizontal="left" indent="3"/>
    </xf>
    <xf numFmtId="0" fontId="117" fillId="0" borderId="145" xfId="0" applyFont="1" applyFill="1" applyBorder="1" applyAlignment="1">
      <alignment horizontal="left" indent="1"/>
    </xf>
    <xf numFmtId="0" fontId="118" fillId="0" borderId="145" xfId="0" applyFont="1" applyFill="1" applyBorder="1" applyAlignment="1">
      <alignment horizontal="center" vertical="center" wrapText="1"/>
    </xf>
    <xf numFmtId="0" fontId="114" fillId="80" borderId="145" xfId="0" applyFont="1" applyFill="1" applyBorder="1"/>
    <xf numFmtId="0" fontId="117" fillId="0" borderId="7" xfId="0" applyFont="1" applyBorder="1"/>
    <xf numFmtId="0" fontId="114" fillId="0" borderId="145" xfId="0" applyFont="1" applyFill="1" applyBorder="1" applyAlignment="1">
      <alignment horizontal="left" wrapText="1" indent="2"/>
    </xf>
    <xf numFmtId="0" fontId="114" fillId="0" borderId="145" xfId="0" applyFont="1" applyFill="1" applyBorder="1" applyAlignment="1">
      <alignment horizontal="left" wrapText="1"/>
    </xf>
    <xf numFmtId="0" fontId="114" fillId="0" borderId="0" xfId="0" applyFont="1" applyBorder="1"/>
    <xf numFmtId="0" fontId="117" fillId="84" borderId="145" xfId="0" applyFont="1" applyFill="1" applyBorder="1"/>
    <xf numFmtId="0" fontId="114" fillId="0" borderId="145" xfId="0" applyFont="1" applyBorder="1" applyAlignment="1">
      <alignment horizontal="left" indent="1"/>
    </xf>
    <xf numFmtId="0" fontId="114" fillId="0" borderId="145" xfId="0" applyFont="1" applyBorder="1" applyAlignment="1">
      <alignment horizontal="center"/>
    </xf>
    <xf numFmtId="0" fontId="114" fillId="0" borderId="0" xfId="0" applyFont="1" applyBorder="1" applyAlignment="1">
      <alignment horizontal="center" vertical="center"/>
    </xf>
    <xf numFmtId="0" fontId="114" fillId="0" borderId="145" xfId="0" applyFont="1" applyFill="1" applyBorder="1" applyAlignment="1">
      <alignment horizontal="center" vertical="center" wrapText="1"/>
    </xf>
    <xf numFmtId="0" fontId="114" fillId="0" borderId="7" xfId="0" applyFont="1" applyBorder="1" applyAlignment="1">
      <alignment horizontal="center" vertical="center" wrapText="1"/>
    </xf>
    <xf numFmtId="0" fontId="114" fillId="0" borderId="11" xfId="0" applyFont="1" applyBorder="1" applyAlignment="1">
      <alignment horizontal="center" vertical="center" wrapText="1"/>
    </xf>
    <xf numFmtId="0" fontId="114" fillId="0" borderId="52" xfId="0" applyFont="1" applyBorder="1" applyAlignment="1">
      <alignment wrapText="1"/>
    </xf>
    <xf numFmtId="0" fontId="114" fillId="0" borderId="7" xfId="0" applyFont="1" applyBorder="1" applyAlignment="1">
      <alignment wrapText="1"/>
    </xf>
    <xf numFmtId="0" fontId="114" fillId="0" borderId="0" xfId="0" applyFont="1" applyBorder="1" applyAlignment="1">
      <alignment horizontal="center" vertical="center" wrapText="1"/>
    </xf>
    <xf numFmtId="0" fontId="114" fillId="0" borderId="144" xfId="0" applyFont="1" applyFill="1" applyBorder="1" applyAlignment="1">
      <alignment horizontal="center" vertical="center" wrapText="1"/>
    </xf>
    <xf numFmtId="0" fontId="114" fillId="0" borderId="0" xfId="0" applyFont="1" applyFill="1" applyBorder="1" applyAlignment="1">
      <alignment horizontal="center" vertical="center" wrapText="1"/>
    </xf>
    <xf numFmtId="0" fontId="114" fillId="0" borderId="147" xfId="0" applyFont="1" applyFill="1" applyBorder="1" applyAlignment="1">
      <alignment horizontal="center" vertical="center" wrapText="1"/>
    </xf>
    <xf numFmtId="0" fontId="114" fillId="0" borderId="143" xfId="0" applyFont="1" applyFill="1" applyBorder="1" applyAlignment="1">
      <alignment horizontal="center" vertical="center" wrapText="1"/>
    </xf>
    <xf numFmtId="0" fontId="114" fillId="0" borderId="0" xfId="0" applyFont="1" applyFill="1"/>
    <xf numFmtId="0" fontId="114" fillId="0" borderId="151" xfId="0" applyFont="1" applyFill="1" applyBorder="1"/>
    <xf numFmtId="0" fontId="114" fillId="0" borderId="152" xfId="0" applyFont="1" applyFill="1" applyBorder="1"/>
    <xf numFmtId="49" fontId="114" fillId="0" borderId="153" xfId="0" applyNumberFormat="1" applyFont="1" applyFill="1" applyBorder="1" applyAlignment="1">
      <alignment horizontal="left" wrapText="1" indent="1"/>
    </xf>
    <xf numFmtId="49" fontId="114" fillId="0" borderId="151" xfId="0" applyNumberFormat="1" applyFont="1" applyFill="1" applyBorder="1" applyAlignment="1">
      <alignment horizontal="left" wrapText="1" indent="1"/>
    </xf>
    <xf numFmtId="0" fontId="114" fillId="0" borderId="153" xfId="0" applyNumberFormat="1" applyFont="1" applyFill="1" applyBorder="1" applyAlignment="1">
      <alignment horizontal="left" wrapText="1" indent="1"/>
    </xf>
    <xf numFmtId="0" fontId="114" fillId="0" borderId="154" xfId="0" applyFont="1" applyFill="1" applyBorder="1"/>
    <xf numFmtId="49" fontId="114" fillId="0" borderId="155" xfId="0" applyNumberFormat="1" applyFont="1" applyFill="1" applyBorder="1" applyAlignment="1">
      <alignment horizontal="left" wrapText="1" indent="1"/>
    </xf>
    <xf numFmtId="49" fontId="114" fillId="0" borderId="154" xfId="0" applyNumberFormat="1" applyFont="1" applyFill="1" applyBorder="1" applyAlignment="1">
      <alignment horizontal="left" wrapText="1" indent="1"/>
    </xf>
    <xf numFmtId="0" fontId="114" fillId="0" borderId="155" xfId="0" applyNumberFormat="1" applyFont="1" applyFill="1" applyBorder="1" applyAlignment="1">
      <alignment horizontal="left" wrapText="1" indent="1"/>
    </xf>
    <xf numFmtId="49" fontId="114" fillId="0" borderId="155" xfId="0" applyNumberFormat="1" applyFont="1" applyFill="1" applyBorder="1" applyAlignment="1">
      <alignment horizontal="left" wrapText="1" indent="3"/>
    </xf>
    <xf numFmtId="49" fontId="114" fillId="0" borderId="154" xfId="0" applyNumberFormat="1" applyFont="1" applyFill="1" applyBorder="1" applyAlignment="1">
      <alignment horizontal="left" wrapText="1" indent="3"/>
    </xf>
    <xf numFmtId="49" fontId="114" fillId="0" borderId="154" xfId="0" applyNumberFormat="1" applyFont="1" applyFill="1" applyBorder="1" applyAlignment="1">
      <alignment horizontal="left" wrapText="1" indent="2"/>
    </xf>
    <xf numFmtId="49" fontId="114" fillId="0" borderId="155" xfId="0" applyNumberFormat="1" applyFont="1" applyBorder="1" applyAlignment="1">
      <alignment horizontal="left" wrapText="1" indent="2"/>
    </xf>
    <xf numFmtId="49" fontId="114" fillId="0" borderId="154" xfId="0" applyNumberFormat="1" applyFont="1" applyFill="1" applyBorder="1" applyAlignment="1">
      <alignment horizontal="left" vertical="top" wrapText="1" indent="2"/>
    </xf>
    <xf numFmtId="0" fontId="114" fillId="81" borderId="154" xfId="0" applyFont="1" applyFill="1" applyBorder="1"/>
    <xf numFmtId="0" fontId="114" fillId="81" borderId="145" xfId="0" applyFont="1" applyFill="1" applyBorder="1"/>
    <xf numFmtId="49" fontId="114" fillId="0" borderId="154" xfId="0" applyNumberFormat="1" applyFont="1" applyFill="1" applyBorder="1" applyAlignment="1">
      <alignment horizontal="left" indent="1"/>
    </xf>
    <xf numFmtId="0" fontId="114" fillId="0" borderId="155" xfId="0" applyNumberFormat="1" applyFont="1" applyBorder="1" applyAlignment="1">
      <alignment horizontal="left" indent="1"/>
    </xf>
    <xf numFmtId="0" fontId="114" fillId="0" borderId="154" xfId="0" applyFont="1" applyBorder="1"/>
    <xf numFmtId="49" fontId="114" fillId="0" borderId="155" xfId="0" applyNumberFormat="1" applyFont="1" applyBorder="1" applyAlignment="1">
      <alignment horizontal="left" indent="1"/>
    </xf>
    <xf numFmtId="49" fontId="114" fillId="0" borderId="154" xfId="0" applyNumberFormat="1" applyFont="1" applyFill="1" applyBorder="1" applyAlignment="1">
      <alignment horizontal="left" indent="3"/>
    </xf>
    <xf numFmtId="49" fontId="114" fillId="0" borderId="155" xfId="0" applyNumberFormat="1" applyFont="1" applyBorder="1" applyAlignment="1">
      <alignment horizontal="left" indent="3"/>
    </xf>
    <xf numFmtId="0" fontId="114" fillId="0" borderId="155" xfId="0" applyFont="1" applyBorder="1" applyAlignment="1">
      <alignment horizontal="left" indent="2"/>
    </xf>
    <xf numFmtId="0" fontId="114" fillId="0" borderId="154" xfId="0" applyFont="1" applyBorder="1" applyAlignment="1">
      <alignment horizontal="left" indent="2"/>
    </xf>
    <xf numFmtId="0" fontId="114" fillId="0" borderId="155" xfId="0" applyFont="1" applyBorder="1" applyAlignment="1">
      <alignment horizontal="left" indent="1"/>
    </xf>
    <xf numFmtId="0" fontId="114" fillId="0" borderId="154" xfId="0" applyFont="1" applyBorder="1" applyAlignment="1">
      <alignment horizontal="left" indent="1"/>
    </xf>
    <xf numFmtId="0" fontId="117" fillId="0" borderId="62" xfId="0" applyFont="1" applyBorder="1"/>
    <xf numFmtId="0" fontId="114" fillId="0" borderId="67" xfId="0" applyFont="1" applyBorder="1"/>
    <xf numFmtId="0" fontId="114" fillId="0" borderId="0" xfId="0" applyFont="1" applyBorder="1" applyAlignment="1">
      <alignment wrapText="1"/>
    </xf>
    <xf numFmtId="0" fontId="114" fillId="0" borderId="0" xfId="0" applyFont="1" applyAlignment="1">
      <alignment horizontal="center" vertical="center"/>
    </xf>
    <xf numFmtId="0" fontId="114" fillId="0" borderId="0" xfId="0" applyFont="1" applyBorder="1" applyAlignment="1">
      <alignment horizontal="left"/>
    </xf>
    <xf numFmtId="0" fontId="117" fillId="0" borderId="145" xfId="0" applyNumberFormat="1" applyFont="1" applyFill="1" applyBorder="1" applyAlignment="1">
      <alignment horizontal="left" vertical="center" wrapText="1"/>
    </xf>
    <xf numFmtId="0" fontId="114" fillId="0" borderId="7" xfId="0" applyFont="1" applyFill="1" applyBorder="1" applyAlignment="1">
      <alignment horizontal="center" vertical="center" wrapText="1"/>
    </xf>
    <xf numFmtId="0" fontId="9" fillId="0" borderId="0" xfId="0" applyFont="1" applyFill="1" applyBorder="1" applyAlignment="1">
      <alignment wrapText="1"/>
    </xf>
    <xf numFmtId="0" fontId="119" fillId="0" borderId="145" xfId="0" applyFont="1" applyBorder="1"/>
    <xf numFmtId="0" fontId="117" fillId="0" borderId="145" xfId="0" applyFont="1" applyBorder="1" applyAlignment="1">
      <alignment horizontal="center" vertical="center" wrapText="1"/>
    </xf>
    <xf numFmtId="0" fontId="119" fillId="0" borderId="0" xfId="0" applyFont="1" applyAlignment="1">
      <alignment horizontal="center" vertical="center"/>
    </xf>
    <xf numFmtId="0" fontId="119" fillId="0" borderId="0" xfId="0" applyFont="1"/>
    <xf numFmtId="0" fontId="137" fillId="0" borderId="0" xfId="0" applyFont="1"/>
    <xf numFmtId="0" fontId="114" fillId="0" borderId="132" xfId="0" applyNumberFormat="1" applyFont="1" applyFill="1" applyBorder="1" applyAlignment="1">
      <alignment horizontal="left" vertical="center" wrapText="1" indent="1" readingOrder="1"/>
    </xf>
    <xf numFmtId="0" fontId="119" fillId="0" borderId="145" xfId="0" applyFont="1" applyBorder="1" applyAlignment="1">
      <alignment horizontal="left" indent="3"/>
    </xf>
    <xf numFmtId="0" fontId="117" fillId="0" borderId="145" xfId="0" applyNumberFormat="1" applyFont="1" applyFill="1" applyBorder="1" applyAlignment="1">
      <alignment vertical="center" wrapText="1" readingOrder="1"/>
    </xf>
    <xf numFmtId="0" fontId="119" fillId="0" borderId="145" xfId="0" applyFont="1" applyFill="1" applyBorder="1" applyAlignment="1">
      <alignment horizontal="left" indent="2"/>
    </xf>
    <xf numFmtId="0" fontId="114" fillId="0" borderId="133" xfId="0" applyNumberFormat="1" applyFont="1" applyFill="1" applyBorder="1" applyAlignment="1">
      <alignment vertical="center" wrapText="1" readingOrder="1"/>
    </xf>
    <xf numFmtId="0" fontId="119" fillId="0" borderId="146" xfId="0" applyFont="1" applyBorder="1" applyAlignment="1">
      <alignment horizontal="left" indent="2"/>
    </xf>
    <xf numFmtId="0" fontId="114" fillId="0" borderId="132" xfId="0" applyNumberFormat="1" applyFont="1" applyFill="1" applyBorder="1" applyAlignment="1">
      <alignment vertical="center" wrapText="1" readingOrder="1"/>
    </xf>
    <xf numFmtId="0" fontId="119" fillId="0" borderId="145" xfId="0" applyFont="1" applyBorder="1" applyAlignment="1">
      <alignment horizontal="left" indent="2"/>
    </xf>
    <xf numFmtId="0" fontId="114" fillId="0" borderId="131" xfId="0" applyNumberFormat="1" applyFont="1" applyFill="1" applyBorder="1" applyAlignment="1">
      <alignment vertical="center" wrapText="1" readingOrder="1"/>
    </xf>
    <xf numFmtId="0" fontId="137" fillId="0" borderId="7" xfId="0" applyFont="1" applyBorder="1"/>
    <xf numFmtId="0" fontId="104" fillId="0" borderId="145" xfId="0" applyFont="1" applyFill="1" applyBorder="1" applyAlignment="1">
      <alignment vertical="center" wrapText="1"/>
    </xf>
    <xf numFmtId="0" fontId="104" fillId="0" borderId="145" xfId="0" applyFont="1" applyBorder="1" applyAlignment="1">
      <alignment horizontal="left" vertical="center" wrapText="1"/>
    </xf>
    <xf numFmtId="0" fontId="104" fillId="0" borderId="145" xfId="0" applyFont="1" applyBorder="1" applyAlignment="1">
      <alignment horizontal="left" indent="2"/>
    </xf>
    <xf numFmtId="0" fontId="104" fillId="0" borderId="145" xfId="0" applyNumberFormat="1" applyFont="1" applyFill="1" applyBorder="1" applyAlignment="1">
      <alignment vertical="center" wrapText="1"/>
    </xf>
    <xf numFmtId="0" fontId="104" fillId="0" borderId="145" xfId="0" applyNumberFormat="1" applyFont="1" applyFill="1" applyBorder="1" applyAlignment="1">
      <alignment horizontal="left" vertical="center" indent="1"/>
    </xf>
    <xf numFmtId="0" fontId="104" fillId="0" borderId="145" xfId="0" applyNumberFormat="1" applyFont="1" applyFill="1" applyBorder="1" applyAlignment="1">
      <alignment horizontal="left" vertical="center" wrapText="1" indent="1"/>
    </xf>
    <xf numFmtId="0" fontId="104" fillId="0" borderId="145" xfId="0" applyNumberFormat="1" applyFont="1" applyFill="1" applyBorder="1" applyAlignment="1">
      <alignment horizontal="right" vertical="center"/>
    </xf>
    <xf numFmtId="49" fontId="104" fillId="0" borderId="145" xfId="0" applyNumberFormat="1" applyFont="1" applyFill="1" applyBorder="1" applyAlignment="1">
      <alignment horizontal="right" vertical="center"/>
    </xf>
    <xf numFmtId="0" fontId="104" fillId="0" borderId="146" xfId="0" applyNumberFormat="1" applyFont="1" applyFill="1" applyBorder="1" applyAlignment="1">
      <alignment horizontal="left" vertical="top" wrapText="1"/>
    </xf>
    <xf numFmtId="49" fontId="104" fillId="0" borderId="145" xfId="0" applyNumberFormat="1" applyFont="1" applyFill="1" applyBorder="1" applyAlignment="1">
      <alignment vertical="top" wrapText="1"/>
    </xf>
    <xf numFmtId="49" fontId="104" fillId="0" borderId="145" xfId="0" applyNumberFormat="1" applyFont="1" applyFill="1" applyBorder="1" applyAlignment="1">
      <alignment horizontal="left" vertical="top" wrapText="1" indent="2"/>
    </xf>
    <xf numFmtId="49" fontId="104" fillId="0" borderId="145" xfId="0" applyNumberFormat="1" applyFont="1" applyFill="1" applyBorder="1" applyAlignment="1">
      <alignment horizontal="left" vertical="center" wrapText="1" indent="3"/>
    </xf>
    <xf numFmtId="49" fontId="104" fillId="0" borderId="145" xfId="0" applyNumberFormat="1" applyFont="1" applyFill="1" applyBorder="1" applyAlignment="1">
      <alignment horizontal="left" wrapText="1" indent="2"/>
    </xf>
    <xf numFmtId="49" fontId="104" fillId="0" borderId="145" xfId="0" applyNumberFormat="1" applyFont="1" applyFill="1" applyBorder="1" applyAlignment="1">
      <alignment horizontal="left" vertical="top" wrapText="1"/>
    </xf>
    <xf numFmtId="49" fontId="104" fillId="0" borderId="145" xfId="0" applyNumberFormat="1" applyFont="1" applyFill="1" applyBorder="1" applyAlignment="1">
      <alignment horizontal="left" wrapText="1" indent="3"/>
    </xf>
    <xf numFmtId="49" fontId="104" fillId="0" borderId="145" xfId="0" applyNumberFormat="1" applyFont="1" applyFill="1" applyBorder="1" applyAlignment="1">
      <alignment vertical="center"/>
    </xf>
    <xf numFmtId="0" fontId="104" fillId="0" borderId="145" xfId="0" applyFont="1" applyFill="1" applyBorder="1" applyAlignment="1">
      <alignment horizontal="left" vertical="center" wrapText="1"/>
    </xf>
    <xf numFmtId="49" fontId="104" fillId="0" borderId="145" xfId="0" applyNumberFormat="1" applyFont="1" applyFill="1" applyBorder="1" applyAlignment="1">
      <alignment horizontal="left" indent="3"/>
    </xf>
    <xf numFmtId="0" fontId="104" fillId="0" borderId="145" xfId="0" applyFont="1" applyBorder="1" applyAlignment="1">
      <alignment horizontal="left" indent="1"/>
    </xf>
    <xf numFmtId="0" fontId="104" fillId="0" borderId="145" xfId="0" applyNumberFormat="1" applyFont="1" applyFill="1" applyBorder="1" applyAlignment="1">
      <alignment horizontal="left" vertical="center" wrapText="1"/>
    </xf>
    <xf numFmtId="0" fontId="104" fillId="0" borderId="145" xfId="0" applyFont="1" applyFill="1" applyBorder="1" applyAlignment="1">
      <alignment horizontal="left" wrapText="1" indent="2"/>
    </xf>
    <xf numFmtId="0" fontId="104" fillId="0" borderId="145" xfId="0" applyFont="1" applyBorder="1" applyAlignment="1">
      <alignment horizontal="left" vertical="top" wrapText="1"/>
    </xf>
    <xf numFmtId="0" fontId="103" fillId="0" borderId="7" xfId="0" applyFont="1" applyBorder="1" applyAlignment="1">
      <alignment wrapText="1"/>
    </xf>
    <xf numFmtId="0" fontId="104" fillId="0" borderId="145" xfId="0" applyFont="1" applyBorder="1" applyAlignment="1">
      <alignment horizontal="left" vertical="top" wrapText="1" indent="2"/>
    </xf>
    <xf numFmtId="0" fontId="104" fillId="0" borderId="145" xfId="0" applyFont="1" applyBorder="1" applyAlignment="1">
      <alignment horizontal="left" wrapText="1"/>
    </xf>
    <xf numFmtId="0" fontId="104" fillId="0" borderId="145" xfId="12672" applyFont="1" applyFill="1" applyBorder="1" applyAlignment="1">
      <alignment horizontal="left" vertical="center" wrapText="1" indent="2"/>
    </xf>
    <xf numFmtId="0" fontId="104" fillId="0" borderId="145" xfId="0" applyFont="1" applyBorder="1" applyAlignment="1">
      <alignment horizontal="left" wrapText="1" indent="2"/>
    </xf>
    <xf numFmtId="0" fontId="104" fillId="0" borderId="145" xfId="0" applyFont="1" applyBorder="1" applyAlignment="1">
      <alignment wrapText="1"/>
    </xf>
    <xf numFmtId="0" fontId="104" fillId="0" borderId="145" xfId="0" applyFont="1" applyBorder="1"/>
    <xf numFmtId="0" fontId="104" fillId="0" borderId="145" xfId="12672" applyFont="1" applyFill="1" applyBorder="1" applyAlignment="1">
      <alignment horizontal="left" vertical="center" wrapText="1"/>
    </xf>
    <xf numFmtId="0" fontId="103" fillId="0" borderId="145" xfId="0" applyFont="1" applyBorder="1" applyAlignment="1">
      <alignment wrapText="1"/>
    </xf>
    <xf numFmtId="0" fontId="104" fillId="0" borderId="147" xfId="0" applyNumberFormat="1" applyFont="1" applyFill="1" applyBorder="1" applyAlignment="1">
      <alignment horizontal="left" vertical="center" wrapText="1"/>
    </xf>
    <xf numFmtId="0" fontId="104" fillId="3" borderId="145" xfId="5" applyNumberFormat="1" applyFont="1" applyFill="1" applyBorder="1" applyAlignment="1" applyProtection="1">
      <alignment horizontal="right" vertical="center"/>
      <protection locked="0"/>
    </xf>
    <xf numFmtId="2" fontId="104" fillId="3" borderId="145" xfId="5" applyNumberFormat="1" applyFont="1" applyFill="1" applyBorder="1" applyAlignment="1" applyProtection="1">
      <alignment horizontal="right" vertical="center"/>
      <protection locked="0"/>
    </xf>
    <xf numFmtId="0" fontId="104" fillId="0" borderId="145" xfId="0" applyNumberFormat="1" applyFont="1" applyFill="1" applyBorder="1" applyAlignment="1">
      <alignment vertical="center"/>
    </xf>
    <xf numFmtId="0" fontId="104" fillId="0" borderId="147" xfId="13" applyFont="1" applyFill="1" applyBorder="1" applyAlignment="1" applyProtection="1">
      <alignment horizontal="left" vertical="top" wrapText="1"/>
      <protection locked="0"/>
    </xf>
    <xf numFmtId="0" fontId="104" fillId="0" borderId="148" xfId="13" applyFont="1" applyFill="1" applyBorder="1" applyAlignment="1" applyProtection="1">
      <alignment horizontal="left" vertical="top" wrapText="1"/>
      <protection locked="0"/>
    </xf>
    <xf numFmtId="0" fontId="104" fillId="0" borderId="146" xfId="0" applyFont="1" applyFill="1" applyBorder="1" applyAlignment="1">
      <alignment vertical="center" wrapText="1"/>
    </xf>
    <xf numFmtId="0" fontId="123" fillId="0" borderId="0" xfId="0" applyFont="1" applyBorder="1" applyAlignment="1">
      <alignment horizontal="left" indent="2"/>
    </xf>
    <xf numFmtId="0" fontId="114" fillId="0" borderId="0" xfId="0" applyNumberFormat="1" applyFont="1" applyFill="1" applyBorder="1" applyAlignment="1">
      <alignment horizontal="left" vertical="center" indent="1"/>
    </xf>
    <xf numFmtId="0" fontId="114" fillId="0" borderId="0" xfId="0" applyNumberFormat="1" applyFont="1" applyFill="1" applyBorder="1" applyAlignment="1">
      <alignment vertical="center" wrapText="1"/>
    </xf>
    <xf numFmtId="0" fontId="114" fillId="0" borderId="0" xfId="0" applyFont="1" applyFill="1" applyBorder="1" applyAlignment="1">
      <alignment vertical="center" wrapText="1"/>
    </xf>
    <xf numFmtId="0" fontId="125" fillId="0" borderId="0" xfId="0" applyNumberFormat="1" applyFont="1" applyFill="1" applyBorder="1" applyAlignment="1">
      <alignment horizontal="left" vertical="center" wrapText="1" readingOrder="1"/>
    </xf>
    <xf numFmtId="0" fontId="123" fillId="0" borderId="0" xfId="0" applyFont="1" applyBorder="1" applyAlignment="1">
      <alignment horizontal="left" vertical="center" wrapText="1"/>
    </xf>
    <xf numFmtId="0" fontId="114" fillId="0" borderId="0" xfId="0" applyFont="1" applyFill="1" applyBorder="1" applyAlignment="1">
      <alignment horizontal="left" vertical="center" wrapText="1"/>
    </xf>
    <xf numFmtId="0" fontId="104" fillId="0" borderId="146" xfId="0" applyFont="1" applyBorder="1" applyAlignment="1">
      <alignment horizontal="left" indent="2"/>
    </xf>
    <xf numFmtId="0" fontId="104" fillId="0" borderId="133" xfId="0" applyNumberFormat="1" applyFont="1" applyFill="1" applyBorder="1" applyAlignment="1">
      <alignment horizontal="left" vertical="center" wrapText="1" readingOrder="1"/>
    </xf>
    <xf numFmtId="0" fontId="104" fillId="0" borderId="145" xfId="0" applyNumberFormat="1" applyFont="1" applyFill="1" applyBorder="1" applyAlignment="1">
      <alignment horizontal="left" vertical="center" wrapText="1" readingOrder="1"/>
    </xf>
    <xf numFmtId="0" fontId="2" fillId="0" borderId="16" xfId="0" applyNumberFormat="1" applyFont="1" applyFill="1" applyBorder="1" applyAlignment="1">
      <alignment horizontal="left" vertical="center" wrapText="1" indent="1"/>
    </xf>
    <xf numFmtId="169" fontId="25" fillId="37" borderId="61" xfId="20" applyBorder="1"/>
    <xf numFmtId="0" fontId="11" fillId="0" borderId="96" xfId="17" applyFill="1" applyBorder="1" applyAlignment="1" applyProtection="1">
      <alignment horizontal="left" vertical="top" wrapText="1"/>
    </xf>
    <xf numFmtId="0" fontId="7" fillId="83" borderId="145" xfId="13" applyFont="1" applyFill="1" applyBorder="1" applyAlignment="1" applyProtection="1">
      <alignment wrapText="1"/>
      <protection locked="0"/>
    </xf>
    <xf numFmtId="0" fontId="7" fillId="83" borderId="3" xfId="13" applyFont="1" applyFill="1" applyBorder="1" applyAlignment="1" applyProtection="1">
      <alignment vertical="center" wrapText="1"/>
      <protection locked="0"/>
    </xf>
    <xf numFmtId="0" fontId="104" fillId="0" borderId="0" xfId="0" applyFont="1" applyFill="1" applyBorder="1" applyAlignment="1">
      <alignment wrapText="1"/>
    </xf>
    <xf numFmtId="0" fontId="102" fillId="0" borderId="64" xfId="0" applyFont="1" applyBorder="1" applyAlignment="1">
      <alignment horizontal="left" vertical="center" wrapText="1"/>
    </xf>
    <xf numFmtId="0" fontId="102" fillId="0" borderId="63" xfId="0" applyFont="1" applyBorder="1" applyAlignment="1">
      <alignment horizontal="left" vertical="center" wrapText="1"/>
    </xf>
    <xf numFmtId="0" fontId="139" fillId="0" borderId="158" xfId="0" applyFont="1" applyBorder="1" applyAlignment="1">
      <alignment horizontal="center" vertical="center"/>
    </xf>
    <xf numFmtId="0" fontId="139" fillId="0" borderId="29" xfId="0" applyFont="1" applyBorder="1" applyAlignment="1">
      <alignment horizontal="center" vertical="center"/>
    </xf>
    <xf numFmtId="0" fontId="139" fillId="0" borderId="159" xfId="0" applyFont="1" applyBorder="1" applyAlignment="1">
      <alignment horizontal="center" vertical="center"/>
    </xf>
    <xf numFmtId="0" fontId="140" fillId="0" borderId="158" xfId="0" applyFont="1" applyBorder="1" applyAlignment="1">
      <alignment horizontal="center" wrapText="1"/>
    </xf>
    <xf numFmtId="0" fontId="140" fillId="0" borderId="29" xfId="0" applyFont="1" applyBorder="1" applyAlignment="1">
      <alignment horizontal="center" wrapText="1"/>
    </xf>
    <xf numFmtId="0" fontId="140" fillId="0" borderId="159" xfId="0" applyFont="1" applyBorder="1" applyAlignment="1">
      <alignment horizontal="center" wrapText="1"/>
    </xf>
    <xf numFmtId="0" fontId="0" fillId="0" borderId="97" xfId="0" applyBorder="1" applyAlignment="1">
      <alignment horizontal="center"/>
    </xf>
    <xf numFmtId="0" fontId="0" fillId="0" borderId="94" xfId="0" applyBorder="1" applyAlignment="1">
      <alignment horizontal="center"/>
    </xf>
    <xf numFmtId="0" fontId="0" fillId="0" borderId="95" xfId="0" applyBorder="1" applyAlignment="1">
      <alignment horizontal="center"/>
    </xf>
    <xf numFmtId="0" fontId="0" fillId="0" borderId="137" xfId="0" applyBorder="1" applyAlignment="1">
      <alignment horizontal="center" vertical="center"/>
    </xf>
    <xf numFmtId="0" fontId="126" fillId="0" borderId="92" xfId="0" applyFont="1" applyBorder="1" applyAlignment="1">
      <alignment horizontal="center" vertical="center"/>
    </xf>
    <xf numFmtId="0" fontId="126" fillId="0" borderId="7" xfId="0" applyFont="1" applyBorder="1" applyAlignment="1">
      <alignment horizontal="center" vertical="center"/>
    </xf>
    <xf numFmtId="0" fontId="10" fillId="0" borderId="17" xfId="0" applyFont="1" applyFill="1" applyBorder="1" applyAlignment="1" applyProtection="1">
      <alignment horizontal="center" vertical="center"/>
    </xf>
    <xf numFmtId="0" fontId="10" fillId="0" borderId="18" xfId="0" applyFont="1" applyFill="1" applyBorder="1" applyAlignment="1" applyProtection="1">
      <alignment horizontal="center" vertical="center"/>
    </xf>
    <xf numFmtId="0" fontId="126" fillId="0" borderId="141" xfId="0" applyFont="1" applyBorder="1" applyAlignment="1">
      <alignment horizontal="center" vertical="center" wrapText="1"/>
    </xf>
    <xf numFmtId="0" fontId="126" fillId="0" borderId="7" xfId="0" applyFont="1" applyBorder="1" applyAlignment="1">
      <alignment horizontal="center" vertical="center" wrapText="1"/>
    </xf>
    <xf numFmtId="0" fontId="0" fillId="0" borderId="127" xfId="0" applyBorder="1" applyAlignment="1">
      <alignment horizontal="center" vertical="center"/>
    </xf>
    <xf numFmtId="0" fontId="0" fillId="0" borderId="11" xfId="0" applyBorder="1" applyAlignment="1">
      <alignment horizontal="center" vertical="center"/>
    </xf>
    <xf numFmtId="0" fontId="0" fillId="0" borderId="137" xfId="0" applyBorder="1" applyAlignment="1">
      <alignment horizontal="center" vertical="center" wrapText="1"/>
    </xf>
    <xf numFmtId="0" fontId="10" fillId="0" borderId="17" xfId="0" applyFont="1" applyFill="1" applyBorder="1" applyAlignment="1" applyProtection="1">
      <alignment horizontal="center"/>
    </xf>
    <xf numFmtId="0" fontId="10" fillId="0" borderId="18" xfId="0" applyFont="1" applyFill="1" applyBorder="1" applyAlignment="1" applyProtection="1">
      <alignment horizontal="center"/>
    </xf>
    <xf numFmtId="0" fontId="13" fillId="0" borderId="3" xfId="0" applyFont="1" applyBorder="1" applyAlignment="1">
      <alignment wrapText="1"/>
    </xf>
    <xf numFmtId="0" fontId="4" fillId="0" borderId="20" xfId="0" applyFont="1" applyBorder="1" applyAlignment="1"/>
    <xf numFmtId="0" fontId="10" fillId="0" borderId="8" xfId="0" applyFont="1" applyBorder="1" applyAlignment="1">
      <alignment horizontal="center" vertical="center" wrapText="1"/>
    </xf>
    <xf numFmtId="0" fontId="10" fillId="0" borderId="21" xfId="0" applyFont="1" applyBorder="1" applyAlignment="1">
      <alignment horizontal="center" vertical="center" wrapText="1"/>
    </xf>
    <xf numFmtId="0" fontId="4" fillId="0" borderId="96" xfId="0" applyFont="1" applyFill="1" applyBorder="1" applyAlignment="1">
      <alignment horizontal="center" vertical="center" wrapText="1"/>
    </xf>
    <xf numFmtId="0" fontId="4" fillId="0" borderId="97" xfId="0" applyFont="1" applyFill="1" applyBorder="1" applyAlignment="1">
      <alignment horizontal="center"/>
    </xf>
    <xf numFmtId="0" fontId="4" fillId="0" borderId="21" xfId="0" applyFont="1" applyFill="1" applyBorder="1" applyAlignment="1">
      <alignment horizontal="center"/>
    </xf>
    <xf numFmtId="0" fontId="6" fillId="36" borderId="115" xfId="0" applyFont="1" applyFill="1" applyBorder="1" applyAlignment="1">
      <alignment horizontal="center" vertical="center" wrapText="1"/>
    </xf>
    <xf numFmtId="0" fontId="6" fillId="36" borderId="28" xfId="0" applyFont="1" applyFill="1" applyBorder="1" applyAlignment="1">
      <alignment horizontal="center" vertical="center" wrapText="1"/>
    </xf>
    <xf numFmtId="0" fontId="6" fillId="36" borderId="112" xfId="0" applyFont="1" applyFill="1" applyBorder="1" applyAlignment="1">
      <alignment horizontal="center" vertical="center" wrapText="1"/>
    </xf>
    <xf numFmtId="0" fontId="6" fillId="36" borderId="95" xfId="0" applyFont="1" applyFill="1" applyBorder="1" applyAlignment="1">
      <alignment horizontal="center" vertical="center" wrapText="1"/>
    </xf>
    <xf numFmtId="0" fontId="100" fillId="3" borderId="65" xfId="13" applyFont="1" applyFill="1" applyBorder="1" applyAlignment="1" applyProtection="1">
      <alignment horizontal="center" vertical="center" wrapText="1"/>
      <protection locked="0"/>
    </xf>
    <xf numFmtId="0" fontId="100" fillId="3" borderId="62"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15" fillId="3" borderId="16" xfId="1" applyNumberFormat="1" applyFont="1" applyFill="1" applyBorder="1" applyAlignment="1" applyProtection="1">
      <alignment horizontal="center"/>
      <protection locked="0"/>
    </xf>
    <xf numFmtId="164" fontId="15" fillId="3" borderId="17" xfId="1" applyNumberFormat="1" applyFont="1" applyFill="1" applyBorder="1" applyAlignment="1" applyProtection="1">
      <alignment horizontal="center"/>
      <protection locked="0"/>
    </xf>
    <xf numFmtId="164" fontId="15" fillId="3" borderId="18" xfId="1" applyNumberFormat="1" applyFont="1" applyFill="1" applyBorder="1" applyAlignment="1" applyProtection="1">
      <alignment horizontal="center"/>
      <protection locked="0"/>
    </xf>
    <xf numFmtId="0" fontId="6" fillId="0" borderId="49" xfId="0" applyFont="1" applyBorder="1" applyAlignment="1">
      <alignment horizontal="center" vertical="center" wrapText="1"/>
    </xf>
    <xf numFmtId="0" fontId="6" fillId="0" borderId="50" xfId="0" applyFont="1" applyBorder="1" applyAlignment="1">
      <alignment horizontal="center" vertical="center" wrapText="1"/>
    </xf>
    <xf numFmtId="164" fontId="15" fillId="0" borderId="88" xfId="1" applyNumberFormat="1" applyFont="1" applyFill="1" applyBorder="1" applyAlignment="1" applyProtection="1">
      <alignment horizontal="center" vertical="center" wrapText="1"/>
      <protection locked="0"/>
    </xf>
    <xf numFmtId="164" fontId="15" fillId="0" borderId="89" xfId="1"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65"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8" xfId="0" applyFont="1" applyFill="1" applyBorder="1" applyAlignment="1">
      <alignment horizontal="center" wrapText="1"/>
    </xf>
    <xf numFmtId="0" fontId="4" fillId="0" borderId="10" xfId="0" applyFont="1" applyFill="1" applyBorder="1" applyAlignment="1">
      <alignment horizontal="center" wrapText="1"/>
    </xf>
    <xf numFmtId="0" fontId="4" fillId="0" borderId="58" xfId="0" applyFont="1" applyFill="1" applyBorder="1" applyAlignment="1">
      <alignment horizontal="center" vertical="center" wrapText="1"/>
    </xf>
    <xf numFmtId="0" fontId="4" fillId="0" borderId="54" xfId="0" applyFont="1" applyFill="1" applyBorder="1" applyAlignment="1">
      <alignment horizontal="center" vertical="center" wrapText="1"/>
    </xf>
    <xf numFmtId="0" fontId="4" fillId="0" borderId="103" xfId="0" applyFont="1" applyFill="1" applyBorder="1" applyAlignment="1">
      <alignment horizontal="center" vertical="center" wrapText="1"/>
    </xf>
    <xf numFmtId="0" fontId="14" fillId="0" borderId="53" xfId="0" applyFont="1" applyFill="1" applyBorder="1" applyAlignment="1">
      <alignment horizontal="left" vertical="center"/>
    </xf>
    <xf numFmtId="0" fontId="14" fillId="0" borderId="54" xfId="0" applyFont="1" applyFill="1" applyBorder="1" applyAlignment="1">
      <alignment horizontal="left" vertical="center"/>
    </xf>
    <xf numFmtId="0" fontId="4" fillId="0" borderId="17" xfId="0" applyFont="1" applyBorder="1" applyAlignment="1">
      <alignment horizontal="center"/>
    </xf>
    <xf numFmtId="0" fontId="4" fillId="0" borderId="18" xfId="0" applyFont="1" applyBorder="1" applyAlignment="1">
      <alignment horizontal="center" vertical="center" wrapText="1"/>
    </xf>
    <xf numFmtId="0" fontId="4" fillId="0" borderId="111" xfId="0" applyFont="1" applyBorder="1" applyAlignment="1">
      <alignment horizontal="center" vertical="center" wrapText="1"/>
    </xf>
    <xf numFmtId="0" fontId="117" fillId="0" borderId="118" xfId="0" applyNumberFormat="1" applyFont="1" applyFill="1" applyBorder="1" applyAlignment="1">
      <alignment horizontal="left" vertical="center" wrapText="1"/>
    </xf>
    <xf numFmtId="0" fontId="117" fillId="0" borderId="119" xfId="0" applyNumberFormat="1" applyFont="1" applyFill="1" applyBorder="1" applyAlignment="1">
      <alignment horizontal="left" vertical="center" wrapText="1"/>
    </xf>
    <xf numFmtId="0" fontId="117" fillId="0" borderId="121" xfId="0" applyNumberFormat="1" applyFont="1" applyFill="1" applyBorder="1" applyAlignment="1">
      <alignment horizontal="left" vertical="center" wrapText="1"/>
    </xf>
    <xf numFmtId="0" fontId="117" fillId="0" borderId="122" xfId="0" applyNumberFormat="1" applyFont="1" applyFill="1" applyBorder="1" applyAlignment="1">
      <alignment horizontal="left" vertical="center" wrapText="1"/>
    </xf>
    <xf numFmtId="0" fontId="117" fillId="0" borderId="124" xfId="0" applyNumberFormat="1" applyFont="1" applyFill="1" applyBorder="1" applyAlignment="1">
      <alignment horizontal="left" vertical="center" wrapText="1"/>
    </xf>
    <xf numFmtId="0" fontId="117" fillId="0" borderId="125" xfId="0" applyNumberFormat="1" applyFont="1" applyFill="1" applyBorder="1" applyAlignment="1">
      <alignment horizontal="left" vertical="center" wrapText="1"/>
    </xf>
    <xf numFmtId="0" fontId="118" fillId="0" borderId="144" xfId="0" applyFont="1" applyFill="1" applyBorder="1" applyAlignment="1">
      <alignment horizontal="center" vertical="center" wrapText="1"/>
    </xf>
    <xf numFmtId="0" fontId="118" fillId="0" borderId="143" xfId="0" applyFont="1" applyFill="1" applyBorder="1" applyAlignment="1">
      <alignment horizontal="center" vertical="center" wrapText="1"/>
    </xf>
    <xf numFmtId="0" fontId="118" fillId="0" borderId="120" xfId="0" applyFont="1" applyFill="1" applyBorder="1" applyAlignment="1">
      <alignment horizontal="center" vertical="center" wrapText="1"/>
    </xf>
    <xf numFmtId="0" fontId="118" fillId="0" borderId="52" xfId="0" applyFont="1" applyFill="1" applyBorder="1" applyAlignment="1">
      <alignment horizontal="center" vertical="center" wrapText="1"/>
    </xf>
    <xf numFmtId="0" fontId="118" fillId="0" borderId="123" xfId="0" applyFont="1" applyFill="1" applyBorder="1" applyAlignment="1">
      <alignment horizontal="center" vertical="center" wrapText="1"/>
    </xf>
    <xf numFmtId="0" fontId="118" fillId="0" borderId="11" xfId="0" applyFont="1" applyFill="1" applyBorder="1" applyAlignment="1">
      <alignment horizontal="center" vertical="center" wrapText="1"/>
    </xf>
    <xf numFmtId="0" fontId="114" fillId="0" borderId="146" xfId="0" applyFont="1" applyBorder="1" applyAlignment="1">
      <alignment horizontal="center" vertical="center" wrapText="1"/>
    </xf>
    <xf numFmtId="0" fontId="114" fillId="0" borderId="7" xfId="0" applyFont="1" applyBorder="1" applyAlignment="1">
      <alignment horizontal="center" vertical="center" wrapText="1"/>
    </xf>
    <xf numFmtId="0" fontId="114" fillId="0" borderId="145" xfId="0" applyFont="1" applyBorder="1" applyAlignment="1">
      <alignment horizontal="center" vertical="center" wrapText="1"/>
    </xf>
    <xf numFmtId="0" fontId="114" fillId="0" borderId="148" xfId="0" applyFont="1" applyBorder="1" applyAlignment="1">
      <alignment horizontal="center" vertical="center" wrapText="1"/>
    </xf>
    <xf numFmtId="0" fontId="114" fillId="0" borderId="147" xfId="0" applyFont="1" applyBorder="1" applyAlignment="1">
      <alignment horizontal="center" vertical="center" wrapText="1"/>
    </xf>
    <xf numFmtId="0" fontId="122" fillId="0" borderId="145" xfId="0" applyFont="1" applyFill="1" applyBorder="1" applyAlignment="1">
      <alignment horizontal="center" vertical="center"/>
    </xf>
    <xf numFmtId="0" fontId="116" fillId="0" borderId="144" xfId="0" applyFont="1" applyFill="1" applyBorder="1" applyAlignment="1">
      <alignment horizontal="center" vertical="center"/>
    </xf>
    <xf numFmtId="0" fontId="116" fillId="0" borderId="149" xfId="0" applyFont="1" applyFill="1" applyBorder="1" applyAlignment="1">
      <alignment horizontal="center" vertical="center"/>
    </xf>
    <xf numFmtId="0" fontId="116" fillId="0" borderId="52" xfId="0" applyFont="1" applyFill="1" applyBorder="1" applyAlignment="1">
      <alignment horizontal="center" vertical="center"/>
    </xf>
    <xf numFmtId="0" fontId="116" fillId="0" borderId="11" xfId="0" applyFont="1" applyFill="1" applyBorder="1" applyAlignment="1">
      <alignment horizontal="center" vertical="center"/>
    </xf>
    <xf numFmtId="0" fontId="117" fillId="0" borderId="145" xfId="0" applyFont="1" applyFill="1" applyBorder="1" applyAlignment="1">
      <alignment horizontal="center" vertical="center" wrapText="1"/>
    </xf>
    <xf numFmtId="0" fontId="117" fillId="0" borderId="144" xfId="0" applyFont="1" applyFill="1" applyBorder="1" applyAlignment="1">
      <alignment horizontal="center" vertical="center" wrapText="1"/>
    </xf>
    <xf numFmtId="0" fontId="117" fillId="0" borderId="149" xfId="0" applyFont="1" applyFill="1" applyBorder="1" applyAlignment="1">
      <alignment horizontal="center" vertical="center" wrapText="1"/>
    </xf>
    <xf numFmtId="0" fontId="117" fillId="0" borderId="126" xfId="0" applyFont="1" applyFill="1" applyBorder="1" applyAlignment="1">
      <alignment horizontal="center" vertical="center" wrapText="1"/>
    </xf>
    <xf numFmtId="0" fontId="117" fillId="0" borderId="127" xfId="0" applyFont="1" applyFill="1" applyBorder="1" applyAlignment="1">
      <alignment horizontal="center" vertical="center" wrapText="1"/>
    </xf>
    <xf numFmtId="0" fontId="117" fillId="0" borderId="52" xfId="0" applyFont="1" applyFill="1" applyBorder="1" applyAlignment="1">
      <alignment horizontal="center" vertical="center" wrapText="1"/>
    </xf>
    <xf numFmtId="0" fontId="117" fillId="0" borderId="11" xfId="0" applyFont="1" applyFill="1" applyBorder="1" applyAlignment="1">
      <alignment horizontal="center" vertical="center" wrapText="1"/>
    </xf>
    <xf numFmtId="0" fontId="114" fillId="0" borderId="148" xfId="0" applyFont="1" applyFill="1" applyBorder="1" applyAlignment="1">
      <alignment horizontal="center" vertical="center" wrapText="1"/>
    </xf>
    <xf numFmtId="0" fontId="114" fillId="0" borderId="150" xfId="0" applyFont="1" applyFill="1" applyBorder="1" applyAlignment="1">
      <alignment horizontal="center" vertical="center" wrapText="1"/>
    </xf>
    <xf numFmtId="0" fontId="117" fillId="0" borderId="128" xfId="0" applyFont="1" applyFill="1" applyBorder="1" applyAlignment="1">
      <alignment horizontal="center" vertical="center" wrapText="1"/>
    </xf>
    <xf numFmtId="0" fontId="117" fillId="0" borderId="7" xfId="0" applyFont="1" applyFill="1" applyBorder="1" applyAlignment="1">
      <alignment horizontal="center" vertical="center" wrapText="1"/>
    </xf>
    <xf numFmtId="0" fontId="114" fillId="0" borderId="128" xfId="0" applyFont="1" applyFill="1" applyBorder="1" applyAlignment="1">
      <alignment horizontal="center" vertical="center" wrapText="1"/>
    </xf>
    <xf numFmtId="0" fontId="114" fillId="0" borderId="144" xfId="0" applyFont="1" applyFill="1" applyBorder="1" applyAlignment="1">
      <alignment horizontal="center" vertical="center" wrapText="1"/>
    </xf>
    <xf numFmtId="0" fontId="114" fillId="0" borderId="143" xfId="0" applyFont="1" applyFill="1" applyBorder="1" applyAlignment="1">
      <alignment horizontal="center" vertical="center" wrapText="1"/>
    </xf>
    <xf numFmtId="0" fontId="114" fillId="0" borderId="149" xfId="0" applyFont="1" applyFill="1" applyBorder="1" applyAlignment="1">
      <alignment horizontal="center" vertical="center" wrapText="1"/>
    </xf>
    <xf numFmtId="0" fontId="114" fillId="0" borderId="11" xfId="0" applyFont="1" applyBorder="1" applyAlignment="1">
      <alignment horizontal="center" vertical="center" wrapText="1"/>
    </xf>
    <xf numFmtId="0" fontId="114" fillId="0" borderId="154" xfId="0" applyFont="1" applyBorder="1" applyAlignment="1">
      <alignment horizontal="center" vertical="center" wrapText="1"/>
    </xf>
    <xf numFmtId="0" fontId="114" fillId="0" borderId="53" xfId="0" applyFont="1" applyFill="1" applyBorder="1" applyAlignment="1">
      <alignment horizontal="center" vertical="center" wrapText="1"/>
    </xf>
    <xf numFmtId="0" fontId="114" fillId="0" borderId="54" xfId="0" applyFont="1" applyFill="1" applyBorder="1" applyAlignment="1">
      <alignment horizontal="center" vertical="center" wrapText="1"/>
    </xf>
    <xf numFmtId="0" fontId="114" fillId="0" borderId="103" xfId="0" applyFont="1" applyFill="1" applyBorder="1" applyAlignment="1">
      <alignment horizontal="center" vertical="center" wrapText="1"/>
    </xf>
    <xf numFmtId="0" fontId="117" fillId="0" borderId="53" xfId="0" applyNumberFormat="1" applyFont="1" applyFill="1" applyBorder="1" applyAlignment="1">
      <alignment horizontal="left" vertical="top" wrapText="1"/>
    </xf>
    <xf numFmtId="0" fontId="117" fillId="0" borderId="103" xfId="0" applyNumberFormat="1" applyFont="1" applyFill="1" applyBorder="1" applyAlignment="1">
      <alignment horizontal="left" vertical="top" wrapText="1"/>
    </xf>
    <xf numFmtId="0" fontId="117" fillId="0" borderId="61" xfId="0" applyNumberFormat="1" applyFont="1" applyFill="1" applyBorder="1" applyAlignment="1">
      <alignment horizontal="left" vertical="top" wrapText="1"/>
    </xf>
    <xf numFmtId="0" fontId="117" fillId="0" borderId="90" xfId="0" applyNumberFormat="1" applyFont="1" applyFill="1" applyBorder="1" applyAlignment="1">
      <alignment horizontal="left" vertical="top" wrapText="1"/>
    </xf>
    <xf numFmtId="0" fontId="117" fillId="0" borderId="117" xfId="0" applyNumberFormat="1" applyFont="1" applyFill="1" applyBorder="1" applyAlignment="1">
      <alignment horizontal="left" vertical="top" wrapText="1"/>
    </xf>
    <xf numFmtId="0" fontId="117" fillId="0" borderId="156" xfId="0" applyNumberFormat="1" applyFont="1" applyFill="1" applyBorder="1" applyAlignment="1">
      <alignment horizontal="left" vertical="top" wrapText="1"/>
    </xf>
    <xf numFmtId="0" fontId="114" fillId="0" borderId="146" xfId="0" applyFont="1" applyFill="1" applyBorder="1" applyAlignment="1">
      <alignment horizontal="center" vertical="center" wrapText="1"/>
    </xf>
    <xf numFmtId="0" fontId="117" fillId="0" borderId="157" xfId="0" applyFont="1" applyFill="1" applyBorder="1" applyAlignment="1">
      <alignment horizontal="center" vertical="center" wrapText="1"/>
    </xf>
    <xf numFmtId="0" fontId="117" fillId="0" borderId="67" xfId="0" applyFont="1" applyFill="1" applyBorder="1" applyAlignment="1">
      <alignment horizontal="center" vertical="center" wrapText="1"/>
    </xf>
    <xf numFmtId="0" fontId="114" fillId="0" borderId="144" xfId="0" applyFont="1" applyBorder="1" applyAlignment="1">
      <alignment horizontal="center" vertical="top" wrapText="1"/>
    </xf>
    <xf numFmtId="0" fontId="114" fillId="0" borderId="143" xfId="0" applyFont="1" applyBorder="1" applyAlignment="1">
      <alignment horizontal="center" vertical="top" wrapText="1"/>
    </xf>
    <xf numFmtId="0" fontId="114" fillId="0" borderId="144" xfId="0" applyFont="1" applyFill="1" applyBorder="1" applyAlignment="1">
      <alignment horizontal="center" vertical="top" wrapText="1"/>
    </xf>
    <xf numFmtId="0" fontId="114" fillId="0" borderId="150" xfId="0" applyFont="1" applyFill="1" applyBorder="1" applyAlignment="1">
      <alignment horizontal="center" vertical="top" wrapText="1"/>
    </xf>
    <xf numFmtId="0" fontId="114" fillId="0" borderId="147" xfId="0" applyFont="1" applyFill="1" applyBorder="1" applyAlignment="1">
      <alignment horizontal="center" vertical="top" wrapText="1"/>
    </xf>
    <xf numFmtId="0" fontId="103" fillId="0" borderId="129" xfId="0" applyNumberFormat="1" applyFont="1" applyFill="1" applyBorder="1" applyAlignment="1">
      <alignment horizontal="left" vertical="top" wrapText="1"/>
    </xf>
    <xf numFmtId="0" fontId="103" fillId="0" borderId="130" xfId="0" applyNumberFormat="1" applyFont="1" applyFill="1" applyBorder="1" applyAlignment="1">
      <alignment horizontal="left" vertical="top" wrapText="1"/>
    </xf>
    <xf numFmtId="0" fontId="120" fillId="0" borderId="145" xfId="0" applyFont="1" applyBorder="1" applyAlignment="1">
      <alignment horizontal="center" vertical="center"/>
    </xf>
    <xf numFmtId="0" fontId="119" fillId="0" borderId="145" xfId="0" applyFont="1" applyBorder="1" applyAlignment="1">
      <alignment horizontal="center" vertical="center" wrapText="1"/>
    </xf>
    <xf numFmtId="0" fontId="119" fillId="0" borderId="146" xfId="0" applyFont="1" applyBorder="1" applyAlignment="1">
      <alignment horizontal="center" vertical="center" wrapText="1"/>
    </xf>
    <xf numFmtId="0" fontId="103" fillId="0" borderId="68" xfId="0" applyFont="1" applyFill="1" applyBorder="1" applyAlignment="1">
      <alignment horizontal="center" vertical="center"/>
    </xf>
    <xf numFmtId="0" fontId="103" fillId="0" borderId="69" xfId="0" applyFont="1" applyFill="1" applyBorder="1" applyAlignment="1">
      <alignment horizontal="center" vertical="center"/>
    </xf>
    <xf numFmtId="0" fontId="103" fillId="0" borderId="70" xfId="0" applyFont="1" applyFill="1" applyBorder="1" applyAlignment="1">
      <alignment horizontal="center" vertical="center"/>
    </xf>
    <xf numFmtId="0" fontId="104" fillId="0" borderId="96" xfId="0" applyFont="1" applyFill="1" applyBorder="1" applyAlignment="1">
      <alignment horizontal="left" vertical="center" wrapText="1"/>
    </xf>
    <xf numFmtId="0" fontId="103" fillId="76" borderId="71" xfId="0" applyFont="1" applyFill="1" applyBorder="1" applyAlignment="1">
      <alignment horizontal="center" vertical="center" wrapText="1"/>
    </xf>
    <xf numFmtId="0" fontId="103" fillId="76" borderId="72" xfId="0" applyFont="1" applyFill="1" applyBorder="1" applyAlignment="1">
      <alignment horizontal="center" vertical="center" wrapText="1"/>
    </xf>
    <xf numFmtId="0" fontId="103" fillId="76" borderId="73" xfId="0" applyFont="1" applyFill="1" applyBorder="1" applyAlignment="1">
      <alignment horizontal="center" vertical="center" wrapText="1"/>
    </xf>
    <xf numFmtId="0" fontId="104" fillId="0" borderId="52" xfId="0" applyFont="1" applyFill="1" applyBorder="1" applyAlignment="1">
      <alignment horizontal="left" vertical="center" wrapText="1"/>
    </xf>
    <xf numFmtId="0" fontId="104" fillId="0" borderId="11" xfId="0" applyFont="1" applyFill="1" applyBorder="1" applyAlignment="1">
      <alignment horizontal="left" vertical="center" wrapText="1"/>
    </xf>
    <xf numFmtId="0" fontId="104" fillId="0" borderId="97" xfId="0" applyFont="1" applyFill="1" applyBorder="1" applyAlignment="1">
      <alignment horizontal="left" vertical="center" wrapText="1"/>
    </xf>
    <xf numFmtId="0" fontId="104" fillId="0" borderId="95" xfId="0" applyFont="1" applyFill="1" applyBorder="1" applyAlignment="1">
      <alignment horizontal="left" vertical="center" wrapText="1"/>
    </xf>
    <xf numFmtId="0" fontId="104" fillId="3" borderId="97" xfId="0" applyFont="1" applyFill="1" applyBorder="1" applyAlignment="1">
      <alignment vertical="center" wrapText="1"/>
    </xf>
    <xf numFmtId="0" fontId="104" fillId="3" borderId="95" xfId="0" applyFont="1" applyFill="1" applyBorder="1" applyAlignment="1">
      <alignment vertical="center" wrapText="1"/>
    </xf>
    <xf numFmtId="0" fontId="124" fillId="3" borderId="97" xfId="0" applyFont="1" applyFill="1" applyBorder="1" applyAlignment="1">
      <alignment vertical="center" wrapText="1"/>
    </xf>
    <xf numFmtId="0" fontId="124" fillId="3" borderId="95" xfId="0" applyFont="1" applyFill="1" applyBorder="1" applyAlignment="1">
      <alignment vertical="center" wrapText="1"/>
    </xf>
    <xf numFmtId="0" fontId="104" fillId="0" borderId="97" xfId="0" applyFont="1" applyFill="1" applyBorder="1" applyAlignment="1">
      <alignment horizontal="left"/>
    </xf>
    <xf numFmtId="0" fontId="104" fillId="0" borderId="95" xfId="0" applyFont="1" applyFill="1" applyBorder="1" applyAlignment="1">
      <alignment horizontal="left"/>
    </xf>
    <xf numFmtId="0" fontId="104" fillId="82" borderId="97" xfId="0" applyFont="1" applyFill="1" applyBorder="1" applyAlignment="1">
      <alignment vertical="center" wrapText="1"/>
    </xf>
    <xf numFmtId="0" fontId="104" fillId="82" borderId="95" xfId="0" applyFont="1" applyFill="1" applyBorder="1" applyAlignment="1">
      <alignment vertical="center" wrapText="1"/>
    </xf>
    <xf numFmtId="0" fontId="104" fillId="82" borderId="138" xfId="0" applyFont="1" applyFill="1" applyBorder="1" applyAlignment="1">
      <alignment horizontal="left" vertical="center" wrapText="1"/>
    </xf>
    <xf numFmtId="0" fontId="104" fillId="82" borderId="139" xfId="0" applyFont="1" applyFill="1" applyBorder="1" applyAlignment="1">
      <alignment horizontal="left" vertical="center" wrapText="1"/>
    </xf>
    <xf numFmtId="0" fontId="104" fillId="82" borderId="140" xfId="0" applyFont="1" applyFill="1" applyBorder="1" applyAlignment="1">
      <alignment horizontal="left" vertical="center" wrapText="1"/>
    </xf>
    <xf numFmtId="0" fontId="104" fillId="3" borderId="75" xfId="0" applyFont="1" applyFill="1" applyBorder="1" applyAlignment="1">
      <alignment horizontal="left" vertical="center" wrapText="1"/>
    </xf>
    <xf numFmtId="0" fontId="104" fillId="3" borderId="76" xfId="0" applyFont="1" applyFill="1" applyBorder="1" applyAlignment="1">
      <alignment horizontal="left" vertical="center" wrapText="1"/>
    </xf>
    <xf numFmtId="0" fontId="104" fillId="82" borderId="78" xfId="0" applyFont="1" applyFill="1" applyBorder="1" applyAlignment="1">
      <alignment horizontal="left" vertical="center" wrapText="1"/>
    </xf>
    <xf numFmtId="0" fontId="104" fillId="82" borderId="79" xfId="0" applyFont="1" applyFill="1" applyBorder="1" applyAlignment="1">
      <alignment horizontal="left" vertical="center" wrapText="1"/>
    </xf>
    <xf numFmtId="0" fontId="104" fillId="82" borderId="52" xfId="0" applyFont="1" applyFill="1" applyBorder="1" applyAlignment="1">
      <alignment vertical="center" wrapText="1"/>
    </xf>
    <xf numFmtId="0" fontId="104" fillId="82" borderId="11" xfId="0" applyFont="1" applyFill="1" applyBorder="1" applyAlignment="1">
      <alignment vertical="center" wrapText="1"/>
    </xf>
    <xf numFmtId="0" fontId="104" fillId="0" borderId="75" xfId="0" applyFont="1" applyFill="1" applyBorder="1" applyAlignment="1">
      <alignment horizontal="left" vertical="center" wrapText="1"/>
    </xf>
    <xf numFmtId="0" fontId="104" fillId="0" borderId="76" xfId="0" applyFont="1" applyFill="1" applyBorder="1" applyAlignment="1">
      <alignment horizontal="left" vertical="center" wrapText="1"/>
    </xf>
    <xf numFmtId="0" fontId="104" fillId="3" borderId="97" xfId="0" applyFont="1" applyFill="1" applyBorder="1" applyAlignment="1">
      <alignment horizontal="left" vertical="center" wrapText="1"/>
    </xf>
    <xf numFmtId="0" fontId="104" fillId="3" borderId="95" xfId="0" applyFont="1" applyFill="1" applyBorder="1" applyAlignment="1">
      <alignment horizontal="left" vertical="center" wrapText="1"/>
    </xf>
    <xf numFmtId="0" fontId="103" fillId="76" borderId="80" xfId="0" applyFont="1" applyFill="1" applyBorder="1" applyAlignment="1">
      <alignment horizontal="center" vertical="center" wrapText="1"/>
    </xf>
    <xf numFmtId="0" fontId="103" fillId="76" borderId="0" xfId="0" applyFont="1" applyFill="1" applyBorder="1" applyAlignment="1">
      <alignment horizontal="center" vertical="center" wrapText="1"/>
    </xf>
    <xf numFmtId="0" fontId="103" fillId="76" borderId="81" xfId="0" applyFont="1" applyFill="1" applyBorder="1" applyAlignment="1">
      <alignment horizontal="center" vertical="center" wrapText="1"/>
    </xf>
    <xf numFmtId="0" fontId="104" fillId="77" borderId="97" xfId="0" applyFont="1" applyFill="1" applyBorder="1" applyAlignment="1">
      <alignment vertical="center" wrapText="1"/>
    </xf>
    <xf numFmtId="0" fontId="104" fillId="77" borderId="95" xfId="0" applyFont="1" applyFill="1" applyBorder="1" applyAlignment="1">
      <alignment vertical="center" wrapText="1"/>
    </xf>
    <xf numFmtId="0" fontId="104" fillId="0" borderId="97" xfId="0" applyFont="1" applyFill="1" applyBorder="1" applyAlignment="1">
      <alignment vertical="center" wrapText="1"/>
    </xf>
    <xf numFmtId="0" fontId="104" fillId="0" borderId="95" xfId="0" applyFont="1" applyFill="1" applyBorder="1" applyAlignment="1">
      <alignment vertical="center" wrapText="1"/>
    </xf>
    <xf numFmtId="0" fontId="103" fillId="76" borderId="85" xfId="0" applyFont="1" applyFill="1" applyBorder="1" applyAlignment="1">
      <alignment horizontal="center" vertical="center"/>
    </xf>
    <xf numFmtId="0" fontId="103" fillId="76" borderId="86" xfId="0" applyFont="1" applyFill="1" applyBorder="1" applyAlignment="1">
      <alignment horizontal="center" vertical="center"/>
    </xf>
    <xf numFmtId="0" fontId="103" fillId="76" borderId="87" xfId="0" applyFont="1" applyFill="1" applyBorder="1" applyAlignment="1">
      <alignment horizontal="center" vertical="center"/>
    </xf>
    <xf numFmtId="0" fontId="103" fillId="76" borderId="145" xfId="0" applyFont="1" applyFill="1" applyBorder="1" applyAlignment="1">
      <alignment horizontal="center" vertical="center" wrapText="1"/>
    </xf>
    <xf numFmtId="0" fontId="103" fillId="0" borderId="145" xfId="0" applyFont="1" applyFill="1" applyBorder="1" applyAlignment="1">
      <alignment horizontal="center" vertical="center"/>
    </xf>
    <xf numFmtId="0" fontId="104" fillId="0" borderId="148" xfId="13" applyFont="1" applyFill="1" applyBorder="1" applyAlignment="1" applyProtection="1">
      <alignment horizontal="left" vertical="top" wrapText="1"/>
      <protection locked="0"/>
    </xf>
    <xf numFmtId="0" fontId="104" fillId="0" borderId="147" xfId="13" applyFont="1" applyFill="1" applyBorder="1" applyAlignment="1" applyProtection="1">
      <alignment horizontal="left" vertical="top" wrapText="1"/>
      <protection locked="0"/>
    </xf>
    <xf numFmtId="0" fontId="104" fillId="3" borderId="148" xfId="13" applyFont="1" applyFill="1" applyBorder="1" applyAlignment="1" applyProtection="1">
      <alignment horizontal="left" vertical="top" wrapText="1"/>
      <protection locked="0"/>
    </xf>
    <xf numFmtId="0" fontId="104" fillId="3" borderId="147" xfId="13" applyFont="1" applyFill="1" applyBorder="1" applyAlignment="1" applyProtection="1">
      <alignment horizontal="left" vertical="top" wrapText="1"/>
      <protection locked="0"/>
    </xf>
    <xf numFmtId="0" fontId="103" fillId="0" borderId="83" xfId="0" applyFont="1" applyFill="1" applyBorder="1" applyAlignment="1">
      <alignment horizontal="center" vertical="center"/>
    </xf>
    <xf numFmtId="49" fontId="104" fillId="0" borderId="0" xfId="0" applyNumberFormat="1" applyFont="1" applyFill="1" applyBorder="1" applyAlignment="1">
      <alignment horizontal="center" vertical="center"/>
    </xf>
    <xf numFmtId="0" fontId="103" fillId="76" borderId="148" xfId="0" applyFont="1" applyFill="1" applyBorder="1" applyAlignment="1">
      <alignment horizontal="center" vertical="center" wrapText="1"/>
    </xf>
    <xf numFmtId="0" fontId="103" fillId="76" borderId="147" xfId="0" applyFont="1" applyFill="1" applyBorder="1" applyAlignment="1">
      <alignment horizontal="center" vertical="center" wrapText="1"/>
    </xf>
    <xf numFmtId="0" fontId="104" fillId="0" borderId="148" xfId="0" applyNumberFormat="1" applyFont="1" applyFill="1" applyBorder="1" applyAlignment="1">
      <alignment horizontal="left" vertical="center" wrapText="1"/>
    </xf>
    <xf numFmtId="0" fontId="104" fillId="0" borderId="147" xfId="0" applyNumberFormat="1" applyFont="1" applyFill="1" applyBorder="1" applyAlignment="1">
      <alignment horizontal="left" vertical="center" wrapText="1"/>
    </xf>
    <xf numFmtId="0" fontId="104" fillId="0" borderId="145" xfId="0" applyFont="1" applyFill="1" applyBorder="1" applyAlignment="1">
      <alignment horizontal="left" vertical="top" wrapText="1"/>
    </xf>
    <xf numFmtId="0" fontId="104" fillId="0" borderId="148" xfId="0" applyFont="1" applyFill="1" applyBorder="1" applyAlignment="1">
      <alignment horizontal="left" vertical="top" wrapText="1"/>
    </xf>
    <xf numFmtId="0" fontId="104" fillId="0" borderId="145" xfId="0" applyFont="1" applyFill="1" applyBorder="1" applyAlignment="1">
      <alignment horizontal="left" vertical="center" wrapText="1"/>
    </xf>
    <xf numFmtId="0" fontId="104" fillId="0" borderId="145" xfId="0" applyNumberFormat="1" applyFont="1" applyFill="1" applyBorder="1" applyAlignment="1">
      <alignment horizontal="left" vertical="top" wrapText="1"/>
    </xf>
    <xf numFmtId="0" fontId="104" fillId="0" borderId="145" xfId="0" applyFont="1" applyBorder="1" applyAlignment="1">
      <alignment horizontal="center"/>
    </xf>
    <xf numFmtId="0" fontId="104" fillId="0" borderId="148" xfId="0" applyFont="1" applyFill="1" applyBorder="1" applyAlignment="1">
      <alignment horizontal="left" vertical="center" wrapText="1"/>
    </xf>
    <xf numFmtId="0" fontId="104" fillId="0" borderId="147" xfId="0" applyFont="1" applyFill="1" applyBorder="1" applyAlignment="1">
      <alignment horizontal="left" vertical="center" wrapText="1"/>
    </xf>
    <xf numFmtId="0" fontId="104" fillId="0" borderId="148" xfId="0" applyNumberFormat="1" applyFont="1" applyFill="1" applyBorder="1" applyAlignment="1">
      <alignment horizontal="left" vertical="top" wrapText="1"/>
    </xf>
    <xf numFmtId="0" fontId="104" fillId="0" borderId="147" xfId="0" applyNumberFormat="1" applyFont="1" applyFill="1" applyBorder="1" applyAlignment="1">
      <alignment horizontal="left" vertical="top" wrapText="1"/>
    </xf>
    <xf numFmtId="0" fontId="141" fillId="0" borderId="145" xfId="0" applyFont="1" applyBorder="1"/>
    <xf numFmtId="0" fontId="142" fillId="0" borderId="145" xfId="17" applyFont="1" applyBorder="1" applyAlignment="1" applyProtection="1"/>
    <xf numFmtId="0" fontId="143" fillId="0" borderId="0" xfId="0" applyFont="1"/>
    <xf numFmtId="179" fontId="143" fillId="0" borderId="0" xfId="0" applyNumberFormat="1" applyFont="1" applyAlignment="1">
      <alignment horizontal="left"/>
    </xf>
    <xf numFmtId="193" fontId="2" fillId="0" borderId="148" xfId="0" applyNumberFormat="1" applyFont="1" applyFill="1" applyBorder="1" applyAlignment="1" applyProtection="1">
      <alignment vertical="center" wrapText="1"/>
      <protection locked="0"/>
    </xf>
    <xf numFmtId="169" fontId="2" fillId="37" borderId="0" xfId="20" applyFont="1" applyBorder="1"/>
    <xf numFmtId="193" fontId="2" fillId="0" borderId="148" xfId="0" applyNumberFormat="1" applyFont="1" applyFill="1" applyBorder="1" applyAlignment="1" applyProtection="1">
      <alignment horizontal="right" vertical="center" wrapText="1"/>
      <protection locked="0"/>
    </xf>
    <xf numFmtId="193" fontId="61" fillId="0" borderId="148" xfId="0" applyNumberFormat="1" applyFont="1" applyFill="1" applyBorder="1" applyAlignment="1" applyProtection="1">
      <alignment horizontal="right" vertical="center" wrapText="1"/>
      <protection locked="0"/>
    </xf>
    <xf numFmtId="10" fontId="2" fillId="0" borderId="148" xfId="20961" applyNumberFormat="1" applyFont="1" applyBorder="1" applyAlignment="1" applyProtection="1">
      <alignment horizontal="right" vertical="center" wrapText="1"/>
      <protection locked="0"/>
    </xf>
    <xf numFmtId="10" fontId="2" fillId="2" borderId="148" xfId="20961" applyNumberFormat="1" applyFont="1" applyFill="1" applyBorder="1" applyAlignment="1" applyProtection="1">
      <alignment vertical="center"/>
      <protection locked="0"/>
    </xf>
    <xf numFmtId="193" fontId="2" fillId="2" borderId="148" xfId="0" applyNumberFormat="1" applyFont="1" applyFill="1" applyBorder="1" applyAlignment="1" applyProtection="1">
      <alignment vertical="center"/>
      <protection locked="0"/>
    </xf>
    <xf numFmtId="10" fontId="2" fillId="2" borderId="144" xfId="20961" applyNumberFormat="1" applyFont="1" applyFill="1" applyBorder="1" applyAlignment="1" applyProtection="1">
      <alignment vertical="center"/>
      <protection locked="0"/>
    </xf>
    <xf numFmtId="193" fontId="2" fillId="2" borderId="144" xfId="0" applyNumberFormat="1" applyFont="1" applyFill="1" applyBorder="1" applyAlignment="1" applyProtection="1">
      <alignment vertical="center"/>
      <protection locked="0"/>
    </xf>
    <xf numFmtId="10" fontId="2" fillId="2" borderId="25" xfId="20961" applyNumberFormat="1" applyFont="1" applyFill="1" applyBorder="1" applyAlignment="1" applyProtection="1">
      <alignment vertical="center"/>
      <protection locked="0"/>
    </xf>
    <xf numFmtId="193" fontId="144" fillId="0" borderId="155" xfId="0" applyNumberFormat="1" applyFont="1" applyFill="1" applyBorder="1" applyAlignment="1" applyProtection="1">
      <alignment vertical="center" wrapText="1"/>
      <protection locked="0"/>
    </xf>
    <xf numFmtId="193" fontId="144" fillId="0" borderId="145" xfId="0" applyNumberFormat="1" applyFont="1" applyFill="1" applyBorder="1" applyAlignment="1" applyProtection="1">
      <alignment vertical="center" wrapText="1"/>
      <protection locked="0"/>
    </xf>
    <xf numFmtId="193" fontId="144" fillId="0" borderId="154" xfId="0" applyNumberFormat="1" applyFont="1" applyFill="1" applyBorder="1" applyAlignment="1" applyProtection="1">
      <alignment vertical="center" wrapText="1"/>
      <protection locked="0"/>
    </xf>
    <xf numFmtId="169" fontId="2" fillId="37" borderId="61" xfId="20" applyFont="1" applyBorder="1"/>
    <xf numFmtId="169" fontId="2" fillId="37" borderId="90" xfId="20" applyFont="1" applyBorder="1"/>
    <xf numFmtId="10" fontId="144" fillId="0" borderId="155" xfId="20961" applyNumberFormat="1" applyFont="1" applyBorder="1" applyAlignment="1" applyProtection="1">
      <alignment vertical="center" wrapText="1"/>
      <protection locked="0"/>
    </xf>
    <xf numFmtId="10" fontId="144" fillId="0" borderId="145" xfId="20961" applyNumberFormat="1" applyFont="1" applyBorder="1" applyAlignment="1" applyProtection="1">
      <alignment vertical="center" wrapText="1"/>
      <protection locked="0"/>
    </xf>
    <xf numFmtId="10" fontId="144" fillId="0" borderId="154" xfId="20961" applyNumberFormat="1" applyFont="1" applyBorder="1" applyAlignment="1" applyProtection="1">
      <alignment vertical="center" wrapText="1"/>
      <protection locked="0"/>
    </xf>
    <xf numFmtId="10" fontId="145" fillId="2" borderId="155" xfId="20961" applyNumberFormat="1" applyFont="1" applyFill="1" applyBorder="1" applyAlignment="1" applyProtection="1">
      <alignment vertical="center"/>
      <protection locked="0"/>
    </xf>
    <xf numFmtId="10" fontId="145" fillId="2" borderId="145" xfId="20961" applyNumberFormat="1" applyFont="1" applyFill="1" applyBorder="1" applyAlignment="1" applyProtection="1">
      <alignment vertical="center"/>
      <protection locked="0"/>
    </xf>
    <xf numFmtId="10" fontId="145" fillId="2" borderId="154" xfId="20961" applyNumberFormat="1" applyFont="1" applyFill="1" applyBorder="1" applyAlignment="1" applyProtection="1">
      <alignment vertical="center"/>
      <protection locked="0"/>
    </xf>
    <xf numFmtId="10" fontId="144" fillId="0" borderId="155" xfId="20961" applyNumberFormat="1" applyFont="1" applyFill="1" applyBorder="1" applyAlignment="1" applyProtection="1">
      <alignment horizontal="right" vertical="center" wrapText="1"/>
      <protection locked="0"/>
    </xf>
    <xf numFmtId="10" fontId="144" fillId="0" borderId="145" xfId="20961" applyNumberFormat="1" applyFont="1" applyFill="1" applyBorder="1" applyAlignment="1" applyProtection="1">
      <alignment horizontal="right" vertical="center" wrapText="1"/>
      <protection locked="0"/>
    </xf>
    <xf numFmtId="10" fontId="144" fillId="0" borderId="154" xfId="20961" applyNumberFormat="1" applyFont="1" applyFill="1" applyBorder="1" applyAlignment="1" applyProtection="1">
      <alignment horizontal="right" vertical="center" wrapText="1"/>
      <protection locked="0"/>
    </xf>
    <xf numFmtId="193" fontId="145" fillId="2" borderId="155" xfId="0" applyNumberFormat="1" applyFont="1" applyFill="1" applyBorder="1" applyAlignment="1" applyProtection="1">
      <alignment vertical="center"/>
      <protection locked="0"/>
    </xf>
    <xf numFmtId="193" fontId="145" fillId="2" borderId="145" xfId="0" applyNumberFormat="1" applyFont="1" applyFill="1" applyBorder="1" applyAlignment="1" applyProtection="1">
      <alignment vertical="center"/>
      <protection locked="0"/>
    </xf>
    <xf numFmtId="193" fontId="145" fillId="2" borderId="154" xfId="0" applyNumberFormat="1" applyFont="1" applyFill="1" applyBorder="1" applyAlignment="1" applyProtection="1">
      <alignment vertical="center"/>
      <protection locked="0"/>
    </xf>
    <xf numFmtId="10" fontId="145" fillId="2" borderId="104" xfId="20961" applyNumberFormat="1" applyFont="1" applyFill="1" applyBorder="1" applyAlignment="1" applyProtection="1">
      <alignment vertical="center"/>
      <protection locked="0"/>
    </xf>
    <xf numFmtId="10" fontId="145" fillId="2" borderId="146" xfId="20961" applyNumberFormat="1" applyFont="1" applyFill="1" applyBorder="1" applyAlignment="1" applyProtection="1">
      <alignment vertical="center"/>
      <protection locked="0"/>
    </xf>
    <xf numFmtId="10" fontId="145" fillId="2" borderId="105" xfId="20961" applyNumberFormat="1" applyFont="1" applyFill="1" applyBorder="1" applyAlignment="1" applyProtection="1">
      <alignment vertical="center"/>
      <protection locked="0"/>
    </xf>
    <xf numFmtId="193" fontId="145" fillId="2" borderId="104" xfId="0" applyNumberFormat="1" applyFont="1" applyFill="1" applyBorder="1" applyAlignment="1" applyProtection="1">
      <alignment vertical="center"/>
      <protection locked="0"/>
    </xf>
    <xf numFmtId="193" fontId="145" fillId="2" borderId="146" xfId="0" applyNumberFormat="1" applyFont="1" applyFill="1" applyBorder="1" applyAlignment="1" applyProtection="1">
      <alignment vertical="center"/>
      <protection locked="0"/>
    </xf>
    <xf numFmtId="193" fontId="145" fillId="2" borderId="105" xfId="0" applyNumberFormat="1" applyFont="1" applyFill="1" applyBorder="1" applyAlignment="1" applyProtection="1">
      <alignment vertical="center"/>
      <protection locked="0"/>
    </xf>
    <xf numFmtId="10" fontId="145" fillId="2" borderId="153" xfId="20961" applyNumberFormat="1" applyFont="1" applyFill="1" applyBorder="1" applyAlignment="1" applyProtection="1">
      <alignment vertical="center"/>
      <protection locked="0"/>
    </xf>
    <xf numFmtId="10" fontId="145" fillId="2" borderId="152" xfId="20961" applyNumberFormat="1" applyFont="1" applyFill="1" applyBorder="1" applyAlignment="1" applyProtection="1">
      <alignment vertical="center"/>
      <protection locked="0"/>
    </xf>
    <xf numFmtId="10" fontId="145" fillId="2" borderId="151" xfId="20961" applyNumberFormat="1" applyFont="1" applyFill="1" applyBorder="1" applyAlignment="1" applyProtection="1">
      <alignment vertical="center"/>
      <protection locked="0"/>
    </xf>
    <xf numFmtId="164" fontId="0" fillId="0" borderId="155" xfId="7" applyNumberFormat="1" applyFont="1" applyBorder="1"/>
    <xf numFmtId="164" fontId="0" fillId="0" borderId="145" xfId="7" applyNumberFormat="1" applyFont="1" applyBorder="1"/>
    <xf numFmtId="164" fontId="0" fillId="0" borderId="96" xfId="7" applyNumberFormat="1" applyFont="1" applyBorder="1"/>
    <xf numFmtId="164" fontId="0" fillId="36" borderId="96" xfId="7" applyNumberFormat="1" applyFont="1" applyFill="1" applyBorder="1"/>
    <xf numFmtId="164" fontId="0" fillId="0" borderId="96" xfId="7" applyNumberFormat="1" applyFont="1" applyBorder="1" applyAlignment="1">
      <alignment vertical="center"/>
    </xf>
    <xf numFmtId="164" fontId="0" fillId="36" borderId="96" xfId="7" applyNumberFormat="1" applyFont="1" applyFill="1" applyBorder="1" applyAlignment="1">
      <alignment vertical="center"/>
    </xf>
    <xf numFmtId="164" fontId="0" fillId="0" borderId="137" xfId="7" applyNumberFormat="1" applyFont="1" applyBorder="1"/>
    <xf numFmtId="164" fontId="0" fillId="36" borderId="137" xfId="7" applyNumberFormat="1" applyFont="1" applyFill="1" applyBorder="1"/>
    <xf numFmtId="164" fontId="0" fillId="0" borderId="97" xfId="7" applyNumberFormat="1" applyFont="1" applyBorder="1" applyAlignment="1">
      <alignment horizontal="center"/>
    </xf>
    <xf numFmtId="164" fontId="0" fillId="0" borderId="94" xfId="7" applyNumberFormat="1" applyFont="1" applyBorder="1" applyAlignment="1">
      <alignment horizontal="center"/>
    </xf>
    <xf numFmtId="164" fontId="0" fillId="0" borderId="95" xfId="7" applyNumberFormat="1" applyFont="1" applyBorder="1" applyAlignment="1">
      <alignment horizontal="center"/>
    </xf>
    <xf numFmtId="164" fontId="0" fillId="0" borderId="138" xfId="7" applyNumberFormat="1" applyFont="1" applyBorder="1" applyAlignment="1">
      <alignment horizontal="center"/>
    </xf>
    <xf numFmtId="164" fontId="0" fillId="0" borderId="139" xfId="7" applyNumberFormat="1" applyFont="1" applyBorder="1" applyAlignment="1">
      <alignment horizontal="center"/>
    </xf>
    <xf numFmtId="164" fontId="0" fillId="0" borderId="140" xfId="7" applyNumberFormat="1" applyFont="1" applyBorder="1" applyAlignment="1">
      <alignment horizontal="center"/>
    </xf>
    <xf numFmtId="164" fontId="9" fillId="0" borderId="137" xfId="7" applyNumberFormat="1" applyFont="1" applyFill="1" applyBorder="1" applyAlignment="1" applyProtection="1">
      <alignment horizontal="right"/>
    </xf>
    <xf numFmtId="164" fontId="9" fillId="36" borderId="137" xfId="7" applyNumberFormat="1" applyFont="1" applyFill="1" applyBorder="1" applyAlignment="1" applyProtection="1">
      <alignment horizontal="right"/>
    </xf>
    <xf numFmtId="164" fontId="9" fillId="36" borderId="111" xfId="7" applyNumberFormat="1" applyFont="1" applyFill="1" applyBorder="1" applyAlignment="1" applyProtection="1">
      <alignment horizontal="right"/>
    </xf>
    <xf numFmtId="164" fontId="20" fillId="0" borderId="155" xfId="7" applyNumberFormat="1" applyFont="1" applyBorder="1" applyAlignment="1">
      <alignment vertical="center" wrapText="1"/>
    </xf>
    <xf numFmtId="164" fontId="20" fillId="0" borderId="155" xfId="7" applyNumberFormat="1" applyFont="1" applyFill="1" applyBorder="1" applyAlignment="1">
      <alignment vertical="center" wrapText="1"/>
    </xf>
    <xf numFmtId="3" fontId="146" fillId="36" borderId="96" xfId="0" applyNumberFormat="1" applyFont="1" applyFill="1" applyBorder="1" applyAlignment="1">
      <alignment vertical="center" wrapText="1"/>
    </xf>
    <xf numFmtId="3" fontId="146" fillId="36" borderId="97" xfId="0" applyNumberFormat="1" applyFont="1" applyFill="1" applyBorder="1" applyAlignment="1">
      <alignment vertical="center" wrapText="1"/>
    </xf>
    <xf numFmtId="3" fontId="146" fillId="36" borderId="111" xfId="0" applyNumberFormat="1" applyFont="1" applyFill="1" applyBorder="1" applyAlignment="1">
      <alignment vertical="center" wrapText="1"/>
    </xf>
    <xf numFmtId="3" fontId="146" fillId="36" borderId="21" xfId="0" applyNumberFormat="1" applyFont="1" applyFill="1" applyBorder="1" applyAlignment="1">
      <alignment vertical="center" wrapText="1"/>
    </xf>
    <xf numFmtId="3" fontId="146" fillId="36" borderId="23" xfId="0" applyNumberFormat="1" applyFont="1" applyFill="1" applyBorder="1" applyAlignment="1">
      <alignment vertical="center" wrapText="1"/>
    </xf>
    <xf numFmtId="3" fontId="146" fillId="36" borderId="25" xfId="0" applyNumberFormat="1" applyFont="1" applyFill="1" applyBorder="1" applyAlignment="1">
      <alignment vertical="center" wrapText="1"/>
    </xf>
    <xf numFmtId="3" fontId="146" fillId="36" borderId="24" xfId="0" applyNumberFormat="1" applyFont="1" applyFill="1" applyBorder="1" applyAlignment="1">
      <alignment vertical="center" wrapText="1"/>
    </xf>
    <xf numFmtId="3" fontId="146" fillId="36" borderId="36" xfId="0" applyNumberFormat="1" applyFont="1" applyFill="1" applyBorder="1" applyAlignment="1">
      <alignment vertical="center" wrapText="1"/>
    </xf>
    <xf numFmtId="0" fontId="13" fillId="0" borderId="148" xfId="0" applyFont="1" applyBorder="1" applyAlignment="1">
      <alignment wrapText="1"/>
    </xf>
    <xf numFmtId="0" fontId="4" fillId="0" borderId="154" xfId="0" applyFont="1" applyBorder="1" applyAlignment="1"/>
    <xf numFmtId="0" fontId="9" fillId="0" borderId="148" xfId="0" applyFont="1" applyBorder="1" applyAlignment="1">
      <alignment wrapText="1"/>
    </xf>
    <xf numFmtId="0" fontId="9" fillId="0" borderId="154" xfId="0" applyFont="1" applyBorder="1" applyAlignment="1"/>
    <xf numFmtId="9" fontId="4" fillId="0" borderId="21" xfId="0" applyNumberFormat="1" applyFont="1" applyBorder="1" applyAlignment="1"/>
    <xf numFmtId="10" fontId="4" fillId="0" borderId="21" xfId="20961" applyNumberFormat="1" applyFont="1" applyFill="1" applyBorder="1" applyAlignment="1"/>
    <xf numFmtId="10" fontId="4" fillId="0" borderId="36" xfId="20961" applyNumberFormat="1" applyFont="1" applyFill="1" applyBorder="1" applyAlignment="1"/>
    <xf numFmtId="43" fontId="147" fillId="0" borderId="145" xfId="7" applyFont="1" applyFill="1" applyBorder="1" applyAlignment="1">
      <alignment horizontal="center" vertical="center"/>
    </xf>
    <xf numFmtId="43" fontId="144" fillId="0" borderId="145" xfId="7" applyFont="1" applyFill="1" applyBorder="1" applyAlignment="1">
      <alignment horizontal="center" vertical="center"/>
    </xf>
    <xf numFmtId="43" fontId="147" fillId="0" borderId="154" xfId="7" applyFont="1" applyFill="1" applyBorder="1" applyAlignment="1">
      <alignment horizontal="center" vertical="center"/>
    </xf>
    <xf numFmtId="43" fontId="144" fillId="0" borderId="154" xfId="7" applyFont="1" applyFill="1" applyBorder="1" applyAlignment="1">
      <alignment horizontal="center" vertical="center"/>
    </xf>
    <xf numFmtId="193" fontId="148" fillId="36" borderId="152" xfId="0" applyNumberFormat="1" applyFont="1" applyFill="1" applyBorder="1" applyAlignment="1">
      <alignment horizontal="center" vertical="center"/>
    </xf>
    <xf numFmtId="193" fontId="148" fillId="36" borderId="151" xfId="0" applyNumberFormat="1" applyFont="1" applyFill="1" applyBorder="1" applyAlignment="1">
      <alignment horizontal="center" vertical="center"/>
    </xf>
    <xf numFmtId="193" fontId="149" fillId="36" borderId="18" xfId="0" applyNumberFormat="1" applyFont="1" applyFill="1" applyBorder="1" applyAlignment="1">
      <alignment horizontal="center" vertical="center"/>
    </xf>
    <xf numFmtId="193" fontId="149" fillId="36" borderId="20" xfId="0" applyNumberFormat="1" applyFont="1" applyFill="1" applyBorder="1" applyAlignment="1">
      <alignment horizontal="center" vertical="center" wrapText="1"/>
    </xf>
    <xf numFmtId="193" fontId="149" fillId="36" borderId="24" xfId="0" applyNumberFormat="1" applyFont="1" applyFill="1" applyBorder="1" applyAlignment="1">
      <alignment horizontal="center" vertical="center" wrapText="1"/>
    </xf>
    <xf numFmtId="193" fontId="144" fillId="0" borderId="154" xfId="0" applyNumberFormat="1" applyFont="1" applyBorder="1" applyAlignment="1">
      <alignment wrapText="1"/>
    </xf>
    <xf numFmtId="10" fontId="107" fillId="0" borderId="145" xfId="20961" applyNumberFormat="1" applyFont="1" applyFill="1" applyBorder="1" applyAlignment="1">
      <alignment horizontal="left" vertical="center" wrapText="1"/>
    </xf>
    <xf numFmtId="164" fontId="4" fillId="0" borderId="111" xfId="7" applyNumberFormat="1" applyFont="1" applyFill="1" applyBorder="1" applyAlignment="1">
      <alignment horizontal="right" vertical="center" wrapText="1"/>
    </xf>
    <xf numFmtId="164" fontId="6" fillId="36" borderId="111" xfId="7" applyNumberFormat="1" applyFont="1" applyFill="1" applyBorder="1" applyAlignment="1">
      <alignment horizontal="right" vertical="center" wrapText="1"/>
    </xf>
    <xf numFmtId="164" fontId="107" fillId="0" borderId="111" xfId="7" applyNumberFormat="1" applyFont="1" applyFill="1" applyBorder="1" applyAlignment="1">
      <alignment horizontal="right" vertical="center" wrapText="1"/>
    </xf>
    <xf numFmtId="164" fontId="7" fillId="0" borderId="24" xfId="7" applyNumberFormat="1" applyFont="1" applyFill="1" applyBorder="1" applyAlignment="1" applyProtection="1">
      <alignment horizontal="right" vertical="center"/>
    </xf>
    <xf numFmtId="193" fontId="147" fillId="0" borderId="160" xfId="0" applyNumberFormat="1" applyFont="1" applyBorder="1" applyAlignment="1">
      <alignment horizontal="center" vertical="center"/>
    </xf>
    <xf numFmtId="167" fontId="144" fillId="0" borderId="161" xfId="0" applyNumberFormat="1" applyFont="1" applyBorder="1" applyAlignment="1">
      <alignment horizontal="center"/>
    </xf>
    <xf numFmtId="193" fontId="144" fillId="0" borderId="12" xfId="0" applyNumberFormat="1" applyFont="1" applyBorder="1" applyAlignment="1">
      <alignment horizontal="center" vertical="center"/>
    </xf>
    <xf numFmtId="167" fontId="144" fillId="0" borderId="57" xfId="0" applyNumberFormat="1" applyFont="1" applyBorder="1" applyAlignment="1">
      <alignment horizontal="center"/>
    </xf>
    <xf numFmtId="167" fontId="144" fillId="0" borderId="57" xfId="0" applyNumberFormat="1" applyFont="1" applyFill="1" applyBorder="1" applyAlignment="1">
      <alignment horizontal="center"/>
    </xf>
    <xf numFmtId="193" fontId="147" fillId="0" borderId="12" xfId="0" applyNumberFormat="1" applyFont="1" applyBorder="1" applyAlignment="1">
      <alignment horizontal="center" vertical="center"/>
    </xf>
    <xf numFmtId="167" fontId="150" fillId="0" borderId="57" xfId="0" applyNumberFormat="1" applyFont="1" applyFill="1" applyBorder="1" applyAlignment="1">
      <alignment horizontal="center"/>
    </xf>
    <xf numFmtId="193" fontId="151" fillId="0" borderId="12" xfId="0" applyNumberFormat="1" applyFont="1" applyFill="1" applyBorder="1" applyAlignment="1">
      <alignment horizontal="center" vertical="center"/>
    </xf>
    <xf numFmtId="193" fontId="147" fillId="0" borderId="12" xfId="0" applyNumberFormat="1" applyFont="1" applyFill="1" applyBorder="1" applyAlignment="1">
      <alignment horizontal="center" vertical="center"/>
    </xf>
    <xf numFmtId="167" fontId="62" fillId="0" borderId="57" xfId="0" applyNumberFormat="1" applyFont="1" applyFill="1" applyBorder="1" applyAlignment="1">
      <alignment horizontal="center"/>
    </xf>
    <xf numFmtId="167" fontId="144" fillId="0" borderId="59" xfId="0" applyNumberFormat="1" applyFont="1" applyFill="1" applyBorder="1" applyAlignment="1">
      <alignment horizontal="center"/>
    </xf>
    <xf numFmtId="167" fontId="148" fillId="0" borderId="55" xfId="0" applyNumberFormat="1" applyFont="1" applyFill="1" applyBorder="1" applyAlignment="1">
      <alignment horizontal="center"/>
    </xf>
    <xf numFmtId="193" fontId="147" fillId="0" borderId="15" xfId="0" applyNumberFormat="1" applyFont="1" applyBorder="1" applyAlignment="1">
      <alignment horizontal="center" vertical="center"/>
    </xf>
    <xf numFmtId="167" fontId="152" fillId="85" borderId="56" xfId="0" applyNumberFormat="1" applyFont="1" applyFill="1" applyBorder="1" applyAlignment="1">
      <alignment horizontal="center"/>
    </xf>
    <xf numFmtId="167" fontId="144" fillId="0" borderId="59" xfId="0" applyNumberFormat="1" applyFont="1" applyBorder="1" applyAlignment="1">
      <alignment horizontal="center"/>
    </xf>
    <xf numFmtId="193" fontId="147" fillId="0" borderId="13" xfId="0" applyNumberFormat="1" applyFont="1" applyBorder="1" applyAlignment="1">
      <alignment horizontal="center" vertical="center"/>
    </xf>
    <xf numFmtId="193" fontId="150" fillId="0" borderId="13" xfId="0" applyNumberFormat="1" applyFont="1" applyBorder="1" applyAlignment="1">
      <alignment vertical="center"/>
    </xf>
    <xf numFmtId="167" fontId="144" fillId="0" borderId="60" xfId="0" applyNumberFormat="1" applyFont="1" applyBorder="1" applyAlignment="1">
      <alignment horizontal="center"/>
    </xf>
    <xf numFmtId="193" fontId="148" fillId="0" borderId="14" xfId="0" applyNumberFormat="1" applyFont="1" applyFill="1" applyBorder="1" applyAlignment="1">
      <alignment horizontal="center" vertical="center"/>
    </xf>
    <xf numFmtId="193" fontId="153" fillId="0" borderId="14" xfId="0" applyNumberFormat="1" applyFont="1" applyFill="1" applyBorder="1" applyAlignment="1">
      <alignment horizontal="center" vertical="center"/>
    </xf>
    <xf numFmtId="193" fontId="147" fillId="0" borderId="14" xfId="0" applyNumberFormat="1" applyFont="1" applyFill="1" applyBorder="1" applyAlignment="1">
      <alignment horizontal="center" vertical="center"/>
    </xf>
    <xf numFmtId="167" fontId="144" fillId="0" borderId="154" xfId="0" applyNumberFormat="1" applyFont="1" applyBorder="1" applyAlignment="1">
      <alignment horizontal="center"/>
    </xf>
    <xf numFmtId="167" fontId="148" fillId="0" borderId="154" xfId="0" applyNumberFormat="1" applyFont="1" applyFill="1" applyBorder="1" applyAlignment="1">
      <alignment horizontal="center"/>
    </xf>
    <xf numFmtId="0" fontId="144" fillId="0" borderId="154" xfId="0" applyFont="1" applyBorder="1"/>
    <xf numFmtId="0" fontId="144" fillId="0" borderId="145" xfId="0" applyFont="1" applyBorder="1"/>
    <xf numFmtId="0" fontId="147" fillId="0" borderId="145" xfId="0" applyFont="1" applyBorder="1" applyAlignment="1">
      <alignment horizontal="center"/>
    </xf>
    <xf numFmtId="193" fontId="147" fillId="0" borderId="162" xfId="0" applyNumberFormat="1" applyFont="1" applyBorder="1" applyAlignment="1">
      <alignment horizontal="center" vertical="center"/>
    </xf>
    <xf numFmtId="0" fontId="144" fillId="0" borderId="151" xfId="0" applyFont="1" applyBorder="1"/>
    <xf numFmtId="193" fontId="144" fillId="0" borderId="145" xfId="0" applyNumberFormat="1" applyFont="1" applyBorder="1" applyAlignment="1"/>
    <xf numFmtId="164" fontId="144" fillId="0" borderId="145" xfId="7" applyNumberFormat="1" applyFont="1" applyBorder="1" applyAlignment="1"/>
    <xf numFmtId="164" fontId="4" fillId="0" borderId="20" xfId="7" applyNumberFormat="1" applyFont="1" applyBorder="1" applyAlignment="1"/>
    <xf numFmtId="164" fontId="4" fillId="36" borderId="23" xfId="7" applyNumberFormat="1" applyFont="1" applyFill="1" applyBorder="1"/>
    <xf numFmtId="164" fontId="4" fillId="36" borderId="24" xfId="7" applyNumberFormat="1" applyFont="1" applyFill="1" applyBorder="1"/>
    <xf numFmtId="193" fontId="144" fillId="0" borderId="155" xfId="0" applyNumberFormat="1" applyFont="1" applyBorder="1" applyAlignment="1"/>
    <xf numFmtId="193" fontId="144" fillId="0" borderId="154" xfId="0" applyNumberFormat="1" applyFont="1" applyBorder="1" applyAlignment="1"/>
    <xf numFmtId="193" fontId="144" fillId="0" borderId="21" xfId="0" applyNumberFormat="1" applyFont="1" applyBorder="1" applyAlignment="1"/>
    <xf numFmtId="193" fontId="154" fillId="36" borderId="50" xfId="0" applyNumberFormat="1" applyFont="1" applyFill="1" applyBorder="1" applyAlignment="1"/>
    <xf numFmtId="193" fontId="155" fillId="36" borderId="22" xfId="0" applyNumberFormat="1" applyFont="1" applyFill="1" applyBorder="1"/>
    <xf numFmtId="193" fontId="155" fillId="36" borderId="23" xfId="0" applyNumberFormat="1" applyFont="1" applyFill="1" applyBorder="1"/>
    <xf numFmtId="193" fontId="155" fillId="36" borderId="24" xfId="0" applyNumberFormat="1" applyFont="1" applyFill="1" applyBorder="1"/>
    <xf numFmtId="193" fontId="155" fillId="36" borderId="51" xfId="0" applyNumberFormat="1" applyFont="1" applyFill="1" applyBorder="1"/>
    <xf numFmtId="193" fontId="4" fillId="0" borderId="145" xfId="0" applyNumberFormat="1" applyFont="1" applyBorder="1"/>
    <xf numFmtId="193" fontId="4" fillId="0" borderId="148" xfId="0" applyNumberFormat="1" applyFont="1" applyBorder="1"/>
    <xf numFmtId="9" fontId="154" fillId="0" borderId="154" xfId="20961" applyFont="1" applyBorder="1"/>
    <xf numFmtId="0" fontId="4" fillId="3" borderId="112" xfId="0" applyFont="1" applyFill="1" applyBorder="1" applyAlignment="1">
      <alignment vertical="center"/>
    </xf>
    <xf numFmtId="0" fontId="4" fillId="3" borderId="150" xfId="0" applyFont="1" applyFill="1" applyBorder="1" applyAlignment="1">
      <alignment vertical="center"/>
    </xf>
    <xf numFmtId="195" fontId="4" fillId="0" borderId="112" xfId="7" applyNumberFormat="1" applyFont="1" applyFill="1" applyBorder="1" applyAlignment="1">
      <alignment vertical="center"/>
    </xf>
    <xf numFmtId="195" fontId="4" fillId="0" borderId="52" xfId="7" applyNumberFormat="1" applyFont="1" applyFill="1" applyBorder="1" applyAlignment="1">
      <alignment vertical="center"/>
    </xf>
    <xf numFmtId="195" fontId="6" fillId="0" borderId="154" xfId="7" applyNumberFormat="1" applyFont="1" applyFill="1" applyBorder="1" applyAlignment="1">
      <alignment vertical="center"/>
    </xf>
    <xf numFmtId="195" fontId="4" fillId="0" borderId="150" xfId="7" applyNumberFormat="1" applyFont="1" applyFill="1" applyBorder="1" applyAlignment="1">
      <alignment vertical="center"/>
    </xf>
    <xf numFmtId="195" fontId="4" fillId="0" borderId="145" xfId="7" applyNumberFormat="1" applyFont="1" applyFill="1" applyBorder="1" applyAlignment="1">
      <alignment vertical="center"/>
    </xf>
    <xf numFmtId="195" fontId="4" fillId="0" borderId="155" xfId="7" applyNumberFormat="1" applyFont="1" applyFill="1" applyBorder="1" applyAlignment="1">
      <alignment vertical="center"/>
    </xf>
    <xf numFmtId="0" fontId="4" fillId="0" borderId="155" xfId="0" applyFont="1" applyFill="1" applyBorder="1" applyAlignment="1">
      <alignment vertical="center"/>
    </xf>
    <xf numFmtId="0" fontId="4" fillId="0" borderId="148" xfId="0" applyFont="1" applyFill="1" applyBorder="1" applyAlignment="1">
      <alignment vertical="center"/>
    </xf>
    <xf numFmtId="0" fontId="4" fillId="0" borderId="147" xfId="0" applyFont="1" applyFill="1" applyBorder="1" applyAlignment="1">
      <alignment vertical="center"/>
    </xf>
    <xf numFmtId="195" fontId="6" fillId="0" borderId="155" xfId="0" applyNumberFormat="1" applyFont="1" applyFill="1" applyBorder="1" applyAlignment="1">
      <alignment vertical="center"/>
    </xf>
    <xf numFmtId="195" fontId="6" fillId="0" borderId="150" xfId="0" applyNumberFormat="1" applyFont="1" applyFill="1" applyBorder="1" applyAlignment="1">
      <alignment vertical="center"/>
    </xf>
    <xf numFmtId="195" fontId="6" fillId="0" borderId="112" xfId="0" applyNumberFormat="1" applyFont="1" applyFill="1" applyBorder="1" applyAlignment="1">
      <alignment vertical="center"/>
    </xf>
    <xf numFmtId="195" fontId="6" fillId="0" borderId="145" xfId="0" applyNumberFormat="1" applyFont="1" applyFill="1" applyBorder="1" applyAlignment="1">
      <alignment vertical="center"/>
    </xf>
    <xf numFmtId="195" fontId="4" fillId="0" borderId="148" xfId="7" applyNumberFormat="1" applyFont="1" applyFill="1" applyBorder="1" applyAlignment="1">
      <alignment vertical="center"/>
    </xf>
    <xf numFmtId="195" fontId="4" fillId="0" borderId="147" xfId="7" applyNumberFormat="1" applyFont="1" applyFill="1" applyBorder="1" applyAlignment="1">
      <alignment vertical="center"/>
    </xf>
    <xf numFmtId="195" fontId="6" fillId="0" borderId="153" xfId="0" applyNumberFormat="1" applyFont="1" applyFill="1" applyBorder="1" applyAlignment="1">
      <alignment vertical="center"/>
    </xf>
    <xf numFmtId="195" fontId="6" fillId="0" borderId="108" xfId="0" applyNumberFormat="1" applyFont="1" applyFill="1" applyBorder="1" applyAlignment="1">
      <alignment vertical="center"/>
    </xf>
    <xf numFmtId="195" fontId="6" fillId="0" borderId="151" xfId="7" applyNumberFormat="1" applyFont="1" applyFill="1" applyBorder="1" applyAlignment="1">
      <alignment vertical="center"/>
    </xf>
    <xf numFmtId="195" fontId="6" fillId="0" borderId="163" xfId="0" applyNumberFormat="1" applyFont="1" applyFill="1" applyBorder="1" applyAlignment="1">
      <alignment vertical="center"/>
    </xf>
    <xf numFmtId="195" fontId="6" fillId="0" borderId="152" xfId="0" applyNumberFormat="1" applyFont="1" applyFill="1" applyBorder="1" applyAlignment="1">
      <alignment vertical="center"/>
    </xf>
    <xf numFmtId="195" fontId="4" fillId="0" borderId="115" xfId="7" applyNumberFormat="1" applyFont="1" applyFill="1" applyBorder="1" applyAlignment="1">
      <alignment vertical="center"/>
    </xf>
    <xf numFmtId="195" fontId="4" fillId="0" borderId="26" xfId="7" applyNumberFormat="1" applyFont="1" applyFill="1" applyBorder="1" applyAlignment="1">
      <alignment vertical="center"/>
    </xf>
    <xf numFmtId="195" fontId="6" fillId="0" borderId="18" xfId="7" applyNumberFormat="1" applyFont="1" applyFill="1" applyBorder="1" applyAlignment="1">
      <alignment vertical="center"/>
    </xf>
    <xf numFmtId="43" fontId="4" fillId="0" borderId="109" xfId="0" applyNumberFormat="1" applyFont="1" applyFill="1" applyBorder="1" applyAlignment="1">
      <alignment vertical="center"/>
    </xf>
    <xf numFmtId="164" fontId="4" fillId="0" borderId="152" xfId="0" applyNumberFormat="1" applyFont="1" applyFill="1" applyBorder="1" applyAlignment="1">
      <alignment vertical="center"/>
    </xf>
    <xf numFmtId="195" fontId="6" fillId="0" borderId="105" xfId="7" applyNumberFormat="1" applyFont="1" applyFill="1" applyBorder="1" applyAlignment="1">
      <alignment vertical="center"/>
    </xf>
    <xf numFmtId="10" fontId="6" fillId="0" borderId="158" xfId="20961" applyNumberFormat="1" applyFont="1" applyFill="1" applyBorder="1" applyAlignment="1">
      <alignment vertical="center"/>
    </xf>
    <xf numFmtId="10" fontId="6" fillId="0" borderId="91" xfId="20961" applyNumberFormat="1" applyFont="1" applyFill="1" applyBorder="1" applyAlignment="1">
      <alignment vertical="center"/>
    </xf>
    <xf numFmtId="10" fontId="6" fillId="0" borderId="107" xfId="20961" applyNumberFormat="1" applyFont="1" applyFill="1" applyBorder="1" applyAlignment="1">
      <alignment vertical="center"/>
    </xf>
    <xf numFmtId="164" fontId="111" fillId="0" borderId="145" xfId="7" applyNumberFormat="1" applyFont="1" applyFill="1" applyBorder="1" applyAlignment="1" applyProtection="1">
      <alignment horizontal="right" vertical="center"/>
      <protection locked="0"/>
    </xf>
    <xf numFmtId="10" fontId="111" fillId="79" borderId="96" xfId="20961" applyNumberFormat="1" applyFont="1" applyFill="1" applyBorder="1" applyAlignment="1" applyProtection="1">
      <alignment horizontal="right" vertical="center"/>
    </xf>
    <xf numFmtId="164" fontId="156" fillId="0" borderId="137" xfId="7" applyNumberFormat="1" applyFont="1" applyBorder="1"/>
    <xf numFmtId="164" fontId="118" fillId="0" borderId="137" xfId="7" applyNumberFormat="1" applyFont="1" applyBorder="1"/>
    <xf numFmtId="164" fontId="114" fillId="0" borderId="145" xfId="7" applyNumberFormat="1" applyFont="1" applyBorder="1"/>
    <xf numFmtId="164" fontId="114" fillId="0" borderId="145" xfId="7" applyNumberFormat="1" applyFont="1" applyFill="1" applyBorder="1"/>
    <xf numFmtId="164" fontId="114" fillId="36" borderId="145" xfId="7" applyNumberFormat="1" applyFont="1" applyFill="1" applyBorder="1"/>
    <xf numFmtId="164" fontId="117" fillId="0" borderId="145" xfId="7" applyNumberFormat="1" applyFont="1" applyBorder="1"/>
    <xf numFmtId="164" fontId="157" fillId="0" borderId="145" xfId="7" applyNumberFormat="1" applyFont="1" applyBorder="1"/>
    <xf numFmtId="164" fontId="115" fillId="0" borderId="145" xfId="7" applyNumberFormat="1" applyFont="1" applyBorder="1"/>
    <xf numFmtId="164" fontId="118" fillId="0" borderId="145" xfId="7" applyNumberFormat="1" applyFont="1" applyBorder="1"/>
    <xf numFmtId="164" fontId="158" fillId="0" borderId="145" xfId="7" applyNumberFormat="1" applyFont="1" applyBorder="1"/>
    <xf numFmtId="164" fontId="114" fillId="0" borderId="145" xfId="7" applyNumberFormat="1" applyFont="1" applyBorder="1" applyAlignment="1">
      <alignment horizontal="left" indent="1"/>
    </xf>
    <xf numFmtId="164" fontId="117" fillId="78" borderId="145" xfId="7" applyNumberFormat="1" applyFont="1" applyFill="1" applyBorder="1"/>
    <xf numFmtId="164" fontId="159" fillId="0" borderId="145" xfId="7" applyNumberFormat="1" applyFont="1" applyBorder="1"/>
    <xf numFmtId="164" fontId="158" fillId="0" borderId="155" xfId="7" applyNumberFormat="1" applyFont="1" applyBorder="1"/>
    <xf numFmtId="164" fontId="158" fillId="0" borderId="154" xfId="7" applyNumberFormat="1" applyFont="1" applyBorder="1"/>
    <xf numFmtId="164" fontId="114" fillId="0" borderId="155" xfId="7" applyNumberFormat="1" applyFont="1" applyBorder="1" applyAlignment="1">
      <alignment horizontal="left" indent="1"/>
    </xf>
    <xf numFmtId="164" fontId="114" fillId="0" borderId="154" xfId="7" applyNumberFormat="1" applyFont="1" applyBorder="1"/>
    <xf numFmtId="164" fontId="114" fillId="0" borderId="155" xfId="7" applyNumberFormat="1" applyFont="1" applyBorder="1" applyAlignment="1">
      <alignment horizontal="left" indent="2"/>
    </xf>
    <xf numFmtId="164" fontId="114" fillId="0" borderId="155" xfId="7" applyNumberFormat="1" applyFont="1" applyFill="1" applyBorder="1" applyAlignment="1">
      <alignment horizontal="left" indent="3"/>
    </xf>
    <xf numFmtId="164" fontId="114" fillId="0" borderId="155" xfId="7" applyNumberFormat="1" applyFont="1" applyFill="1" applyBorder="1" applyAlignment="1">
      <alignment horizontal="left" indent="1"/>
    </xf>
    <xf numFmtId="164" fontId="114" fillId="81" borderId="155" xfId="7" applyNumberFormat="1" applyFont="1" applyFill="1" applyBorder="1"/>
    <xf numFmtId="164" fontId="114" fillId="81" borderId="145" xfId="7" applyNumberFormat="1" applyFont="1" applyFill="1" applyBorder="1"/>
    <xf numFmtId="164" fontId="114" fillId="81" borderId="154" xfId="7" applyNumberFormat="1" applyFont="1" applyFill="1" applyBorder="1"/>
    <xf numFmtId="164" fontId="114" fillId="0" borderId="155" xfId="7" applyNumberFormat="1" applyFont="1" applyFill="1" applyBorder="1" applyAlignment="1">
      <alignment horizontal="left" vertical="top" wrapText="1" indent="2"/>
    </xf>
    <xf numFmtId="164" fontId="114" fillId="0" borderId="154" xfId="7" applyNumberFormat="1" applyFont="1" applyFill="1" applyBorder="1"/>
    <xf numFmtId="164" fontId="114" fillId="0" borderId="155" xfId="7" applyNumberFormat="1" applyFont="1" applyFill="1" applyBorder="1" applyAlignment="1">
      <alignment horizontal="left" wrapText="1" indent="3"/>
    </xf>
    <xf numFmtId="164" fontId="114" fillId="0" borderId="155" xfId="7" applyNumberFormat="1" applyFont="1" applyFill="1" applyBorder="1" applyAlignment="1">
      <alignment horizontal="left" wrapText="1" indent="2"/>
    </xf>
    <xf numFmtId="164" fontId="114" fillId="0" borderId="145" xfId="7" applyNumberFormat="1" applyFont="1" applyFill="1" applyBorder="1" applyAlignment="1">
      <alignment horizontal="left" vertical="center" wrapText="1"/>
    </xf>
    <xf numFmtId="164" fontId="114" fillId="0" borderId="145" xfId="7" applyNumberFormat="1" applyFont="1" applyBorder="1" applyAlignment="1">
      <alignment horizontal="center" vertical="center" wrapText="1"/>
    </xf>
    <xf numFmtId="164" fontId="114" fillId="0" borderId="145" xfId="7" applyNumberFormat="1" applyFont="1" applyBorder="1" applyAlignment="1">
      <alignment horizontal="center" vertical="center"/>
    </xf>
    <xf numFmtId="164" fontId="117" fillId="0" borderId="145" xfId="7" applyNumberFormat="1" applyFont="1" applyFill="1" applyBorder="1" applyAlignment="1">
      <alignment horizontal="left" vertical="center" wrapText="1"/>
    </xf>
    <xf numFmtId="164" fontId="119" fillId="0" borderId="145" xfId="7" applyNumberFormat="1" applyFont="1" applyBorder="1"/>
    <xf numFmtId="10" fontId="119" fillId="0" borderId="145" xfId="20961" applyNumberFormat="1" applyFont="1" applyBorder="1"/>
    <xf numFmtId="164" fontId="160" fillId="0" borderId="145" xfId="7" applyNumberFormat="1" applyFont="1" applyBorder="1"/>
    <xf numFmtId="164" fontId="119" fillId="0" borderId="146" xfId="7" applyNumberFormat="1" applyFont="1" applyBorder="1"/>
    <xf numFmtId="10" fontId="119" fillId="0" borderId="146" xfId="20961" applyNumberFormat="1" applyFont="1" applyBorder="1"/>
  </cellXfs>
  <cellStyles count="21415">
    <cellStyle name="_RC VALUTEBIS WRILSI " xfId="18"/>
    <cellStyle name="=C:\WINNT35\SYSTEM32\COMMAND.COM" xfId="21412"/>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2 2" xfId="21408"/>
    <cellStyle name="Calculation 2 10 3" xfId="724"/>
    <cellStyle name="Calculation 2 10 3 2" xfId="21407"/>
    <cellStyle name="Calculation 2 10 4" xfId="725"/>
    <cellStyle name="Calculation 2 10 4 2" xfId="21406"/>
    <cellStyle name="Calculation 2 10 5" xfId="726"/>
    <cellStyle name="Calculation 2 10 5 2" xfId="21405"/>
    <cellStyle name="Calculation 2 11" xfId="727"/>
    <cellStyle name="Calculation 2 11 2" xfId="728"/>
    <cellStyle name="Calculation 2 11 2 2" xfId="21403"/>
    <cellStyle name="Calculation 2 11 3" xfId="729"/>
    <cellStyle name="Calculation 2 11 3 2" xfId="21402"/>
    <cellStyle name="Calculation 2 11 4" xfId="730"/>
    <cellStyle name="Calculation 2 11 4 2" xfId="21401"/>
    <cellStyle name="Calculation 2 11 5" xfId="731"/>
    <cellStyle name="Calculation 2 11 5 2" xfId="21400"/>
    <cellStyle name="Calculation 2 11 6" xfId="21404"/>
    <cellStyle name="Calculation 2 12" xfId="732"/>
    <cellStyle name="Calculation 2 12 2" xfId="733"/>
    <cellStyle name="Calculation 2 12 2 2" xfId="21398"/>
    <cellStyle name="Calculation 2 12 3" xfId="734"/>
    <cellStyle name="Calculation 2 12 3 2" xfId="21397"/>
    <cellStyle name="Calculation 2 12 4" xfId="735"/>
    <cellStyle name="Calculation 2 12 4 2" xfId="21396"/>
    <cellStyle name="Calculation 2 12 5" xfId="736"/>
    <cellStyle name="Calculation 2 12 5 2" xfId="21395"/>
    <cellStyle name="Calculation 2 12 6" xfId="21399"/>
    <cellStyle name="Calculation 2 13" xfId="737"/>
    <cellStyle name="Calculation 2 13 2" xfId="738"/>
    <cellStyle name="Calculation 2 13 2 2" xfId="21393"/>
    <cellStyle name="Calculation 2 13 3" xfId="739"/>
    <cellStyle name="Calculation 2 13 3 2" xfId="21392"/>
    <cellStyle name="Calculation 2 13 4" xfId="740"/>
    <cellStyle name="Calculation 2 13 4 2" xfId="21391"/>
    <cellStyle name="Calculation 2 13 5" xfId="21394"/>
    <cellStyle name="Calculation 2 14" xfId="741"/>
    <cellStyle name="Calculation 2 14 2" xfId="21390"/>
    <cellStyle name="Calculation 2 15" xfId="742"/>
    <cellStyle name="Calculation 2 15 2" xfId="21389"/>
    <cellStyle name="Calculation 2 16" xfId="743"/>
    <cellStyle name="Calculation 2 16 2" xfId="21388"/>
    <cellStyle name="Calculation 2 17" xfId="21409"/>
    <cellStyle name="Calculation 2 2" xfId="744"/>
    <cellStyle name="Calculation 2 2 10" xfId="21387"/>
    <cellStyle name="Calculation 2 2 2" xfId="745"/>
    <cellStyle name="Calculation 2 2 2 2" xfId="746"/>
    <cellStyle name="Calculation 2 2 2 2 2" xfId="21385"/>
    <cellStyle name="Calculation 2 2 2 3" xfId="747"/>
    <cellStyle name="Calculation 2 2 2 3 2" xfId="21384"/>
    <cellStyle name="Calculation 2 2 2 4" xfId="748"/>
    <cellStyle name="Calculation 2 2 2 4 2" xfId="21383"/>
    <cellStyle name="Calculation 2 2 2 5" xfId="21386"/>
    <cellStyle name="Calculation 2 2 3" xfId="749"/>
    <cellStyle name="Calculation 2 2 3 2" xfId="750"/>
    <cellStyle name="Calculation 2 2 3 2 2" xfId="21381"/>
    <cellStyle name="Calculation 2 2 3 3" xfId="751"/>
    <cellStyle name="Calculation 2 2 3 3 2" xfId="21380"/>
    <cellStyle name="Calculation 2 2 3 4" xfId="752"/>
    <cellStyle name="Calculation 2 2 3 4 2" xfId="21379"/>
    <cellStyle name="Calculation 2 2 3 5" xfId="21382"/>
    <cellStyle name="Calculation 2 2 4" xfId="753"/>
    <cellStyle name="Calculation 2 2 4 2" xfId="754"/>
    <cellStyle name="Calculation 2 2 4 2 2" xfId="21377"/>
    <cellStyle name="Calculation 2 2 4 3" xfId="755"/>
    <cellStyle name="Calculation 2 2 4 3 2" xfId="21376"/>
    <cellStyle name="Calculation 2 2 4 4" xfId="756"/>
    <cellStyle name="Calculation 2 2 4 4 2" xfId="21375"/>
    <cellStyle name="Calculation 2 2 4 5" xfId="21378"/>
    <cellStyle name="Calculation 2 2 5" xfId="757"/>
    <cellStyle name="Calculation 2 2 5 2" xfId="758"/>
    <cellStyle name="Calculation 2 2 5 2 2" xfId="21373"/>
    <cellStyle name="Calculation 2 2 5 3" xfId="759"/>
    <cellStyle name="Calculation 2 2 5 3 2" xfId="21372"/>
    <cellStyle name="Calculation 2 2 5 4" xfId="760"/>
    <cellStyle name="Calculation 2 2 5 4 2" xfId="21371"/>
    <cellStyle name="Calculation 2 2 5 5" xfId="21374"/>
    <cellStyle name="Calculation 2 2 6" xfId="761"/>
    <cellStyle name="Calculation 2 2 6 2" xfId="21370"/>
    <cellStyle name="Calculation 2 2 7" xfId="762"/>
    <cellStyle name="Calculation 2 2 7 2" xfId="21369"/>
    <cellStyle name="Calculation 2 2 8" xfId="763"/>
    <cellStyle name="Calculation 2 2 8 2" xfId="21368"/>
    <cellStyle name="Calculation 2 2 9" xfId="764"/>
    <cellStyle name="Calculation 2 2 9 2" xfId="21367"/>
    <cellStyle name="Calculation 2 3" xfId="765"/>
    <cellStyle name="Calculation 2 3 2" xfId="766"/>
    <cellStyle name="Calculation 2 3 2 2" xfId="21366"/>
    <cellStyle name="Calculation 2 3 3" xfId="767"/>
    <cellStyle name="Calculation 2 3 3 2" xfId="21365"/>
    <cellStyle name="Calculation 2 3 4" xfId="768"/>
    <cellStyle name="Calculation 2 3 4 2" xfId="21364"/>
    <cellStyle name="Calculation 2 3 5" xfId="769"/>
    <cellStyle name="Calculation 2 3 5 2" xfId="21363"/>
    <cellStyle name="Calculation 2 4" xfId="770"/>
    <cellStyle name="Calculation 2 4 2" xfId="771"/>
    <cellStyle name="Calculation 2 4 2 2" xfId="21362"/>
    <cellStyle name="Calculation 2 4 3" xfId="772"/>
    <cellStyle name="Calculation 2 4 3 2" xfId="21361"/>
    <cellStyle name="Calculation 2 4 4" xfId="773"/>
    <cellStyle name="Calculation 2 4 4 2" xfId="21360"/>
    <cellStyle name="Calculation 2 4 5" xfId="774"/>
    <cellStyle name="Calculation 2 4 5 2" xfId="21359"/>
    <cellStyle name="Calculation 2 5" xfId="775"/>
    <cellStyle name="Calculation 2 5 2" xfId="776"/>
    <cellStyle name="Calculation 2 5 2 2" xfId="21358"/>
    <cellStyle name="Calculation 2 5 3" xfId="777"/>
    <cellStyle name="Calculation 2 5 3 2" xfId="21357"/>
    <cellStyle name="Calculation 2 5 4" xfId="778"/>
    <cellStyle name="Calculation 2 5 4 2" xfId="21356"/>
    <cellStyle name="Calculation 2 5 5" xfId="779"/>
    <cellStyle name="Calculation 2 5 5 2" xfId="21355"/>
    <cellStyle name="Calculation 2 6" xfId="780"/>
    <cellStyle name="Calculation 2 6 2" xfId="781"/>
    <cellStyle name="Calculation 2 6 2 2" xfId="21354"/>
    <cellStyle name="Calculation 2 6 3" xfId="782"/>
    <cellStyle name="Calculation 2 6 3 2" xfId="21353"/>
    <cellStyle name="Calculation 2 6 4" xfId="783"/>
    <cellStyle name="Calculation 2 6 4 2" xfId="21352"/>
    <cellStyle name="Calculation 2 6 5" xfId="784"/>
    <cellStyle name="Calculation 2 6 5 2" xfId="21351"/>
    <cellStyle name="Calculation 2 7" xfId="785"/>
    <cellStyle name="Calculation 2 7 2" xfId="786"/>
    <cellStyle name="Calculation 2 7 2 2" xfId="21350"/>
    <cellStyle name="Calculation 2 7 3" xfId="787"/>
    <cellStyle name="Calculation 2 7 3 2" xfId="21349"/>
    <cellStyle name="Calculation 2 7 4" xfId="788"/>
    <cellStyle name="Calculation 2 7 4 2" xfId="21348"/>
    <cellStyle name="Calculation 2 7 5" xfId="789"/>
    <cellStyle name="Calculation 2 7 5 2" xfId="21347"/>
    <cellStyle name="Calculation 2 8" xfId="790"/>
    <cellStyle name="Calculation 2 8 2" xfId="791"/>
    <cellStyle name="Calculation 2 8 2 2" xfId="21346"/>
    <cellStyle name="Calculation 2 8 3" xfId="792"/>
    <cellStyle name="Calculation 2 8 3 2" xfId="21345"/>
    <cellStyle name="Calculation 2 8 4" xfId="793"/>
    <cellStyle name="Calculation 2 8 4 2" xfId="21344"/>
    <cellStyle name="Calculation 2 8 5" xfId="794"/>
    <cellStyle name="Calculation 2 8 5 2" xfId="21343"/>
    <cellStyle name="Calculation 2 9" xfId="795"/>
    <cellStyle name="Calculation 2 9 2" xfId="796"/>
    <cellStyle name="Calculation 2 9 2 2" xfId="21342"/>
    <cellStyle name="Calculation 2 9 3" xfId="797"/>
    <cellStyle name="Calculation 2 9 3 2" xfId="21341"/>
    <cellStyle name="Calculation 2 9 4" xfId="798"/>
    <cellStyle name="Calculation 2 9 4 2" xfId="21340"/>
    <cellStyle name="Calculation 2 9 5" xfId="799"/>
    <cellStyle name="Calculation 2 9 5 2" xfId="21339"/>
    <cellStyle name="Calculation 3" xfId="800"/>
    <cellStyle name="Calculation 3 2" xfId="801"/>
    <cellStyle name="Calculation 3 2 2" xfId="21337"/>
    <cellStyle name="Calculation 3 3" xfId="802"/>
    <cellStyle name="Calculation 3 3 2" xfId="21336"/>
    <cellStyle name="Calculation 3 4" xfId="21338"/>
    <cellStyle name="Calculation 4" xfId="803"/>
    <cellStyle name="Calculation 4 2" xfId="804"/>
    <cellStyle name="Calculation 4 2 2" xfId="21334"/>
    <cellStyle name="Calculation 4 3" xfId="805"/>
    <cellStyle name="Calculation 4 3 2" xfId="21333"/>
    <cellStyle name="Calculation 4 4" xfId="21335"/>
    <cellStyle name="Calculation 5" xfId="806"/>
    <cellStyle name="Calculation 5 2" xfId="807"/>
    <cellStyle name="Calculation 5 2 2" xfId="21331"/>
    <cellStyle name="Calculation 5 3" xfId="808"/>
    <cellStyle name="Calculation 5 3 2" xfId="21330"/>
    <cellStyle name="Calculation 5 4" xfId="21332"/>
    <cellStyle name="Calculation 6" xfId="809"/>
    <cellStyle name="Calculation 6 2" xfId="810"/>
    <cellStyle name="Calculation 6 2 2" xfId="21328"/>
    <cellStyle name="Calculation 6 3" xfId="811"/>
    <cellStyle name="Calculation 6 3 2" xfId="21327"/>
    <cellStyle name="Calculation 6 4" xfId="21329"/>
    <cellStyle name="Calculation 7" xfId="812"/>
    <cellStyle name="Calculation 7 2" xfId="21326"/>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11" xfId="21413"/>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10 2" xfId="21324"/>
    <cellStyle name="Gia's 11" xfId="21325"/>
    <cellStyle name="Gia's 2" xfId="9187"/>
    <cellStyle name="Gia's 2 2" xfId="21323"/>
    <cellStyle name="Gia's 3" xfId="9188"/>
    <cellStyle name="Gia's 3 2" xfId="21322"/>
    <cellStyle name="Gia's 4" xfId="9189"/>
    <cellStyle name="Gia's 4 2" xfId="21321"/>
    <cellStyle name="Gia's 5" xfId="9190"/>
    <cellStyle name="Gia's 5 2" xfId="21320"/>
    <cellStyle name="Gia's 6" xfId="9191"/>
    <cellStyle name="Gia's 6 2" xfId="21319"/>
    <cellStyle name="Gia's 7" xfId="9192"/>
    <cellStyle name="Gia's 7 2" xfId="21318"/>
    <cellStyle name="Gia's 8" xfId="9193"/>
    <cellStyle name="Gia's 8 2" xfId="21317"/>
    <cellStyle name="Gia's 9" xfId="9194"/>
    <cellStyle name="Gia's 9 2" xfId="21316"/>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greyed 2" xfId="21315"/>
    <cellStyle name="Header1" xfId="9222"/>
    <cellStyle name="Header1 2" xfId="9223"/>
    <cellStyle name="Header1 3" xfId="9224"/>
    <cellStyle name="Header2" xfId="9225"/>
    <cellStyle name="Header2 2" xfId="9226"/>
    <cellStyle name="Header2 2 2" xfId="21313"/>
    <cellStyle name="Header2 3" xfId="9227"/>
    <cellStyle name="Header2 3 2" xfId="21312"/>
    <cellStyle name="Header2 4" xfId="21314"/>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eadingTable 2" xfId="21311"/>
    <cellStyle name="highlightExposure" xfId="9323"/>
    <cellStyle name="highlightExposure 2" xfId="21310"/>
    <cellStyle name="highlightPercentage" xfId="9324"/>
    <cellStyle name="highlightPercentage 2" xfId="21309"/>
    <cellStyle name="highlightText" xfId="9325"/>
    <cellStyle name="highlightText 2" xfId="21308"/>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2 2" xfId="21306"/>
    <cellStyle name="Input 2 10 3" xfId="9336"/>
    <cellStyle name="Input 2 10 3 2" xfId="21305"/>
    <cellStyle name="Input 2 10 4" xfId="9337"/>
    <cellStyle name="Input 2 10 4 2" xfId="21304"/>
    <cellStyle name="Input 2 10 5" xfId="9338"/>
    <cellStyle name="Input 2 10 5 2" xfId="21303"/>
    <cellStyle name="Input 2 11" xfId="9339"/>
    <cellStyle name="Input 2 11 2" xfId="9340"/>
    <cellStyle name="Input 2 11 2 2" xfId="21301"/>
    <cellStyle name="Input 2 11 3" xfId="9341"/>
    <cellStyle name="Input 2 11 3 2" xfId="21300"/>
    <cellStyle name="Input 2 11 4" xfId="9342"/>
    <cellStyle name="Input 2 11 4 2" xfId="21299"/>
    <cellStyle name="Input 2 11 5" xfId="9343"/>
    <cellStyle name="Input 2 11 5 2" xfId="21298"/>
    <cellStyle name="Input 2 11 6" xfId="21302"/>
    <cellStyle name="Input 2 12" xfId="9344"/>
    <cellStyle name="Input 2 12 2" xfId="9345"/>
    <cellStyle name="Input 2 12 2 2" xfId="21296"/>
    <cellStyle name="Input 2 12 3" xfId="9346"/>
    <cellStyle name="Input 2 12 3 2" xfId="21295"/>
    <cellStyle name="Input 2 12 4" xfId="9347"/>
    <cellStyle name="Input 2 12 4 2" xfId="21294"/>
    <cellStyle name="Input 2 12 5" xfId="9348"/>
    <cellStyle name="Input 2 12 5 2" xfId="21293"/>
    <cellStyle name="Input 2 12 6" xfId="21297"/>
    <cellStyle name="Input 2 13" xfId="9349"/>
    <cellStyle name="Input 2 13 2" xfId="9350"/>
    <cellStyle name="Input 2 13 2 2" xfId="21291"/>
    <cellStyle name="Input 2 13 3" xfId="9351"/>
    <cellStyle name="Input 2 13 3 2" xfId="21290"/>
    <cellStyle name="Input 2 13 4" xfId="9352"/>
    <cellStyle name="Input 2 13 4 2" xfId="21289"/>
    <cellStyle name="Input 2 13 5" xfId="21292"/>
    <cellStyle name="Input 2 14" xfId="9353"/>
    <cellStyle name="Input 2 14 2" xfId="21288"/>
    <cellStyle name="Input 2 15" xfId="9354"/>
    <cellStyle name="Input 2 15 2" xfId="21287"/>
    <cellStyle name="Input 2 16" xfId="9355"/>
    <cellStyle name="Input 2 16 2" xfId="21286"/>
    <cellStyle name="Input 2 17" xfId="21307"/>
    <cellStyle name="Input 2 2" xfId="9356"/>
    <cellStyle name="Input 2 2 10" xfId="21285"/>
    <cellStyle name="Input 2 2 2" xfId="9357"/>
    <cellStyle name="Input 2 2 2 2" xfId="9358"/>
    <cellStyle name="Input 2 2 2 2 2" xfId="21283"/>
    <cellStyle name="Input 2 2 2 3" xfId="9359"/>
    <cellStyle name="Input 2 2 2 3 2" xfId="21282"/>
    <cellStyle name="Input 2 2 2 4" xfId="9360"/>
    <cellStyle name="Input 2 2 2 4 2" xfId="21281"/>
    <cellStyle name="Input 2 2 2 5" xfId="21284"/>
    <cellStyle name="Input 2 2 3" xfId="9361"/>
    <cellStyle name="Input 2 2 3 2" xfId="9362"/>
    <cellStyle name="Input 2 2 3 2 2" xfId="21279"/>
    <cellStyle name="Input 2 2 3 3" xfId="9363"/>
    <cellStyle name="Input 2 2 3 3 2" xfId="21278"/>
    <cellStyle name="Input 2 2 3 4" xfId="9364"/>
    <cellStyle name="Input 2 2 3 4 2" xfId="21277"/>
    <cellStyle name="Input 2 2 3 5" xfId="21280"/>
    <cellStyle name="Input 2 2 4" xfId="9365"/>
    <cellStyle name="Input 2 2 4 2" xfId="9366"/>
    <cellStyle name="Input 2 2 4 2 2" xfId="21275"/>
    <cellStyle name="Input 2 2 4 3" xfId="9367"/>
    <cellStyle name="Input 2 2 4 3 2" xfId="21274"/>
    <cellStyle name="Input 2 2 4 4" xfId="9368"/>
    <cellStyle name="Input 2 2 4 4 2" xfId="21273"/>
    <cellStyle name="Input 2 2 4 5" xfId="21276"/>
    <cellStyle name="Input 2 2 5" xfId="9369"/>
    <cellStyle name="Input 2 2 5 2" xfId="9370"/>
    <cellStyle name="Input 2 2 5 2 2" xfId="21271"/>
    <cellStyle name="Input 2 2 5 3" xfId="9371"/>
    <cellStyle name="Input 2 2 5 3 2" xfId="21270"/>
    <cellStyle name="Input 2 2 5 4" xfId="9372"/>
    <cellStyle name="Input 2 2 5 4 2" xfId="21269"/>
    <cellStyle name="Input 2 2 5 5" xfId="21272"/>
    <cellStyle name="Input 2 2 6" xfId="9373"/>
    <cellStyle name="Input 2 2 6 2" xfId="21268"/>
    <cellStyle name="Input 2 2 7" xfId="9374"/>
    <cellStyle name="Input 2 2 7 2" xfId="21267"/>
    <cellStyle name="Input 2 2 8" xfId="9375"/>
    <cellStyle name="Input 2 2 8 2" xfId="21266"/>
    <cellStyle name="Input 2 2 9" xfId="9376"/>
    <cellStyle name="Input 2 2 9 2" xfId="21265"/>
    <cellStyle name="Input 2 3" xfId="9377"/>
    <cellStyle name="Input 2 3 2" xfId="9378"/>
    <cellStyle name="Input 2 3 2 2" xfId="21264"/>
    <cellStyle name="Input 2 3 3" xfId="9379"/>
    <cellStyle name="Input 2 3 3 2" xfId="21263"/>
    <cellStyle name="Input 2 3 4" xfId="9380"/>
    <cellStyle name="Input 2 3 4 2" xfId="21262"/>
    <cellStyle name="Input 2 3 5" xfId="9381"/>
    <cellStyle name="Input 2 3 5 2" xfId="21261"/>
    <cellStyle name="Input 2 4" xfId="9382"/>
    <cellStyle name="Input 2 4 2" xfId="9383"/>
    <cellStyle name="Input 2 4 2 2" xfId="21260"/>
    <cellStyle name="Input 2 4 3" xfId="9384"/>
    <cellStyle name="Input 2 4 3 2" xfId="21259"/>
    <cellStyle name="Input 2 4 4" xfId="9385"/>
    <cellStyle name="Input 2 4 4 2" xfId="21258"/>
    <cellStyle name="Input 2 4 5" xfId="9386"/>
    <cellStyle name="Input 2 4 5 2" xfId="21257"/>
    <cellStyle name="Input 2 5" xfId="9387"/>
    <cellStyle name="Input 2 5 2" xfId="9388"/>
    <cellStyle name="Input 2 5 2 2" xfId="21256"/>
    <cellStyle name="Input 2 5 3" xfId="9389"/>
    <cellStyle name="Input 2 5 3 2" xfId="21255"/>
    <cellStyle name="Input 2 5 4" xfId="9390"/>
    <cellStyle name="Input 2 5 4 2" xfId="21254"/>
    <cellStyle name="Input 2 5 5" xfId="9391"/>
    <cellStyle name="Input 2 5 5 2" xfId="21253"/>
    <cellStyle name="Input 2 6" xfId="9392"/>
    <cellStyle name="Input 2 6 2" xfId="9393"/>
    <cellStyle name="Input 2 6 2 2" xfId="21252"/>
    <cellStyle name="Input 2 6 3" xfId="9394"/>
    <cellStyle name="Input 2 6 3 2" xfId="21251"/>
    <cellStyle name="Input 2 6 4" xfId="9395"/>
    <cellStyle name="Input 2 6 4 2" xfId="21250"/>
    <cellStyle name="Input 2 6 5" xfId="9396"/>
    <cellStyle name="Input 2 6 5 2" xfId="21249"/>
    <cellStyle name="Input 2 7" xfId="9397"/>
    <cellStyle name="Input 2 7 2" xfId="9398"/>
    <cellStyle name="Input 2 7 2 2" xfId="21248"/>
    <cellStyle name="Input 2 7 3" xfId="9399"/>
    <cellStyle name="Input 2 7 3 2" xfId="21247"/>
    <cellStyle name="Input 2 7 4" xfId="9400"/>
    <cellStyle name="Input 2 7 4 2" xfId="21246"/>
    <cellStyle name="Input 2 7 5" xfId="9401"/>
    <cellStyle name="Input 2 7 5 2" xfId="21245"/>
    <cellStyle name="Input 2 8" xfId="9402"/>
    <cellStyle name="Input 2 8 2" xfId="9403"/>
    <cellStyle name="Input 2 8 2 2" xfId="21244"/>
    <cellStyle name="Input 2 8 3" xfId="9404"/>
    <cellStyle name="Input 2 8 3 2" xfId="21243"/>
    <cellStyle name="Input 2 8 4" xfId="9405"/>
    <cellStyle name="Input 2 8 4 2" xfId="21242"/>
    <cellStyle name="Input 2 8 5" xfId="9406"/>
    <cellStyle name="Input 2 8 5 2" xfId="21241"/>
    <cellStyle name="Input 2 9" xfId="9407"/>
    <cellStyle name="Input 2 9 2" xfId="9408"/>
    <cellStyle name="Input 2 9 2 2" xfId="21240"/>
    <cellStyle name="Input 2 9 3" xfId="9409"/>
    <cellStyle name="Input 2 9 3 2" xfId="21239"/>
    <cellStyle name="Input 2 9 4" xfId="9410"/>
    <cellStyle name="Input 2 9 4 2" xfId="21238"/>
    <cellStyle name="Input 2 9 5" xfId="9411"/>
    <cellStyle name="Input 2 9 5 2" xfId="21237"/>
    <cellStyle name="Input 3" xfId="9412"/>
    <cellStyle name="Input 3 2" xfId="9413"/>
    <cellStyle name="Input 3 2 2" xfId="21235"/>
    <cellStyle name="Input 3 3" xfId="9414"/>
    <cellStyle name="Input 3 3 2" xfId="21234"/>
    <cellStyle name="Input 3 4" xfId="21236"/>
    <cellStyle name="Input 4" xfId="9415"/>
    <cellStyle name="Input 4 2" xfId="9416"/>
    <cellStyle name="Input 4 2 2" xfId="21232"/>
    <cellStyle name="Input 4 3" xfId="9417"/>
    <cellStyle name="Input 4 3 2" xfId="21231"/>
    <cellStyle name="Input 4 4" xfId="21233"/>
    <cellStyle name="Input 5" xfId="9418"/>
    <cellStyle name="Input 5 2" xfId="9419"/>
    <cellStyle name="Input 5 2 2" xfId="21229"/>
    <cellStyle name="Input 5 3" xfId="9420"/>
    <cellStyle name="Input 5 3 2" xfId="21228"/>
    <cellStyle name="Input 5 4" xfId="21230"/>
    <cellStyle name="Input 6" xfId="9421"/>
    <cellStyle name="Input 6 2" xfId="9422"/>
    <cellStyle name="Input 6 2 2" xfId="21226"/>
    <cellStyle name="Input 6 3" xfId="9423"/>
    <cellStyle name="Input 6 3 2" xfId="21225"/>
    <cellStyle name="Input 6 4" xfId="21227"/>
    <cellStyle name="Input 7" xfId="9424"/>
    <cellStyle name="Input 7 2" xfId="21224"/>
    <cellStyle name="inputExposure" xfId="9425"/>
    <cellStyle name="inputExposure 2" xfId="21223"/>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1410"/>
    <cellStyle name="Normal 122" xfId="20960"/>
    <cellStyle name="Normal 123" xfId="21414"/>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sestdy draft" xfId="15"/>
    <cellStyle name="Normal_Casestdy draft 2" xfId="9"/>
    <cellStyle name="Normalny_Eksport 2000 - F" xfId="20382"/>
    <cellStyle name="Note 2" xfId="20383"/>
    <cellStyle name="Note 2 10" xfId="20384"/>
    <cellStyle name="Note 2 10 2" xfId="20385"/>
    <cellStyle name="Note 2 10 2 2" xfId="21221"/>
    <cellStyle name="Note 2 10 3" xfId="20386"/>
    <cellStyle name="Note 2 10 3 2" xfId="21220"/>
    <cellStyle name="Note 2 10 4" xfId="20387"/>
    <cellStyle name="Note 2 10 4 2" xfId="21219"/>
    <cellStyle name="Note 2 10 5" xfId="20388"/>
    <cellStyle name="Note 2 10 5 2" xfId="21218"/>
    <cellStyle name="Note 2 11" xfId="20389"/>
    <cellStyle name="Note 2 11 2" xfId="20390"/>
    <cellStyle name="Note 2 11 2 2" xfId="21217"/>
    <cellStyle name="Note 2 11 3" xfId="20391"/>
    <cellStyle name="Note 2 11 3 2" xfId="21216"/>
    <cellStyle name="Note 2 11 4" xfId="20392"/>
    <cellStyle name="Note 2 11 4 2" xfId="21215"/>
    <cellStyle name="Note 2 11 5" xfId="20393"/>
    <cellStyle name="Note 2 11 5 2" xfId="21214"/>
    <cellStyle name="Note 2 12" xfId="20394"/>
    <cellStyle name="Note 2 12 2" xfId="20395"/>
    <cellStyle name="Note 2 12 2 2" xfId="21213"/>
    <cellStyle name="Note 2 12 3" xfId="20396"/>
    <cellStyle name="Note 2 12 3 2" xfId="21212"/>
    <cellStyle name="Note 2 12 4" xfId="20397"/>
    <cellStyle name="Note 2 12 4 2" xfId="21211"/>
    <cellStyle name="Note 2 12 5" xfId="20398"/>
    <cellStyle name="Note 2 12 5 2" xfId="21210"/>
    <cellStyle name="Note 2 13" xfId="20399"/>
    <cellStyle name="Note 2 13 2" xfId="20400"/>
    <cellStyle name="Note 2 13 2 2" xfId="21209"/>
    <cellStyle name="Note 2 13 3" xfId="20401"/>
    <cellStyle name="Note 2 13 3 2" xfId="21208"/>
    <cellStyle name="Note 2 13 4" xfId="20402"/>
    <cellStyle name="Note 2 13 4 2" xfId="21207"/>
    <cellStyle name="Note 2 13 5" xfId="20403"/>
    <cellStyle name="Note 2 13 5 2" xfId="21206"/>
    <cellStyle name="Note 2 14" xfId="20404"/>
    <cellStyle name="Note 2 14 2" xfId="20405"/>
    <cellStyle name="Note 2 14 2 2" xfId="21204"/>
    <cellStyle name="Note 2 14 3" xfId="21205"/>
    <cellStyle name="Note 2 15" xfId="20406"/>
    <cellStyle name="Note 2 15 2" xfId="20407"/>
    <cellStyle name="Note 2 15 2 2" xfId="21203"/>
    <cellStyle name="Note 2 16" xfId="20408"/>
    <cellStyle name="Note 2 16 2" xfId="21202"/>
    <cellStyle name="Note 2 17" xfId="20409"/>
    <cellStyle name="Note 2 17 2" xfId="21201"/>
    <cellStyle name="Note 2 18" xfId="21222"/>
    <cellStyle name="Note 2 2" xfId="20410"/>
    <cellStyle name="Note 2 2 10" xfId="20411"/>
    <cellStyle name="Note 2 2 10 2" xfId="21199"/>
    <cellStyle name="Note 2 2 11" xfId="21200"/>
    <cellStyle name="Note 2 2 2" xfId="20412"/>
    <cellStyle name="Note 2 2 2 2" xfId="20413"/>
    <cellStyle name="Note 2 2 2 2 2" xfId="21197"/>
    <cellStyle name="Note 2 2 2 3" xfId="20414"/>
    <cellStyle name="Note 2 2 2 3 2" xfId="21196"/>
    <cellStyle name="Note 2 2 2 4" xfId="20415"/>
    <cellStyle name="Note 2 2 2 4 2" xfId="21195"/>
    <cellStyle name="Note 2 2 2 5" xfId="20416"/>
    <cellStyle name="Note 2 2 2 5 2" xfId="21194"/>
    <cellStyle name="Note 2 2 2 6" xfId="21198"/>
    <cellStyle name="Note 2 2 3" xfId="20417"/>
    <cellStyle name="Note 2 2 3 2" xfId="20418"/>
    <cellStyle name="Note 2 2 3 2 2" xfId="21193"/>
    <cellStyle name="Note 2 2 3 3" xfId="20419"/>
    <cellStyle name="Note 2 2 3 3 2" xfId="21192"/>
    <cellStyle name="Note 2 2 3 4" xfId="20420"/>
    <cellStyle name="Note 2 2 3 4 2" xfId="21191"/>
    <cellStyle name="Note 2 2 3 5" xfId="20421"/>
    <cellStyle name="Note 2 2 3 5 2" xfId="21190"/>
    <cellStyle name="Note 2 2 4" xfId="20422"/>
    <cellStyle name="Note 2 2 4 2" xfId="20423"/>
    <cellStyle name="Note 2 2 4 2 2" xfId="21188"/>
    <cellStyle name="Note 2 2 4 3" xfId="20424"/>
    <cellStyle name="Note 2 2 4 3 2" xfId="21187"/>
    <cellStyle name="Note 2 2 4 4" xfId="20425"/>
    <cellStyle name="Note 2 2 4 4 2" xfId="21186"/>
    <cellStyle name="Note 2 2 4 5" xfId="21189"/>
    <cellStyle name="Note 2 2 5" xfId="20426"/>
    <cellStyle name="Note 2 2 5 2" xfId="20427"/>
    <cellStyle name="Note 2 2 5 2 2" xfId="21184"/>
    <cellStyle name="Note 2 2 5 3" xfId="20428"/>
    <cellStyle name="Note 2 2 5 3 2" xfId="21183"/>
    <cellStyle name="Note 2 2 5 4" xfId="20429"/>
    <cellStyle name="Note 2 2 5 4 2" xfId="21182"/>
    <cellStyle name="Note 2 2 5 5" xfId="21185"/>
    <cellStyle name="Note 2 2 6" xfId="20430"/>
    <cellStyle name="Note 2 2 6 2" xfId="21181"/>
    <cellStyle name="Note 2 2 7" xfId="20431"/>
    <cellStyle name="Note 2 2 7 2" xfId="21180"/>
    <cellStyle name="Note 2 2 8" xfId="20432"/>
    <cellStyle name="Note 2 2 8 2" xfId="21179"/>
    <cellStyle name="Note 2 2 9" xfId="20433"/>
    <cellStyle name="Note 2 2 9 2" xfId="21178"/>
    <cellStyle name="Note 2 3" xfId="20434"/>
    <cellStyle name="Note 2 3 2" xfId="20435"/>
    <cellStyle name="Note 2 3 2 2" xfId="21177"/>
    <cellStyle name="Note 2 3 3" xfId="20436"/>
    <cellStyle name="Note 2 3 3 2" xfId="21176"/>
    <cellStyle name="Note 2 3 4" xfId="20437"/>
    <cellStyle name="Note 2 3 4 2" xfId="21175"/>
    <cellStyle name="Note 2 3 5" xfId="20438"/>
    <cellStyle name="Note 2 3 5 2" xfId="21174"/>
    <cellStyle name="Note 2 4" xfId="20439"/>
    <cellStyle name="Note 2 4 2" xfId="20440"/>
    <cellStyle name="Note 2 4 2 2" xfId="20441"/>
    <cellStyle name="Note 2 4 2 2 2" xfId="21173"/>
    <cellStyle name="Note 2 4 3" xfId="20442"/>
    <cellStyle name="Note 2 4 3 2" xfId="20443"/>
    <cellStyle name="Note 2 4 3 2 2" xfId="21172"/>
    <cellStyle name="Note 2 4 4" xfId="20444"/>
    <cellStyle name="Note 2 4 4 2" xfId="20445"/>
    <cellStyle name="Note 2 4 4 2 2" xfId="21171"/>
    <cellStyle name="Note 2 4 5" xfId="20446"/>
    <cellStyle name="Note 2 4 6" xfId="20447"/>
    <cellStyle name="Note 2 4 7" xfId="20448"/>
    <cellStyle name="Note 2 4 7 2" xfId="21170"/>
    <cellStyle name="Note 2 5" xfId="20449"/>
    <cellStyle name="Note 2 5 2" xfId="20450"/>
    <cellStyle name="Note 2 5 2 2" xfId="20451"/>
    <cellStyle name="Note 2 5 2 2 2" xfId="21169"/>
    <cellStyle name="Note 2 5 3" xfId="20452"/>
    <cellStyle name="Note 2 5 3 2" xfId="20453"/>
    <cellStyle name="Note 2 5 3 2 2" xfId="21168"/>
    <cellStyle name="Note 2 5 4" xfId="20454"/>
    <cellStyle name="Note 2 5 4 2" xfId="20455"/>
    <cellStyle name="Note 2 5 4 2 2" xfId="21167"/>
    <cellStyle name="Note 2 5 5" xfId="20456"/>
    <cellStyle name="Note 2 5 6" xfId="20457"/>
    <cellStyle name="Note 2 5 7" xfId="20458"/>
    <cellStyle name="Note 2 5 7 2" xfId="21166"/>
    <cellStyle name="Note 2 6" xfId="20459"/>
    <cellStyle name="Note 2 6 2" xfId="20460"/>
    <cellStyle name="Note 2 6 2 2" xfId="20461"/>
    <cellStyle name="Note 2 6 2 2 2" xfId="21165"/>
    <cellStyle name="Note 2 6 3" xfId="20462"/>
    <cellStyle name="Note 2 6 3 2" xfId="20463"/>
    <cellStyle name="Note 2 6 3 2 2" xfId="21164"/>
    <cellStyle name="Note 2 6 4" xfId="20464"/>
    <cellStyle name="Note 2 6 4 2" xfId="20465"/>
    <cellStyle name="Note 2 6 4 2 2" xfId="21163"/>
    <cellStyle name="Note 2 6 5" xfId="20466"/>
    <cellStyle name="Note 2 6 6" xfId="20467"/>
    <cellStyle name="Note 2 6 7" xfId="20468"/>
    <cellStyle name="Note 2 6 7 2" xfId="21162"/>
    <cellStyle name="Note 2 7" xfId="20469"/>
    <cellStyle name="Note 2 7 2" xfId="20470"/>
    <cellStyle name="Note 2 7 2 2" xfId="20471"/>
    <cellStyle name="Note 2 7 2 2 2" xfId="21161"/>
    <cellStyle name="Note 2 7 3" xfId="20472"/>
    <cellStyle name="Note 2 7 3 2" xfId="20473"/>
    <cellStyle name="Note 2 7 3 2 2" xfId="21160"/>
    <cellStyle name="Note 2 7 4" xfId="20474"/>
    <cellStyle name="Note 2 7 4 2" xfId="20475"/>
    <cellStyle name="Note 2 7 4 2 2" xfId="21159"/>
    <cellStyle name="Note 2 7 5" xfId="20476"/>
    <cellStyle name="Note 2 7 6" xfId="20477"/>
    <cellStyle name="Note 2 7 7" xfId="20478"/>
    <cellStyle name="Note 2 7 7 2" xfId="21158"/>
    <cellStyle name="Note 2 8" xfId="20479"/>
    <cellStyle name="Note 2 8 2" xfId="20480"/>
    <cellStyle name="Note 2 8 2 2" xfId="21157"/>
    <cellStyle name="Note 2 8 3" xfId="20481"/>
    <cellStyle name="Note 2 8 3 2" xfId="21156"/>
    <cellStyle name="Note 2 8 4" xfId="20482"/>
    <cellStyle name="Note 2 8 4 2" xfId="21155"/>
    <cellStyle name="Note 2 8 5" xfId="20483"/>
    <cellStyle name="Note 2 8 5 2" xfId="21154"/>
    <cellStyle name="Note 2 9" xfId="20484"/>
    <cellStyle name="Note 2 9 2" xfId="20485"/>
    <cellStyle name="Note 2 9 2 2" xfId="21153"/>
    <cellStyle name="Note 2 9 3" xfId="20486"/>
    <cellStyle name="Note 2 9 3 2" xfId="21152"/>
    <cellStyle name="Note 2 9 4" xfId="20487"/>
    <cellStyle name="Note 2 9 4 2" xfId="21151"/>
    <cellStyle name="Note 2 9 5" xfId="20488"/>
    <cellStyle name="Note 2 9 5 2" xfId="21150"/>
    <cellStyle name="Note 3 2" xfId="20489"/>
    <cellStyle name="Note 3 2 2" xfId="20490"/>
    <cellStyle name="Note 3 2 2 2" xfId="21148"/>
    <cellStyle name="Note 3 2 3" xfId="20491"/>
    <cellStyle name="Note 3 2 4" xfId="21149"/>
    <cellStyle name="Note 3 3" xfId="20492"/>
    <cellStyle name="Note 3 3 2" xfId="20493"/>
    <cellStyle name="Note 3 3 3" xfId="21147"/>
    <cellStyle name="Note 3 4" xfId="20494"/>
    <cellStyle name="Note 3 4 2" xfId="21146"/>
    <cellStyle name="Note 3 5" xfId="20495"/>
    <cellStyle name="Note 4 2" xfId="20496"/>
    <cellStyle name="Note 4 2 2" xfId="20497"/>
    <cellStyle name="Note 4 2 2 2" xfId="21144"/>
    <cellStyle name="Note 4 2 3" xfId="20498"/>
    <cellStyle name="Note 4 2 4" xfId="21145"/>
    <cellStyle name="Note 4 3" xfId="20499"/>
    <cellStyle name="Note 4 4" xfId="20500"/>
    <cellStyle name="Note 4 4 2" xfId="21143"/>
    <cellStyle name="Note 4 5" xfId="20501"/>
    <cellStyle name="Note 5" xfId="20502"/>
    <cellStyle name="Note 5 2" xfId="20503"/>
    <cellStyle name="Note 5 2 2" xfId="20504"/>
    <cellStyle name="Note 5 2 3" xfId="21141"/>
    <cellStyle name="Note 5 3" xfId="20505"/>
    <cellStyle name="Note 5 3 2" xfId="20506"/>
    <cellStyle name="Note 5 3 3" xfId="21140"/>
    <cellStyle name="Note 5 4" xfId="20507"/>
    <cellStyle name="Note 5 4 2" xfId="21139"/>
    <cellStyle name="Note 5 5" xfId="20508"/>
    <cellStyle name="Note 5 6" xfId="21142"/>
    <cellStyle name="Note 6" xfId="20509"/>
    <cellStyle name="Note 6 2" xfId="20510"/>
    <cellStyle name="Note 6 2 2" xfId="20511"/>
    <cellStyle name="Note 6 2 3" xfId="21137"/>
    <cellStyle name="Note 6 3" xfId="20512"/>
    <cellStyle name="Note 6 4" xfId="20513"/>
    <cellStyle name="Note 6 5" xfId="21138"/>
    <cellStyle name="Note 7" xfId="20514"/>
    <cellStyle name="Note 7 2" xfId="21136"/>
    <cellStyle name="Note 8" xfId="20515"/>
    <cellStyle name="Note 8 2" xfId="20516"/>
    <cellStyle name="Note 8 2 2" xfId="21134"/>
    <cellStyle name="Note 8 3" xfId="21135"/>
    <cellStyle name="Note 9" xfId="20517"/>
    <cellStyle name="Note 9 2" xfId="21133"/>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alExposure 2" xfId="21132"/>
    <cellStyle name="OptionHeading" xfId="20525"/>
    <cellStyle name="OptionHeading 2" xfId="20526"/>
    <cellStyle name="OptionHeading 3" xfId="20527"/>
    <cellStyle name="Output 2" xfId="20528"/>
    <cellStyle name="Output 2 10" xfId="20529"/>
    <cellStyle name="Output 2 10 2" xfId="20530"/>
    <cellStyle name="Output 2 10 2 2" xfId="21130"/>
    <cellStyle name="Output 2 10 3" xfId="20531"/>
    <cellStyle name="Output 2 10 3 2" xfId="21129"/>
    <cellStyle name="Output 2 10 4" xfId="20532"/>
    <cellStyle name="Output 2 10 4 2" xfId="21128"/>
    <cellStyle name="Output 2 10 5" xfId="20533"/>
    <cellStyle name="Output 2 10 5 2" xfId="21127"/>
    <cellStyle name="Output 2 11" xfId="20534"/>
    <cellStyle name="Output 2 11 2" xfId="20535"/>
    <cellStyle name="Output 2 11 2 2" xfId="21125"/>
    <cellStyle name="Output 2 11 3" xfId="20536"/>
    <cellStyle name="Output 2 11 3 2" xfId="21124"/>
    <cellStyle name="Output 2 11 4" xfId="20537"/>
    <cellStyle name="Output 2 11 4 2" xfId="21123"/>
    <cellStyle name="Output 2 11 5" xfId="20538"/>
    <cellStyle name="Output 2 11 5 2" xfId="21122"/>
    <cellStyle name="Output 2 11 6" xfId="21126"/>
    <cellStyle name="Output 2 12" xfId="20539"/>
    <cellStyle name="Output 2 12 2" xfId="20540"/>
    <cellStyle name="Output 2 12 2 2" xfId="21120"/>
    <cellStyle name="Output 2 12 3" xfId="20541"/>
    <cellStyle name="Output 2 12 3 2" xfId="21119"/>
    <cellStyle name="Output 2 12 4" xfId="20542"/>
    <cellStyle name="Output 2 12 4 2" xfId="21118"/>
    <cellStyle name="Output 2 12 5" xfId="20543"/>
    <cellStyle name="Output 2 12 5 2" xfId="21117"/>
    <cellStyle name="Output 2 12 6" xfId="21121"/>
    <cellStyle name="Output 2 13" xfId="20544"/>
    <cellStyle name="Output 2 13 2" xfId="20545"/>
    <cellStyle name="Output 2 13 2 2" xfId="21115"/>
    <cellStyle name="Output 2 13 3" xfId="20546"/>
    <cellStyle name="Output 2 13 3 2" xfId="21114"/>
    <cellStyle name="Output 2 13 4" xfId="20547"/>
    <cellStyle name="Output 2 13 4 2" xfId="21113"/>
    <cellStyle name="Output 2 13 5" xfId="21116"/>
    <cellStyle name="Output 2 14" xfId="20548"/>
    <cellStyle name="Output 2 14 2" xfId="21112"/>
    <cellStyle name="Output 2 15" xfId="20549"/>
    <cellStyle name="Output 2 15 2" xfId="21111"/>
    <cellStyle name="Output 2 16" xfId="20550"/>
    <cellStyle name="Output 2 16 2" xfId="21110"/>
    <cellStyle name="Output 2 17" xfId="21131"/>
    <cellStyle name="Output 2 2" xfId="20551"/>
    <cellStyle name="Output 2 2 10" xfId="21109"/>
    <cellStyle name="Output 2 2 2" xfId="20552"/>
    <cellStyle name="Output 2 2 2 2" xfId="20553"/>
    <cellStyle name="Output 2 2 2 2 2" xfId="21107"/>
    <cellStyle name="Output 2 2 2 3" xfId="20554"/>
    <cellStyle name="Output 2 2 2 3 2" xfId="21106"/>
    <cellStyle name="Output 2 2 2 4" xfId="20555"/>
    <cellStyle name="Output 2 2 2 4 2" xfId="21105"/>
    <cellStyle name="Output 2 2 2 5" xfId="21108"/>
    <cellStyle name="Output 2 2 3" xfId="20556"/>
    <cellStyle name="Output 2 2 3 2" xfId="20557"/>
    <cellStyle name="Output 2 2 3 2 2" xfId="21103"/>
    <cellStyle name="Output 2 2 3 3" xfId="20558"/>
    <cellStyle name="Output 2 2 3 3 2" xfId="21102"/>
    <cellStyle name="Output 2 2 3 4" xfId="20559"/>
    <cellStyle name="Output 2 2 3 4 2" xfId="21101"/>
    <cellStyle name="Output 2 2 3 5" xfId="21104"/>
    <cellStyle name="Output 2 2 4" xfId="20560"/>
    <cellStyle name="Output 2 2 4 2" xfId="20561"/>
    <cellStyle name="Output 2 2 4 2 2" xfId="21099"/>
    <cellStyle name="Output 2 2 4 3" xfId="20562"/>
    <cellStyle name="Output 2 2 4 3 2" xfId="21098"/>
    <cellStyle name="Output 2 2 4 4" xfId="20563"/>
    <cellStyle name="Output 2 2 4 4 2" xfId="21097"/>
    <cellStyle name="Output 2 2 4 5" xfId="21100"/>
    <cellStyle name="Output 2 2 5" xfId="20564"/>
    <cellStyle name="Output 2 2 5 2" xfId="20565"/>
    <cellStyle name="Output 2 2 5 2 2" xfId="21095"/>
    <cellStyle name="Output 2 2 5 3" xfId="20566"/>
    <cellStyle name="Output 2 2 5 3 2" xfId="21094"/>
    <cellStyle name="Output 2 2 5 4" xfId="20567"/>
    <cellStyle name="Output 2 2 5 4 2" xfId="21093"/>
    <cellStyle name="Output 2 2 5 5" xfId="21096"/>
    <cellStyle name="Output 2 2 6" xfId="20568"/>
    <cellStyle name="Output 2 2 6 2" xfId="21092"/>
    <cellStyle name="Output 2 2 7" xfId="20569"/>
    <cellStyle name="Output 2 2 7 2" xfId="21091"/>
    <cellStyle name="Output 2 2 8" xfId="20570"/>
    <cellStyle name="Output 2 2 8 2" xfId="21090"/>
    <cellStyle name="Output 2 2 9" xfId="20571"/>
    <cellStyle name="Output 2 2 9 2" xfId="21089"/>
    <cellStyle name="Output 2 3" xfId="20572"/>
    <cellStyle name="Output 2 3 2" xfId="20573"/>
    <cellStyle name="Output 2 3 2 2" xfId="21088"/>
    <cellStyle name="Output 2 3 3" xfId="20574"/>
    <cellStyle name="Output 2 3 3 2" xfId="21087"/>
    <cellStyle name="Output 2 3 4" xfId="20575"/>
    <cellStyle name="Output 2 3 4 2" xfId="21086"/>
    <cellStyle name="Output 2 3 5" xfId="20576"/>
    <cellStyle name="Output 2 3 5 2" xfId="21085"/>
    <cellStyle name="Output 2 4" xfId="20577"/>
    <cellStyle name="Output 2 4 2" xfId="20578"/>
    <cellStyle name="Output 2 4 2 2" xfId="21084"/>
    <cellStyle name="Output 2 4 3" xfId="20579"/>
    <cellStyle name="Output 2 4 3 2" xfId="21083"/>
    <cellStyle name="Output 2 4 4" xfId="20580"/>
    <cellStyle name="Output 2 4 4 2" xfId="21082"/>
    <cellStyle name="Output 2 4 5" xfId="20581"/>
    <cellStyle name="Output 2 4 5 2" xfId="21081"/>
    <cellStyle name="Output 2 5" xfId="20582"/>
    <cellStyle name="Output 2 5 2" xfId="20583"/>
    <cellStyle name="Output 2 5 2 2" xfId="21080"/>
    <cellStyle name="Output 2 5 3" xfId="20584"/>
    <cellStyle name="Output 2 5 3 2" xfId="21079"/>
    <cellStyle name="Output 2 5 4" xfId="20585"/>
    <cellStyle name="Output 2 5 4 2" xfId="21078"/>
    <cellStyle name="Output 2 5 5" xfId="20586"/>
    <cellStyle name="Output 2 5 5 2" xfId="21077"/>
    <cellStyle name="Output 2 6" xfId="20587"/>
    <cellStyle name="Output 2 6 2" xfId="20588"/>
    <cellStyle name="Output 2 6 2 2" xfId="21076"/>
    <cellStyle name="Output 2 6 3" xfId="20589"/>
    <cellStyle name="Output 2 6 3 2" xfId="21075"/>
    <cellStyle name="Output 2 6 4" xfId="20590"/>
    <cellStyle name="Output 2 6 4 2" xfId="21074"/>
    <cellStyle name="Output 2 6 5" xfId="20591"/>
    <cellStyle name="Output 2 6 5 2" xfId="21073"/>
    <cellStyle name="Output 2 7" xfId="20592"/>
    <cellStyle name="Output 2 7 2" xfId="20593"/>
    <cellStyle name="Output 2 7 2 2" xfId="21072"/>
    <cellStyle name="Output 2 7 3" xfId="20594"/>
    <cellStyle name="Output 2 7 3 2" xfId="21071"/>
    <cellStyle name="Output 2 7 4" xfId="20595"/>
    <cellStyle name="Output 2 7 4 2" xfId="21070"/>
    <cellStyle name="Output 2 7 5" xfId="20596"/>
    <cellStyle name="Output 2 7 5 2" xfId="21069"/>
    <cellStyle name="Output 2 8" xfId="20597"/>
    <cellStyle name="Output 2 8 2" xfId="20598"/>
    <cellStyle name="Output 2 8 2 2" xfId="21068"/>
    <cellStyle name="Output 2 8 3" xfId="20599"/>
    <cellStyle name="Output 2 8 3 2" xfId="21067"/>
    <cellStyle name="Output 2 8 4" xfId="20600"/>
    <cellStyle name="Output 2 8 4 2" xfId="21066"/>
    <cellStyle name="Output 2 8 5" xfId="20601"/>
    <cellStyle name="Output 2 8 5 2" xfId="21065"/>
    <cellStyle name="Output 2 9" xfId="20602"/>
    <cellStyle name="Output 2 9 2" xfId="20603"/>
    <cellStyle name="Output 2 9 2 2" xfId="21064"/>
    <cellStyle name="Output 2 9 3" xfId="20604"/>
    <cellStyle name="Output 2 9 3 2" xfId="21063"/>
    <cellStyle name="Output 2 9 4" xfId="20605"/>
    <cellStyle name="Output 2 9 4 2" xfId="21062"/>
    <cellStyle name="Output 2 9 5" xfId="20606"/>
    <cellStyle name="Output 2 9 5 2" xfId="21061"/>
    <cellStyle name="Output 3" xfId="20607"/>
    <cellStyle name="Output 3 2" xfId="20608"/>
    <cellStyle name="Output 3 2 2" xfId="21059"/>
    <cellStyle name="Output 3 3" xfId="20609"/>
    <cellStyle name="Output 3 3 2" xfId="21058"/>
    <cellStyle name="Output 3 4" xfId="21060"/>
    <cellStyle name="Output 4" xfId="20610"/>
    <cellStyle name="Output 4 2" xfId="20611"/>
    <cellStyle name="Output 4 2 2" xfId="21056"/>
    <cellStyle name="Output 4 3" xfId="20612"/>
    <cellStyle name="Output 4 3 2" xfId="21055"/>
    <cellStyle name="Output 4 4" xfId="21057"/>
    <cellStyle name="Output 5" xfId="20613"/>
    <cellStyle name="Output 5 2" xfId="20614"/>
    <cellStyle name="Output 5 2 2" xfId="21053"/>
    <cellStyle name="Output 5 3" xfId="20615"/>
    <cellStyle name="Output 5 3 2" xfId="21052"/>
    <cellStyle name="Output 5 4" xfId="21054"/>
    <cellStyle name="Output 6" xfId="20616"/>
    <cellStyle name="Output 6 2" xfId="20617"/>
    <cellStyle name="Output 6 2 2" xfId="21050"/>
    <cellStyle name="Output 6 3" xfId="20618"/>
    <cellStyle name="Output 6 3 2" xfId="21049"/>
    <cellStyle name="Output 6 4" xfId="21051"/>
    <cellStyle name="Output 7" xfId="20619"/>
    <cellStyle name="Output 7 2" xfId="21048"/>
    <cellStyle name="Percen - Style1" xfId="20620"/>
    <cellStyle name="Percent" xfId="20961"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Exposure 2" xfId="21047"/>
    <cellStyle name="showParameterE" xfId="20787"/>
    <cellStyle name="showParameterE 2" xfId="21046"/>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Style 9" xfId="21411"/>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2 2" xfId="21044"/>
    <cellStyle name="Total 2 10 3" xfId="20826"/>
    <cellStyle name="Total 2 10 3 2" xfId="21043"/>
    <cellStyle name="Total 2 10 4" xfId="20827"/>
    <cellStyle name="Total 2 10 4 2" xfId="21042"/>
    <cellStyle name="Total 2 10 5" xfId="20828"/>
    <cellStyle name="Total 2 10 5 2" xfId="21041"/>
    <cellStyle name="Total 2 11" xfId="20829"/>
    <cellStyle name="Total 2 11 2" xfId="20830"/>
    <cellStyle name="Total 2 11 2 2" xfId="21039"/>
    <cellStyle name="Total 2 11 3" xfId="20831"/>
    <cellStyle name="Total 2 11 3 2" xfId="21038"/>
    <cellStyle name="Total 2 11 4" xfId="20832"/>
    <cellStyle name="Total 2 11 4 2" xfId="21037"/>
    <cellStyle name="Total 2 11 5" xfId="20833"/>
    <cellStyle name="Total 2 11 5 2" xfId="21036"/>
    <cellStyle name="Total 2 11 6" xfId="21040"/>
    <cellStyle name="Total 2 12" xfId="20834"/>
    <cellStyle name="Total 2 12 2" xfId="20835"/>
    <cellStyle name="Total 2 12 2 2" xfId="21034"/>
    <cellStyle name="Total 2 12 3" xfId="20836"/>
    <cellStyle name="Total 2 12 3 2" xfId="21033"/>
    <cellStyle name="Total 2 12 4" xfId="20837"/>
    <cellStyle name="Total 2 12 4 2" xfId="21032"/>
    <cellStyle name="Total 2 12 5" xfId="20838"/>
    <cellStyle name="Total 2 12 5 2" xfId="21031"/>
    <cellStyle name="Total 2 12 6" xfId="21035"/>
    <cellStyle name="Total 2 13" xfId="20839"/>
    <cellStyle name="Total 2 13 2" xfId="20840"/>
    <cellStyle name="Total 2 13 2 2" xfId="21029"/>
    <cellStyle name="Total 2 13 3" xfId="20841"/>
    <cellStyle name="Total 2 13 3 2" xfId="21028"/>
    <cellStyle name="Total 2 13 4" xfId="20842"/>
    <cellStyle name="Total 2 13 4 2" xfId="21027"/>
    <cellStyle name="Total 2 13 5" xfId="21030"/>
    <cellStyle name="Total 2 14" xfId="20843"/>
    <cellStyle name="Total 2 14 2" xfId="21026"/>
    <cellStyle name="Total 2 15" xfId="20844"/>
    <cellStyle name="Total 2 15 2" xfId="21025"/>
    <cellStyle name="Total 2 16" xfId="20845"/>
    <cellStyle name="Total 2 16 2" xfId="21024"/>
    <cellStyle name="Total 2 17" xfId="21045"/>
    <cellStyle name="Total 2 2" xfId="20846"/>
    <cellStyle name="Total 2 2 10" xfId="21023"/>
    <cellStyle name="Total 2 2 2" xfId="20847"/>
    <cellStyle name="Total 2 2 2 2" xfId="20848"/>
    <cellStyle name="Total 2 2 2 2 2" xfId="21021"/>
    <cellStyle name="Total 2 2 2 3" xfId="20849"/>
    <cellStyle name="Total 2 2 2 3 2" xfId="21020"/>
    <cellStyle name="Total 2 2 2 4" xfId="20850"/>
    <cellStyle name="Total 2 2 2 4 2" xfId="21019"/>
    <cellStyle name="Total 2 2 2 5" xfId="21022"/>
    <cellStyle name="Total 2 2 3" xfId="20851"/>
    <cellStyle name="Total 2 2 3 2" xfId="20852"/>
    <cellStyle name="Total 2 2 3 2 2" xfId="21017"/>
    <cellStyle name="Total 2 2 3 3" xfId="20853"/>
    <cellStyle name="Total 2 2 3 3 2" xfId="21016"/>
    <cellStyle name="Total 2 2 3 4" xfId="20854"/>
    <cellStyle name="Total 2 2 3 4 2" xfId="21015"/>
    <cellStyle name="Total 2 2 3 5" xfId="21018"/>
    <cellStyle name="Total 2 2 4" xfId="20855"/>
    <cellStyle name="Total 2 2 4 2" xfId="20856"/>
    <cellStyle name="Total 2 2 4 2 2" xfId="21013"/>
    <cellStyle name="Total 2 2 4 3" xfId="20857"/>
    <cellStyle name="Total 2 2 4 3 2" xfId="21012"/>
    <cellStyle name="Total 2 2 4 4" xfId="20858"/>
    <cellStyle name="Total 2 2 4 4 2" xfId="21011"/>
    <cellStyle name="Total 2 2 4 5" xfId="21014"/>
    <cellStyle name="Total 2 2 5" xfId="20859"/>
    <cellStyle name="Total 2 2 5 2" xfId="20860"/>
    <cellStyle name="Total 2 2 5 2 2" xfId="21009"/>
    <cellStyle name="Total 2 2 5 3" xfId="20861"/>
    <cellStyle name="Total 2 2 5 3 2" xfId="21008"/>
    <cellStyle name="Total 2 2 5 4" xfId="20862"/>
    <cellStyle name="Total 2 2 5 4 2" xfId="21007"/>
    <cellStyle name="Total 2 2 5 5" xfId="21010"/>
    <cellStyle name="Total 2 2 6" xfId="20863"/>
    <cellStyle name="Total 2 2 6 2" xfId="21006"/>
    <cellStyle name="Total 2 2 7" xfId="20864"/>
    <cellStyle name="Total 2 2 7 2" xfId="21005"/>
    <cellStyle name="Total 2 2 8" xfId="20865"/>
    <cellStyle name="Total 2 2 8 2" xfId="21004"/>
    <cellStyle name="Total 2 2 9" xfId="20866"/>
    <cellStyle name="Total 2 2 9 2" xfId="21003"/>
    <cellStyle name="Total 2 3" xfId="20867"/>
    <cellStyle name="Total 2 3 2" xfId="20868"/>
    <cellStyle name="Total 2 3 2 2" xfId="21002"/>
    <cellStyle name="Total 2 3 3" xfId="20869"/>
    <cellStyle name="Total 2 3 3 2" xfId="21001"/>
    <cellStyle name="Total 2 3 4" xfId="20870"/>
    <cellStyle name="Total 2 3 4 2" xfId="21000"/>
    <cellStyle name="Total 2 3 5" xfId="20871"/>
    <cellStyle name="Total 2 3 5 2" xfId="20999"/>
    <cellStyle name="Total 2 4" xfId="20872"/>
    <cellStyle name="Total 2 4 2" xfId="20873"/>
    <cellStyle name="Total 2 4 2 2" xfId="20998"/>
    <cellStyle name="Total 2 4 3" xfId="20874"/>
    <cellStyle name="Total 2 4 3 2" xfId="20997"/>
    <cellStyle name="Total 2 4 4" xfId="20875"/>
    <cellStyle name="Total 2 4 4 2" xfId="20996"/>
    <cellStyle name="Total 2 4 5" xfId="20876"/>
    <cellStyle name="Total 2 4 5 2" xfId="20995"/>
    <cellStyle name="Total 2 5" xfId="20877"/>
    <cellStyle name="Total 2 5 2" xfId="20878"/>
    <cellStyle name="Total 2 5 2 2" xfId="20994"/>
    <cellStyle name="Total 2 5 3" xfId="20879"/>
    <cellStyle name="Total 2 5 3 2" xfId="20993"/>
    <cellStyle name="Total 2 5 4" xfId="20880"/>
    <cellStyle name="Total 2 5 4 2" xfId="20992"/>
    <cellStyle name="Total 2 5 5" xfId="20881"/>
    <cellStyle name="Total 2 5 5 2" xfId="20991"/>
    <cellStyle name="Total 2 6" xfId="20882"/>
    <cellStyle name="Total 2 6 2" xfId="20883"/>
    <cellStyle name="Total 2 6 2 2" xfId="20990"/>
    <cellStyle name="Total 2 6 3" xfId="20884"/>
    <cellStyle name="Total 2 6 3 2" xfId="20989"/>
    <cellStyle name="Total 2 6 4" xfId="20885"/>
    <cellStyle name="Total 2 6 4 2" xfId="20988"/>
    <cellStyle name="Total 2 6 5" xfId="20886"/>
    <cellStyle name="Total 2 6 5 2" xfId="20987"/>
    <cellStyle name="Total 2 7" xfId="20887"/>
    <cellStyle name="Total 2 7 2" xfId="20888"/>
    <cellStyle name="Total 2 7 2 2" xfId="20986"/>
    <cellStyle name="Total 2 7 3" xfId="20889"/>
    <cellStyle name="Total 2 7 3 2" xfId="20985"/>
    <cellStyle name="Total 2 7 4" xfId="20890"/>
    <cellStyle name="Total 2 7 4 2" xfId="20984"/>
    <cellStyle name="Total 2 7 5" xfId="20891"/>
    <cellStyle name="Total 2 7 5 2" xfId="20983"/>
    <cellStyle name="Total 2 8" xfId="20892"/>
    <cellStyle name="Total 2 8 2" xfId="20893"/>
    <cellStyle name="Total 2 8 2 2" xfId="20982"/>
    <cellStyle name="Total 2 8 3" xfId="20894"/>
    <cellStyle name="Total 2 8 3 2" xfId="20981"/>
    <cellStyle name="Total 2 8 4" xfId="20895"/>
    <cellStyle name="Total 2 8 4 2" xfId="20980"/>
    <cellStyle name="Total 2 8 5" xfId="20896"/>
    <cellStyle name="Total 2 8 5 2" xfId="20979"/>
    <cellStyle name="Total 2 9" xfId="20897"/>
    <cellStyle name="Total 2 9 2" xfId="20898"/>
    <cellStyle name="Total 2 9 2 2" xfId="20978"/>
    <cellStyle name="Total 2 9 3" xfId="20899"/>
    <cellStyle name="Total 2 9 3 2" xfId="20977"/>
    <cellStyle name="Total 2 9 4" xfId="20900"/>
    <cellStyle name="Total 2 9 4 2" xfId="20976"/>
    <cellStyle name="Total 2 9 5" xfId="20901"/>
    <cellStyle name="Total 2 9 5 2" xfId="20975"/>
    <cellStyle name="Total 3" xfId="20902"/>
    <cellStyle name="Total 3 2" xfId="20903"/>
    <cellStyle name="Total 3 2 2" xfId="20973"/>
    <cellStyle name="Total 3 3" xfId="20904"/>
    <cellStyle name="Total 3 3 2" xfId="20972"/>
    <cellStyle name="Total 3 4" xfId="20974"/>
    <cellStyle name="Total 4" xfId="20905"/>
    <cellStyle name="Total 4 2" xfId="20906"/>
    <cellStyle name="Total 4 2 2" xfId="20970"/>
    <cellStyle name="Total 4 3" xfId="20907"/>
    <cellStyle name="Total 4 3 2" xfId="20969"/>
    <cellStyle name="Total 4 4" xfId="20971"/>
    <cellStyle name="Total 5" xfId="20908"/>
    <cellStyle name="Total 5 2" xfId="20909"/>
    <cellStyle name="Total 5 2 2" xfId="20967"/>
    <cellStyle name="Total 5 3" xfId="20910"/>
    <cellStyle name="Total 5 3 2" xfId="20966"/>
    <cellStyle name="Total 5 4" xfId="20968"/>
    <cellStyle name="Total 6" xfId="20911"/>
    <cellStyle name="Total 6 2" xfId="20912"/>
    <cellStyle name="Total 6 2 2" xfId="20964"/>
    <cellStyle name="Total 6 3" xfId="20913"/>
    <cellStyle name="Total 6 3 2" xfId="20963"/>
    <cellStyle name="Total 6 4" xfId="20965"/>
    <cellStyle name="Total 7" xfId="20914"/>
    <cellStyle name="Total 7 2" xfId="20962"/>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isbank.g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35"/>
  <sheetViews>
    <sheetView showGridLines="0" tabSelected="1" zoomScale="85" zoomScaleNormal="85" workbookViewId="0">
      <pane xSplit="1" ySplit="7" topLeftCell="B8" activePane="bottomRight" state="frozen"/>
      <selection pane="topRight" activeCell="B1" sqref="B1"/>
      <selection pane="bottomLeft" activeCell="A8" sqref="A8"/>
      <selection pane="bottomRight" activeCell="C1" sqref="C1"/>
    </sheetView>
  </sheetViews>
  <sheetFormatPr defaultRowHeight="15"/>
  <cols>
    <col min="1" max="1" width="10.28515625" style="2" customWidth="1"/>
    <col min="2" max="2" width="153" bestFit="1" customWidth="1"/>
    <col min="3" max="3" width="39.42578125" customWidth="1"/>
    <col min="7" max="7" width="25" customWidth="1"/>
  </cols>
  <sheetData>
    <row r="1" spans="1:3" ht="15.75">
      <c r="A1" s="9"/>
      <c r="B1" s="127" t="s">
        <v>159</v>
      </c>
      <c r="C1" s="55"/>
    </row>
    <row r="2" spans="1:3" s="124" customFormat="1" ht="15.75">
      <c r="A2" s="168">
        <v>1</v>
      </c>
      <c r="B2" s="125" t="s">
        <v>160</v>
      </c>
      <c r="C2" s="819" t="s">
        <v>959</v>
      </c>
    </row>
    <row r="3" spans="1:3" s="124" customFormat="1" ht="15.75">
      <c r="A3" s="168">
        <v>2</v>
      </c>
      <c r="B3" s="126" t="s">
        <v>161</v>
      </c>
      <c r="C3" s="819" t="s">
        <v>960</v>
      </c>
    </row>
    <row r="4" spans="1:3" s="124" customFormat="1" ht="15.75">
      <c r="A4" s="168">
        <v>3</v>
      </c>
      <c r="B4" s="126" t="s">
        <v>162</v>
      </c>
      <c r="C4" s="819" t="s">
        <v>961</v>
      </c>
    </row>
    <row r="5" spans="1:3" s="124" customFormat="1" ht="15.75">
      <c r="A5" s="169">
        <v>4</v>
      </c>
      <c r="B5" s="129" t="s">
        <v>163</v>
      </c>
      <c r="C5" s="820" t="s">
        <v>962</v>
      </c>
    </row>
    <row r="6" spans="1:3" s="128" customFormat="1" ht="65.25" customHeight="1">
      <c r="A6" s="634" t="s">
        <v>321</v>
      </c>
      <c r="B6" s="635"/>
      <c r="C6" s="635"/>
    </row>
    <row r="7" spans="1:3">
      <c r="A7" s="265" t="s">
        <v>251</v>
      </c>
      <c r="B7" s="266" t="s">
        <v>164</v>
      </c>
    </row>
    <row r="8" spans="1:3">
      <c r="A8" s="267">
        <v>1</v>
      </c>
      <c r="B8" s="263" t="s">
        <v>139</v>
      </c>
    </row>
    <row r="9" spans="1:3">
      <c r="A9" s="267">
        <v>2</v>
      </c>
      <c r="B9" s="263" t="s">
        <v>165</v>
      </c>
    </row>
    <row r="10" spans="1:3">
      <c r="A10" s="267">
        <v>3</v>
      </c>
      <c r="B10" s="263" t="s">
        <v>166</v>
      </c>
    </row>
    <row r="11" spans="1:3">
      <c r="A11" s="267">
        <v>4</v>
      </c>
      <c r="B11" s="263" t="s">
        <v>167</v>
      </c>
      <c r="C11" s="123"/>
    </row>
    <row r="12" spans="1:3">
      <c r="A12" s="267">
        <v>5</v>
      </c>
      <c r="B12" s="263" t="s">
        <v>107</v>
      </c>
    </row>
    <row r="13" spans="1:3">
      <c r="A13" s="267">
        <v>6</v>
      </c>
      <c r="B13" s="268" t="s">
        <v>91</v>
      </c>
    </row>
    <row r="14" spans="1:3">
      <c r="A14" s="267">
        <v>7</v>
      </c>
      <c r="B14" s="263" t="s">
        <v>168</v>
      </c>
    </row>
    <row r="15" spans="1:3">
      <c r="A15" s="267">
        <v>8</v>
      </c>
      <c r="B15" s="263" t="s">
        <v>171</v>
      </c>
    </row>
    <row r="16" spans="1:3">
      <c r="A16" s="267">
        <v>9</v>
      </c>
      <c r="B16" s="263" t="s">
        <v>85</v>
      </c>
    </row>
    <row r="17" spans="1:2">
      <c r="A17" s="269" t="s">
        <v>378</v>
      </c>
      <c r="B17" s="263" t="s">
        <v>358</v>
      </c>
    </row>
    <row r="18" spans="1:2">
      <c r="A18" s="267">
        <v>10</v>
      </c>
      <c r="B18" s="263" t="s">
        <v>172</v>
      </c>
    </row>
    <row r="19" spans="1:2">
      <c r="A19" s="267">
        <v>11</v>
      </c>
      <c r="B19" s="268" t="s">
        <v>155</v>
      </c>
    </row>
    <row r="20" spans="1:2">
      <c r="A20" s="267">
        <v>12</v>
      </c>
      <c r="B20" s="268" t="s">
        <v>152</v>
      </c>
    </row>
    <row r="21" spans="1:2">
      <c r="A21" s="267">
        <v>13</v>
      </c>
      <c r="B21" s="270" t="s">
        <v>297</v>
      </c>
    </row>
    <row r="22" spans="1:2">
      <c r="A22" s="267">
        <v>14</v>
      </c>
      <c r="B22" s="263" t="s">
        <v>351</v>
      </c>
    </row>
    <row r="23" spans="1:2">
      <c r="A23" s="271">
        <v>15</v>
      </c>
      <c r="B23" s="263" t="s">
        <v>74</v>
      </c>
    </row>
    <row r="24" spans="1:2">
      <c r="A24" s="271">
        <v>15.1</v>
      </c>
      <c r="B24" s="263" t="s">
        <v>387</v>
      </c>
    </row>
    <row r="25" spans="1:2">
      <c r="A25" s="271">
        <v>16</v>
      </c>
      <c r="B25" s="263" t="s">
        <v>453</v>
      </c>
    </row>
    <row r="26" spans="1:2">
      <c r="A26" s="271">
        <v>17</v>
      </c>
      <c r="B26" s="263" t="s">
        <v>677</v>
      </c>
    </row>
    <row r="27" spans="1:2">
      <c r="A27" s="271">
        <v>18</v>
      </c>
      <c r="B27" s="263" t="s">
        <v>938</v>
      </c>
    </row>
    <row r="28" spans="1:2">
      <c r="A28" s="271">
        <v>19</v>
      </c>
      <c r="B28" s="263" t="s">
        <v>939</v>
      </c>
    </row>
    <row r="29" spans="1:2">
      <c r="A29" s="271">
        <v>20</v>
      </c>
      <c r="B29" s="263" t="s">
        <v>940</v>
      </c>
    </row>
    <row r="30" spans="1:2">
      <c r="A30" s="271">
        <v>21</v>
      </c>
      <c r="B30" s="263" t="s">
        <v>546</v>
      </c>
    </row>
    <row r="31" spans="1:2">
      <c r="A31" s="271">
        <v>22</v>
      </c>
      <c r="B31" s="263" t="s">
        <v>941</v>
      </c>
    </row>
    <row r="32" spans="1:2" ht="25.5">
      <c r="A32" s="271">
        <v>23</v>
      </c>
      <c r="B32" s="630" t="s">
        <v>937</v>
      </c>
    </row>
    <row r="33" spans="1:2">
      <c r="A33" s="271">
        <v>24</v>
      </c>
      <c r="B33" s="263" t="s">
        <v>942</v>
      </c>
    </row>
    <row r="34" spans="1:2">
      <c r="A34" s="271">
        <v>25</v>
      </c>
      <c r="B34" s="263" t="s">
        <v>943</v>
      </c>
    </row>
    <row r="35" spans="1:2">
      <c r="A35" s="267">
        <v>26</v>
      </c>
      <c r="B35" s="263" t="s">
        <v>723</v>
      </c>
    </row>
  </sheetData>
  <mergeCells count="1">
    <mergeCell ref="A6:C6"/>
  </mergeCells>
  <hyperlinks>
    <hyperlink ref="B8" location="'1. key ratios'!A1" display="ცხრილი 1: ძირითადი მაჩვენებლები"/>
    <hyperlink ref="B9" location="'2. SOFP'!A1" display="საბალანსო უწყისი"/>
    <hyperlink ref="B10" location="'3. SOPL'!A1" display="მოგება-ზარალის ანგარიშგება"/>
    <hyperlink ref="B11" location="'4. Off-Balance'!A1" display="ბალანსგარეშე ანგარიშების უწყისი "/>
    <hyperlink ref="B12" location="'5. RWA'!A1" display="ცხრილი 5: რისკის მიხედვით შეწონილი რისკის პოზიციები"/>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hyperlink ref="B13" location="'6. Administrators-shareholders'!A1" display="ინფორმაცია ბანკის სამეთვალყურეო საბჭოს, დირექტორატის და აქციონერთა შესახებ"/>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hyperlink ref="B16" location="'9. Capital'!A1" display="ცხრილი 9: საზედამხედველო კაპიტალი"/>
    <hyperlink ref="B18" location="'10. CC2'!A1" display="ცხრილი 10: კავშირი საზედამხედველო კაპიტალსა და ფინანსური მდგომარეობის ანგარიშგებას შორის"/>
    <hyperlink ref="B20" location="'12. CRM'!A1" display="საკრედიტო რისკის მიტიგაცია"/>
    <hyperlink ref="B19" location="'11. CRWA'!A1" display="საკრედიტო რისკის მიხედვით შეწონილი რისკის პოზიციები"/>
    <hyperlink ref="B21" location="'13. CRME'!A1" display="სტანდარტიზებული მიდგომა - საკრედიტო რისკი საკრედიტო რისკის მიტიგაციის ეფექტი"/>
    <hyperlink ref="B23" location="'15. CCR'!A1" display="კონტრაგენტთან დაკავშირებული საკრედიტო რისკის მიხედვით შეწონილი რისკის პოზიციები"/>
    <hyperlink ref="B22" location="'14. LCR'!A1" display="ლიკვიდობის გადაფარვის კოეფიციენტი"/>
    <hyperlink ref="B17" location="'9.1. Capital Requirements'!A1" display="კაპიტალის ადეკვატურობის მოთხოვნები"/>
    <hyperlink ref="B24" location="'15.1. LR'!A1" display="ლევერიჯის კოეფიციენტი"/>
    <hyperlink ref="B25" location="'16. NSFR'!A1" display="წმინდა სტაბილური დაფინანსების კოეფიციენტი"/>
    <hyperlink ref="B26" location="' 17. Residual Maturity'!A1" display="რისკის პოზიციის ღირებულება ნარჩენი ვადიანობის  და რისკის კლასების მიხედვით"/>
    <hyperlink ref="B27"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hyperlink ref="B28"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hyperlink ref="B30" location="'21. NPL'!A1" display="უმოქმედო სესხების ცვლილება"/>
    <hyperlink ref="B31"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hyperlink ref="B32"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hyperlink ref="B33"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hyperlink ref="B34"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hyperlink ref="B29" location="'20. Reserves'!A1" display="რეზერვის ცვლილება სესხებზე და კორპორატიულ სავალო ფასიანი ქაღალდებზე"/>
    <hyperlink ref="B35" location="'26. Retail Products'!A1" display="ზოგადი ინფორმაცია საცალო პროდუქტებზე"/>
    <hyperlink ref="C5" r:id="rId1"/>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56"/>
  <sheetViews>
    <sheetView showGridLines="0" zoomScaleNormal="100" workbookViewId="0">
      <pane xSplit="1" ySplit="5" topLeftCell="B6" activePane="bottomRight" state="frozen"/>
      <selection pane="topRight" activeCell="B1" sqref="B1"/>
      <selection pane="bottomLeft" activeCell="A5" sqref="A5"/>
      <selection pane="bottomRight" activeCell="B4" sqref="B4"/>
    </sheetView>
  </sheetViews>
  <sheetFormatPr defaultRowHeight="15"/>
  <cols>
    <col min="1" max="1" width="9.5703125" style="5" bestFit="1" customWidth="1"/>
    <col min="2" max="2" width="132.42578125" style="2" customWidth="1"/>
    <col min="3" max="3" width="18.42578125" style="2" customWidth="1"/>
  </cols>
  <sheetData>
    <row r="1" spans="1:6" ht="15.75">
      <c r="A1" s="17" t="s">
        <v>108</v>
      </c>
      <c r="B1" s="821" t="str">
        <f>'1. key ratios'!B1</f>
        <v>სს იშბანკი საქართველო</v>
      </c>
      <c r="D1" s="2"/>
      <c r="E1" s="2"/>
      <c r="F1" s="2"/>
    </row>
    <row r="2" spans="1:6" s="21" customFormat="1" ht="15.75" customHeight="1">
      <c r="A2" s="21" t="s">
        <v>109</v>
      </c>
      <c r="B2" s="822">
        <f>'1. key ratios'!B2</f>
        <v>45016</v>
      </c>
    </row>
    <row r="3" spans="1:6" s="21" customFormat="1" ht="15.75" customHeight="1"/>
    <row r="4" spans="1:6" ht="15.75" thickBot="1">
      <c r="A4" s="5" t="s">
        <v>257</v>
      </c>
      <c r="B4" s="30" t="s">
        <v>85</v>
      </c>
    </row>
    <row r="5" spans="1:6">
      <c r="A5" s="88" t="s">
        <v>25</v>
      </c>
      <c r="B5" s="89"/>
      <c r="C5" s="90" t="s">
        <v>26</v>
      </c>
    </row>
    <row r="6" spans="1:6">
      <c r="A6" s="91">
        <v>1</v>
      </c>
      <c r="B6" s="51" t="s">
        <v>27</v>
      </c>
      <c r="C6" s="175">
        <f>SUM(C7:C11)</f>
        <v>121673908.25732723</v>
      </c>
    </row>
    <row r="7" spans="1:6">
      <c r="A7" s="91">
        <v>2</v>
      </c>
      <c r="B7" s="48" t="s">
        <v>28</v>
      </c>
      <c r="C7" s="176">
        <f>'2. SOFP'!E55</f>
        <v>69161600</v>
      </c>
    </row>
    <row r="8" spans="1:6">
      <c r="A8" s="91">
        <v>3</v>
      </c>
      <c r="B8" s="42" t="s">
        <v>29</v>
      </c>
      <c r="C8" s="176"/>
    </row>
    <row r="9" spans="1:6">
      <c r="A9" s="91">
        <v>4</v>
      </c>
      <c r="B9" s="42" t="s">
        <v>30</v>
      </c>
      <c r="C9" s="176"/>
    </row>
    <row r="10" spans="1:6">
      <c r="A10" s="91">
        <v>5</v>
      </c>
      <c r="B10" s="42" t="s">
        <v>31</v>
      </c>
      <c r="C10" s="176"/>
    </row>
    <row r="11" spans="1:6">
      <c r="A11" s="91">
        <v>6</v>
      </c>
      <c r="B11" s="49" t="s">
        <v>32</v>
      </c>
      <c r="C11" s="176">
        <f>'2. SOFP'!E67</f>
        <v>52512308.257327221</v>
      </c>
    </row>
    <row r="12" spans="1:6" s="4" customFormat="1">
      <c r="A12" s="91">
        <v>7</v>
      </c>
      <c r="B12" s="51" t="s">
        <v>33</v>
      </c>
      <c r="C12" s="177">
        <f>SUM(C13:C28)</f>
        <v>200414.37000000002</v>
      </c>
    </row>
    <row r="13" spans="1:6" s="4" customFormat="1">
      <c r="A13" s="91">
        <v>8</v>
      </c>
      <c r="B13" s="50" t="s">
        <v>34</v>
      </c>
      <c r="C13" s="178"/>
    </row>
    <row r="14" spans="1:6" s="4" customFormat="1" ht="25.5">
      <c r="A14" s="91">
        <v>9</v>
      </c>
      <c r="B14" s="43" t="s">
        <v>35</v>
      </c>
      <c r="C14" s="178"/>
    </row>
    <row r="15" spans="1:6" s="4" customFormat="1">
      <c r="A15" s="91">
        <v>10</v>
      </c>
      <c r="B15" s="44" t="s">
        <v>36</v>
      </c>
      <c r="C15" s="178">
        <f>'2. SOFP'!E27</f>
        <v>200414.37000000002</v>
      </c>
    </row>
    <row r="16" spans="1:6" s="4" customFormat="1">
      <c r="A16" s="91">
        <v>11</v>
      </c>
      <c r="B16" s="45" t="s">
        <v>37</v>
      </c>
      <c r="C16" s="178"/>
    </row>
    <row r="17" spans="1:3" s="4" customFormat="1">
      <c r="A17" s="91">
        <v>12</v>
      </c>
      <c r="B17" s="44" t="s">
        <v>38</v>
      </c>
      <c r="C17" s="178"/>
    </row>
    <row r="18" spans="1:3" s="4" customFormat="1">
      <c r="A18" s="91">
        <v>13</v>
      </c>
      <c r="B18" s="44" t="s">
        <v>39</v>
      </c>
      <c r="C18" s="178"/>
    </row>
    <row r="19" spans="1:3" s="4" customFormat="1">
      <c r="A19" s="91">
        <v>14</v>
      </c>
      <c r="B19" s="44" t="s">
        <v>40</v>
      </c>
      <c r="C19" s="178"/>
    </row>
    <row r="20" spans="1:3" s="4" customFormat="1" ht="25.5">
      <c r="A20" s="91">
        <v>15</v>
      </c>
      <c r="B20" s="44" t="s">
        <v>41</v>
      </c>
      <c r="C20" s="178"/>
    </row>
    <row r="21" spans="1:3" s="4" customFormat="1" ht="25.5">
      <c r="A21" s="91">
        <v>16</v>
      </c>
      <c r="B21" s="43" t="s">
        <v>42</v>
      </c>
      <c r="C21" s="178"/>
    </row>
    <row r="22" spans="1:3" s="4" customFormat="1">
      <c r="A22" s="91">
        <v>17</v>
      </c>
      <c r="B22" s="92" t="s">
        <v>43</v>
      </c>
      <c r="C22" s="178"/>
    </row>
    <row r="23" spans="1:3" s="4" customFormat="1">
      <c r="A23" s="91">
        <v>18</v>
      </c>
      <c r="B23" s="631" t="s">
        <v>726</v>
      </c>
      <c r="C23" s="407"/>
    </row>
    <row r="24" spans="1:3" s="4" customFormat="1" ht="25.5">
      <c r="A24" s="91">
        <v>19</v>
      </c>
      <c r="B24" s="43" t="s">
        <v>44</v>
      </c>
      <c r="C24" s="178"/>
    </row>
    <row r="25" spans="1:3" s="4" customFormat="1" ht="25.5">
      <c r="A25" s="91">
        <v>20</v>
      </c>
      <c r="B25" s="43" t="s">
        <v>45</v>
      </c>
      <c r="C25" s="178"/>
    </row>
    <row r="26" spans="1:3" s="4" customFormat="1" ht="25.5">
      <c r="A26" s="91">
        <v>21</v>
      </c>
      <c r="B26" s="46" t="s">
        <v>46</v>
      </c>
      <c r="C26" s="178"/>
    </row>
    <row r="27" spans="1:3" s="4" customFormat="1">
      <c r="A27" s="91">
        <v>22</v>
      </c>
      <c r="B27" s="46" t="s">
        <v>47</v>
      </c>
      <c r="C27" s="178"/>
    </row>
    <row r="28" spans="1:3" s="4" customFormat="1" ht="25.5">
      <c r="A28" s="91">
        <v>23</v>
      </c>
      <c r="B28" s="46" t="s">
        <v>48</v>
      </c>
      <c r="C28" s="178"/>
    </row>
    <row r="29" spans="1:3" s="4" customFormat="1">
      <c r="A29" s="91">
        <v>24</v>
      </c>
      <c r="B29" s="52" t="s">
        <v>22</v>
      </c>
      <c r="C29" s="177">
        <f>C6-C12</f>
        <v>121473493.88732722</v>
      </c>
    </row>
    <row r="30" spans="1:3" s="4" customFormat="1">
      <c r="A30" s="93"/>
      <c r="B30" s="47"/>
      <c r="C30" s="178"/>
    </row>
    <row r="31" spans="1:3" s="4" customFormat="1">
      <c r="A31" s="93">
        <v>25</v>
      </c>
      <c r="B31" s="52" t="s">
        <v>49</v>
      </c>
      <c r="C31" s="177">
        <f>C32+C35</f>
        <v>0</v>
      </c>
    </row>
    <row r="32" spans="1:3" s="4" customFormat="1">
      <c r="A32" s="93">
        <v>26</v>
      </c>
      <c r="B32" s="42" t="s">
        <v>50</v>
      </c>
      <c r="C32" s="179">
        <f>C33+C34</f>
        <v>0</v>
      </c>
    </row>
    <row r="33" spans="1:3" s="4" customFormat="1">
      <c r="A33" s="93">
        <v>27</v>
      </c>
      <c r="B33" s="121" t="s">
        <v>51</v>
      </c>
      <c r="C33" s="178"/>
    </row>
    <row r="34" spans="1:3" s="4" customFormat="1">
      <c r="A34" s="93">
        <v>28</v>
      </c>
      <c r="B34" s="121" t="s">
        <v>52</v>
      </c>
      <c r="C34" s="178"/>
    </row>
    <row r="35" spans="1:3" s="4" customFormat="1">
      <c r="A35" s="93">
        <v>29</v>
      </c>
      <c r="B35" s="42" t="s">
        <v>53</v>
      </c>
      <c r="C35" s="178"/>
    </row>
    <row r="36" spans="1:3" s="4" customFormat="1">
      <c r="A36" s="93">
        <v>30</v>
      </c>
      <c r="B36" s="52" t="s">
        <v>54</v>
      </c>
      <c r="C36" s="177">
        <f>SUM(C37:C41)</f>
        <v>0</v>
      </c>
    </row>
    <row r="37" spans="1:3" s="4" customFormat="1">
      <c r="A37" s="93">
        <v>31</v>
      </c>
      <c r="B37" s="43" t="s">
        <v>55</v>
      </c>
      <c r="C37" s="178"/>
    </row>
    <row r="38" spans="1:3" s="4" customFormat="1">
      <c r="A38" s="93">
        <v>32</v>
      </c>
      <c r="B38" s="44" t="s">
        <v>56</v>
      </c>
      <c r="C38" s="178"/>
    </row>
    <row r="39" spans="1:3" s="4" customFormat="1" ht="25.5">
      <c r="A39" s="93">
        <v>33</v>
      </c>
      <c r="B39" s="43" t="s">
        <v>57</v>
      </c>
      <c r="C39" s="178"/>
    </row>
    <row r="40" spans="1:3" s="4" customFormat="1" ht="25.5">
      <c r="A40" s="93">
        <v>34</v>
      </c>
      <c r="B40" s="43" t="s">
        <v>45</v>
      </c>
      <c r="C40" s="178"/>
    </row>
    <row r="41" spans="1:3" s="4" customFormat="1" ht="25.5">
      <c r="A41" s="93">
        <v>35</v>
      </c>
      <c r="B41" s="46" t="s">
        <v>58</v>
      </c>
      <c r="C41" s="178"/>
    </row>
    <row r="42" spans="1:3" s="4" customFormat="1">
      <c r="A42" s="93">
        <v>36</v>
      </c>
      <c r="B42" s="52" t="s">
        <v>23</v>
      </c>
      <c r="C42" s="177">
        <f>C31-C36</f>
        <v>0</v>
      </c>
    </row>
    <row r="43" spans="1:3" s="4" customFormat="1">
      <c r="A43" s="93"/>
      <c r="B43" s="47"/>
      <c r="C43" s="178"/>
    </row>
    <row r="44" spans="1:3" s="4" customFormat="1">
      <c r="A44" s="93">
        <v>37</v>
      </c>
      <c r="B44" s="53" t="s">
        <v>59</v>
      </c>
      <c r="C44" s="177">
        <f>SUM(C45:C47)</f>
        <v>0</v>
      </c>
    </row>
    <row r="45" spans="1:3" s="4" customFormat="1">
      <c r="A45" s="93">
        <v>38</v>
      </c>
      <c r="B45" s="42" t="s">
        <v>60</v>
      </c>
      <c r="C45" s="178"/>
    </row>
    <row r="46" spans="1:3" s="4" customFormat="1">
      <c r="A46" s="93">
        <v>39</v>
      </c>
      <c r="B46" s="42" t="s">
        <v>61</v>
      </c>
      <c r="C46" s="178"/>
    </row>
    <row r="47" spans="1:3" s="4" customFormat="1">
      <c r="A47" s="93">
        <v>40</v>
      </c>
      <c r="B47" s="632" t="s">
        <v>725</v>
      </c>
      <c r="C47" s="178"/>
    </row>
    <row r="48" spans="1:3" s="4" customFormat="1">
      <c r="A48" s="93">
        <v>41</v>
      </c>
      <c r="B48" s="53" t="s">
        <v>62</v>
      </c>
      <c r="C48" s="177">
        <f>SUM(C49:C52)</f>
        <v>0</v>
      </c>
    </row>
    <row r="49" spans="1:3" s="4" customFormat="1">
      <c r="A49" s="93">
        <v>42</v>
      </c>
      <c r="B49" s="43" t="s">
        <v>63</v>
      </c>
      <c r="C49" s="178"/>
    </row>
    <row r="50" spans="1:3" s="4" customFormat="1">
      <c r="A50" s="93">
        <v>43</v>
      </c>
      <c r="B50" s="44" t="s">
        <v>64</v>
      </c>
      <c r="C50" s="178"/>
    </row>
    <row r="51" spans="1:3" s="4" customFormat="1" ht="25.5">
      <c r="A51" s="93">
        <v>44</v>
      </c>
      <c r="B51" s="43" t="s">
        <v>65</v>
      </c>
      <c r="C51" s="178"/>
    </row>
    <row r="52" spans="1:3" s="4" customFormat="1" ht="25.5">
      <c r="A52" s="93">
        <v>45</v>
      </c>
      <c r="B52" s="43" t="s">
        <v>45</v>
      </c>
      <c r="C52" s="178"/>
    </row>
    <row r="53" spans="1:3" s="4" customFormat="1" ht="15.75" thickBot="1">
      <c r="A53" s="93">
        <v>46</v>
      </c>
      <c r="B53" s="94" t="s">
        <v>24</v>
      </c>
      <c r="C53" s="180">
        <f>C44-C48</f>
        <v>0</v>
      </c>
    </row>
    <row r="56" spans="1:3">
      <c r="B56" s="2" t="s">
        <v>141</v>
      </c>
    </row>
  </sheetData>
  <dataValidations count="1">
    <dataValidation operator="lessThanOrEqual" allowBlank="1" showInputMessage="1" showErrorMessage="1" errorTitle="Should be negative number" error="Should be whole negative number or 0" sqref="C13:C53"/>
  </dataValidations>
  <pageMargins left="0.7" right="0.7" top="0.75" bottom="0.75" header="0.3" footer="0.3"/>
  <ignoredErrors>
    <ignoredError sqref="C32"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23"/>
  <sheetViews>
    <sheetView showGridLines="0" workbookViewId="0">
      <selection activeCell="B1" sqref="B1:B2"/>
    </sheetView>
  </sheetViews>
  <sheetFormatPr defaultColWidth="9.140625" defaultRowHeight="12.75"/>
  <cols>
    <col min="1" max="1" width="10.85546875" style="222" bestFit="1" customWidth="1"/>
    <col min="2" max="2" width="59" style="222" customWidth="1"/>
    <col min="3" max="3" width="16.7109375" style="222" bestFit="1" customWidth="1"/>
    <col min="4" max="4" width="13.140625" style="222" bestFit="1" customWidth="1"/>
    <col min="5" max="16384" width="9.140625" style="222"/>
  </cols>
  <sheetData>
    <row r="1" spans="1:4" ht="15">
      <c r="A1" s="17" t="s">
        <v>108</v>
      </c>
      <c r="B1" s="821" t="str">
        <f>'1. key ratios'!B1</f>
        <v>სს იშბანკი საქართველო</v>
      </c>
    </row>
    <row r="2" spans="1:4" s="21" customFormat="1" ht="15.75" customHeight="1">
      <c r="A2" s="21" t="s">
        <v>109</v>
      </c>
      <c r="B2" s="822">
        <f>'1. key ratios'!B2</f>
        <v>45016</v>
      </c>
    </row>
    <row r="3" spans="1:4" s="21" customFormat="1" ht="15.75" customHeight="1"/>
    <row r="4" spans="1:4" ht="13.5" thickBot="1">
      <c r="A4" s="223" t="s">
        <v>357</v>
      </c>
      <c r="B4" s="252" t="s">
        <v>358</v>
      </c>
    </row>
    <row r="5" spans="1:4" s="253" customFormat="1">
      <c r="A5" s="664" t="s">
        <v>359</v>
      </c>
      <c r="B5" s="665"/>
      <c r="C5" s="242" t="s">
        <v>360</v>
      </c>
      <c r="D5" s="243" t="s">
        <v>361</v>
      </c>
    </row>
    <row r="6" spans="1:4" s="254" customFormat="1">
      <c r="A6" s="244">
        <v>1</v>
      </c>
      <c r="B6" s="245" t="s">
        <v>362</v>
      </c>
      <c r="C6" s="245"/>
      <c r="D6" s="246"/>
    </row>
    <row r="7" spans="1:4" s="254" customFormat="1">
      <c r="A7" s="247" t="s">
        <v>363</v>
      </c>
      <c r="B7" s="248" t="s">
        <v>364</v>
      </c>
      <c r="C7" s="299">
        <v>4.4999999999999998E-2</v>
      </c>
      <c r="D7" s="904">
        <f>C7*'5. RWA'!$C$13</f>
        <v>20965636.467471614</v>
      </c>
    </row>
    <row r="8" spans="1:4" s="254" customFormat="1">
      <c r="A8" s="247" t="s">
        <v>365</v>
      </c>
      <c r="B8" s="248" t="s">
        <v>366</v>
      </c>
      <c r="C8" s="300">
        <v>0.06</v>
      </c>
      <c r="D8" s="904">
        <f>C8*'5. RWA'!$C$13</f>
        <v>27954181.956628818</v>
      </c>
    </row>
    <row r="9" spans="1:4" s="254" customFormat="1">
      <c r="A9" s="247" t="s">
        <v>367</v>
      </c>
      <c r="B9" s="248" t="s">
        <v>368</v>
      </c>
      <c r="C9" s="300">
        <v>0.08</v>
      </c>
      <c r="D9" s="904">
        <f>C9*'5. RWA'!$C$13</f>
        <v>37272242.608838424</v>
      </c>
    </row>
    <row r="10" spans="1:4" s="254" customFormat="1">
      <c r="A10" s="244" t="s">
        <v>369</v>
      </c>
      <c r="B10" s="245" t="s">
        <v>370</v>
      </c>
      <c r="C10" s="301"/>
      <c r="D10" s="905"/>
    </row>
    <row r="11" spans="1:4" s="255" customFormat="1">
      <c r="A11" s="249" t="s">
        <v>371</v>
      </c>
      <c r="B11" s="250" t="s">
        <v>433</v>
      </c>
      <c r="C11" s="903">
        <v>7.4999999999999997E-3</v>
      </c>
      <c r="D11" s="906">
        <f>C11*'5. RWA'!$C$13</f>
        <v>3494272.7445786023</v>
      </c>
    </row>
    <row r="12" spans="1:4" s="255" customFormat="1">
      <c r="A12" s="249" t="s">
        <v>372</v>
      </c>
      <c r="B12" s="250" t="s">
        <v>373</v>
      </c>
      <c r="C12" s="903">
        <v>0</v>
      </c>
      <c r="D12" s="906">
        <f>C12*'5. RWA'!$C$13</f>
        <v>0</v>
      </c>
    </row>
    <row r="13" spans="1:4" s="255" customFormat="1">
      <c r="A13" s="249" t="s">
        <v>374</v>
      </c>
      <c r="B13" s="250" t="s">
        <v>375</v>
      </c>
      <c r="C13" s="302"/>
      <c r="D13" s="906">
        <f>C13*'5. RWA'!$C$13</f>
        <v>0</v>
      </c>
    </row>
    <row r="14" spans="1:4" s="254" customFormat="1">
      <c r="A14" s="244" t="s">
        <v>376</v>
      </c>
      <c r="B14" s="245" t="s">
        <v>431</v>
      </c>
      <c r="C14" s="303"/>
      <c r="D14" s="905"/>
    </row>
    <row r="15" spans="1:4" s="254" customFormat="1">
      <c r="A15" s="264" t="s">
        <v>379</v>
      </c>
      <c r="B15" s="250" t="s">
        <v>432</v>
      </c>
      <c r="C15" s="903">
        <v>6.4733475984024097E-2</v>
      </c>
      <c r="D15" s="906">
        <f>C15*'5. RWA'!$C$13</f>
        <v>30159522.772374522</v>
      </c>
    </row>
    <row r="16" spans="1:4" s="254" customFormat="1">
      <c r="A16" s="264" t="s">
        <v>380</v>
      </c>
      <c r="B16" s="250" t="s">
        <v>382</v>
      </c>
      <c r="C16" s="903">
        <v>8.2667599375503609E-2</v>
      </c>
      <c r="D16" s="906">
        <f>C16*'5. RWA'!$C$13</f>
        <v>38515085.247675382</v>
      </c>
    </row>
    <row r="17" spans="1:6" s="254" customFormat="1">
      <c r="A17" s="264" t="s">
        <v>381</v>
      </c>
      <c r="B17" s="250" t="s">
        <v>429</v>
      </c>
      <c r="C17" s="903">
        <v>0.10626513015376618</v>
      </c>
      <c r="D17" s="906">
        <f>C17*'5. RWA'!$C$13</f>
        <v>49509246.399387062</v>
      </c>
    </row>
    <row r="18" spans="1:6" s="253" customFormat="1">
      <c r="A18" s="666" t="s">
        <v>430</v>
      </c>
      <c r="B18" s="667"/>
      <c r="C18" s="304" t="s">
        <v>360</v>
      </c>
      <c r="D18" s="298" t="s">
        <v>361</v>
      </c>
    </row>
    <row r="19" spans="1:6" s="254" customFormat="1">
      <c r="A19" s="251">
        <v>4</v>
      </c>
      <c r="B19" s="250" t="s">
        <v>22</v>
      </c>
      <c r="C19" s="302">
        <f>C7+C11+C12+C13+C15</f>
        <v>0.11723347598402409</v>
      </c>
      <c r="D19" s="904">
        <f>C19*'5. RWA'!$C$13</f>
        <v>54619431.984424733</v>
      </c>
    </row>
    <row r="20" spans="1:6" s="254" customFormat="1">
      <c r="A20" s="251">
        <v>5</v>
      </c>
      <c r="B20" s="250" t="s">
        <v>86</v>
      </c>
      <c r="C20" s="302">
        <f>C8+C11+C12+C13+C16</f>
        <v>0.15016759937550361</v>
      </c>
      <c r="D20" s="904">
        <f>C20*'5. RWA'!$C$13</f>
        <v>69963539.948882803</v>
      </c>
    </row>
    <row r="21" spans="1:6" s="254" customFormat="1" ht="13.5" thickBot="1">
      <c r="A21" s="256" t="s">
        <v>377</v>
      </c>
      <c r="B21" s="257" t="s">
        <v>85</v>
      </c>
      <c r="C21" s="305">
        <f>C9+C11+C12+C13+C17</f>
        <v>0.19376513015376617</v>
      </c>
      <c r="D21" s="907">
        <f>C21*'5. RWA'!$C$13</f>
        <v>90275761.752804086</v>
      </c>
    </row>
    <row r="22" spans="1:6">
      <c r="F22" s="223"/>
    </row>
    <row r="23" spans="1:6" ht="63.75">
      <c r="B23" s="23" t="s">
        <v>434</v>
      </c>
    </row>
  </sheetData>
  <mergeCells count="2">
    <mergeCell ref="A5:B5"/>
    <mergeCell ref="A18:B18"/>
  </mergeCells>
  <conditionalFormatting sqref="C21">
    <cfRule type="cellIs" dxfId="29"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68"/>
  <sheetViews>
    <sheetView showGridLines="0" zoomScale="80" zoomScaleNormal="80" workbookViewId="0">
      <pane xSplit="1" ySplit="5" topLeftCell="B6" activePane="bottomRight" state="frozen"/>
      <selection pane="topRight" activeCell="B1" sqref="B1"/>
      <selection pane="bottomLeft" activeCell="A5" sqref="A5"/>
      <selection pane="bottomRight" activeCell="B1" sqref="B1:B2"/>
    </sheetView>
  </sheetViews>
  <sheetFormatPr defaultRowHeight="15.75"/>
  <cols>
    <col min="1" max="1" width="10.7109375" style="39" customWidth="1"/>
    <col min="2" max="2" width="91.85546875" style="39" customWidth="1"/>
    <col min="3" max="3" width="53.140625" style="39" customWidth="1"/>
    <col min="4" max="4" width="32.28515625" style="39" customWidth="1"/>
    <col min="5" max="5" width="9.42578125" customWidth="1"/>
  </cols>
  <sheetData>
    <row r="1" spans="1:6">
      <c r="A1" s="17" t="s">
        <v>108</v>
      </c>
      <c r="B1" s="821" t="str">
        <f>'1. key ratios'!B1</f>
        <v>სს იშბანკი საქართველო</v>
      </c>
      <c r="E1" s="2"/>
      <c r="F1" s="2"/>
    </row>
    <row r="2" spans="1:6" s="21" customFormat="1" ht="15.75" customHeight="1">
      <c r="A2" s="21" t="s">
        <v>109</v>
      </c>
      <c r="B2" s="822">
        <f>'1. key ratios'!B2</f>
        <v>45016</v>
      </c>
    </row>
    <row r="3" spans="1:6" s="21" customFormat="1" ht="15.75" customHeight="1">
      <c r="A3" s="26"/>
    </row>
    <row r="4" spans="1:6" s="21" customFormat="1" ht="15.75" customHeight="1" thickBot="1">
      <c r="A4" s="21" t="s">
        <v>258</v>
      </c>
      <c r="B4" s="144" t="s">
        <v>172</v>
      </c>
      <c r="D4" s="146" t="s">
        <v>87</v>
      </c>
    </row>
    <row r="5" spans="1:6" ht="25.5">
      <c r="A5" s="95" t="s">
        <v>25</v>
      </c>
      <c r="B5" s="96" t="s">
        <v>144</v>
      </c>
      <c r="C5" s="97" t="s">
        <v>858</v>
      </c>
      <c r="D5" s="145" t="s">
        <v>173</v>
      </c>
    </row>
    <row r="6" spans="1:6" ht="15">
      <c r="A6" s="456">
        <v>1</v>
      </c>
      <c r="B6" s="410" t="s">
        <v>843</v>
      </c>
      <c r="C6" s="908">
        <f>SUM(C7:C9)</f>
        <v>119414026.2415123</v>
      </c>
      <c r="D6" s="909"/>
      <c r="E6" s="7"/>
    </row>
    <row r="7" spans="1:6" ht="15">
      <c r="A7" s="456">
        <v>1.1000000000000001</v>
      </c>
      <c r="B7" s="411" t="s">
        <v>96</v>
      </c>
      <c r="C7" s="910">
        <f>'7. LI1'!C9</f>
        <v>2880754.8200000003</v>
      </c>
      <c r="D7" s="911"/>
      <c r="E7" s="7"/>
    </row>
    <row r="8" spans="1:6" ht="15">
      <c r="A8" s="456">
        <v>1.2</v>
      </c>
      <c r="B8" s="411" t="s">
        <v>97</v>
      </c>
      <c r="C8" s="910">
        <f>'7. LI1'!C10</f>
        <v>42788938.292609908</v>
      </c>
      <c r="D8" s="911"/>
      <c r="E8" s="7"/>
    </row>
    <row r="9" spans="1:6" ht="15">
      <c r="A9" s="456">
        <v>1.3</v>
      </c>
      <c r="B9" s="411" t="s">
        <v>98</v>
      </c>
      <c r="C9" s="910">
        <f>'7. LI1'!C11</f>
        <v>73744333.128902391</v>
      </c>
      <c r="D9" s="912"/>
      <c r="E9" s="7"/>
    </row>
    <row r="10" spans="1:6" ht="15">
      <c r="A10" s="456">
        <v>2</v>
      </c>
      <c r="B10" s="412" t="s">
        <v>730</v>
      </c>
      <c r="C10" s="913">
        <f>C11</f>
        <v>0</v>
      </c>
      <c r="D10" s="912"/>
      <c r="E10" s="7"/>
    </row>
    <row r="11" spans="1:6" ht="15">
      <c r="A11" s="456">
        <v>2.1</v>
      </c>
      <c r="B11" s="413" t="s">
        <v>731</v>
      </c>
      <c r="C11" s="910">
        <f>'7. LI1'!C13</f>
        <v>0</v>
      </c>
      <c r="D11" s="914"/>
      <c r="E11" s="8"/>
    </row>
    <row r="12" spans="1:6" ht="23.45" customHeight="1">
      <c r="A12" s="456">
        <v>3</v>
      </c>
      <c r="B12" s="414" t="s">
        <v>732</v>
      </c>
      <c r="C12" s="910">
        <f>'7. LI1'!C14</f>
        <v>0</v>
      </c>
      <c r="D12" s="914"/>
      <c r="E12" s="8"/>
    </row>
    <row r="13" spans="1:6" ht="23.1" customHeight="1">
      <c r="A13" s="456">
        <v>4</v>
      </c>
      <c r="B13" s="415" t="s">
        <v>733</v>
      </c>
      <c r="C13" s="910">
        <f>'7. LI1'!C15</f>
        <v>0</v>
      </c>
      <c r="D13" s="914"/>
      <c r="E13" s="8"/>
    </row>
    <row r="14" spans="1:6" ht="15">
      <c r="A14" s="456">
        <v>5</v>
      </c>
      <c r="B14" s="415" t="s">
        <v>734</v>
      </c>
      <c r="C14" s="915">
        <f>SUM(C15:C17)</f>
        <v>1422190.4432785469</v>
      </c>
      <c r="D14" s="914"/>
      <c r="E14" s="8"/>
    </row>
    <row r="15" spans="1:6" ht="15">
      <c r="A15" s="456">
        <v>5.0999999999999996</v>
      </c>
      <c r="B15" s="416" t="s">
        <v>735</v>
      </c>
      <c r="C15" s="910">
        <f>'7. LI1'!C17</f>
        <v>0</v>
      </c>
      <c r="D15" s="914"/>
      <c r="E15" s="7"/>
    </row>
    <row r="16" spans="1:6" ht="15">
      <c r="A16" s="456">
        <v>5.2</v>
      </c>
      <c r="B16" s="416" t="s">
        <v>569</v>
      </c>
      <c r="C16" s="910">
        <f>'7. LI1'!C18</f>
        <v>1422190.4432785469</v>
      </c>
      <c r="D16" s="912"/>
      <c r="E16" s="7"/>
    </row>
    <row r="17" spans="1:5" ht="15">
      <c r="A17" s="456">
        <v>5.3</v>
      </c>
      <c r="B17" s="416" t="s">
        <v>736</v>
      </c>
      <c r="C17" s="910">
        <f>'7. LI1'!C19</f>
        <v>0</v>
      </c>
      <c r="D17" s="912"/>
      <c r="E17" s="7"/>
    </row>
    <row r="18" spans="1:5" ht="15">
      <c r="A18" s="456">
        <v>6</v>
      </c>
      <c r="B18" s="414" t="s">
        <v>737</v>
      </c>
      <c r="C18" s="916">
        <f>SUM(C19:C20)</f>
        <v>300605841.32773679</v>
      </c>
      <c r="D18" s="912"/>
      <c r="E18" s="7"/>
    </row>
    <row r="19" spans="1:5" ht="15">
      <c r="A19" s="456">
        <v>6.1</v>
      </c>
      <c r="B19" s="416" t="s">
        <v>569</v>
      </c>
      <c r="C19" s="910">
        <f>'7. LI1'!C21</f>
        <v>0</v>
      </c>
      <c r="D19" s="912"/>
      <c r="E19" s="7"/>
    </row>
    <row r="20" spans="1:5" ht="15">
      <c r="A20" s="456">
        <v>6.2</v>
      </c>
      <c r="B20" s="416" t="s">
        <v>736</v>
      </c>
      <c r="C20" s="910">
        <f>'7. LI1'!C22</f>
        <v>300605841.32773679</v>
      </c>
      <c r="D20" s="912"/>
      <c r="E20" s="7"/>
    </row>
    <row r="21" spans="1:5" ht="15">
      <c r="A21" s="456">
        <v>7</v>
      </c>
      <c r="B21" s="417" t="s">
        <v>738</v>
      </c>
      <c r="C21" s="910">
        <f>'7. LI1'!C23</f>
        <v>0</v>
      </c>
      <c r="D21" s="912"/>
      <c r="E21" s="7"/>
    </row>
    <row r="22" spans="1:5" ht="15">
      <c r="A22" s="456">
        <v>8</v>
      </c>
      <c r="B22" s="418" t="s">
        <v>739</v>
      </c>
      <c r="C22" s="910">
        <f>'7. LI1'!C24</f>
        <v>0</v>
      </c>
      <c r="D22" s="912"/>
      <c r="E22" s="7"/>
    </row>
    <row r="23" spans="1:5" ht="15">
      <c r="A23" s="456">
        <v>9</v>
      </c>
      <c r="B23" s="415" t="s">
        <v>740</v>
      </c>
      <c r="C23" s="916">
        <f>SUM(C24:C25)</f>
        <v>6433233.8899999978</v>
      </c>
      <c r="D23" s="917"/>
      <c r="E23" s="7"/>
    </row>
    <row r="24" spans="1:5" ht="15">
      <c r="A24" s="456">
        <v>9.1</v>
      </c>
      <c r="B24" s="419" t="s">
        <v>741</v>
      </c>
      <c r="C24" s="910">
        <f>'7. LI1'!C26</f>
        <v>6433233.8899999978</v>
      </c>
      <c r="D24" s="918"/>
      <c r="E24" s="7"/>
    </row>
    <row r="25" spans="1:5" ht="15">
      <c r="A25" s="456">
        <v>9.1999999999999993</v>
      </c>
      <c r="B25" s="419" t="s">
        <v>742</v>
      </c>
      <c r="C25" s="910">
        <f>'7. LI1'!C27</f>
        <v>0</v>
      </c>
      <c r="D25" s="919"/>
      <c r="E25" s="6"/>
    </row>
    <row r="26" spans="1:5">
      <c r="A26" s="456">
        <v>10</v>
      </c>
      <c r="B26" s="415" t="s">
        <v>36</v>
      </c>
      <c r="C26" s="920">
        <f>SUM(C27:C28)</f>
        <v>200414.37000000002</v>
      </c>
      <c r="D26" s="921" t="s">
        <v>981</v>
      </c>
      <c r="E26" s="7"/>
    </row>
    <row r="27" spans="1:5" ht="15">
      <c r="A27" s="456">
        <v>10.1</v>
      </c>
      <c r="B27" s="419" t="s">
        <v>743</v>
      </c>
      <c r="C27" s="910">
        <f>'7. LI1'!C29</f>
        <v>0</v>
      </c>
      <c r="D27" s="911"/>
      <c r="E27" s="7"/>
    </row>
    <row r="28" spans="1:5" ht="15">
      <c r="A28" s="456">
        <v>10.199999999999999</v>
      </c>
      <c r="B28" s="419" t="s">
        <v>744</v>
      </c>
      <c r="C28" s="910">
        <f>'7. LI1'!C30</f>
        <v>200414.37000000002</v>
      </c>
      <c r="D28" s="911"/>
      <c r="E28" s="7"/>
    </row>
    <row r="29" spans="1:5" ht="15">
      <c r="A29" s="456">
        <v>11</v>
      </c>
      <c r="B29" s="415" t="s">
        <v>745</v>
      </c>
      <c r="C29" s="913">
        <f>SUM(C30:C31)</f>
        <v>1748352</v>
      </c>
      <c r="D29" s="911"/>
      <c r="E29" s="7"/>
    </row>
    <row r="30" spans="1:5" ht="15">
      <c r="A30" s="456">
        <v>11.1</v>
      </c>
      <c r="B30" s="419" t="s">
        <v>746</v>
      </c>
      <c r="C30" s="910">
        <f>'7. LI1'!C32</f>
        <v>1748352</v>
      </c>
      <c r="D30" s="911"/>
      <c r="E30" s="7"/>
    </row>
    <row r="31" spans="1:5" ht="15">
      <c r="A31" s="456">
        <v>11.2</v>
      </c>
      <c r="B31" s="419" t="s">
        <v>747</v>
      </c>
      <c r="C31" s="910">
        <f>'7. LI1'!C33</f>
        <v>0</v>
      </c>
      <c r="D31" s="911"/>
      <c r="E31" s="7"/>
    </row>
    <row r="32" spans="1:5" ht="15">
      <c r="A32" s="456">
        <v>13</v>
      </c>
      <c r="B32" s="415" t="s">
        <v>99</v>
      </c>
      <c r="C32" s="910">
        <f>'7. LI1'!C34</f>
        <v>3296362.7706485195</v>
      </c>
      <c r="D32" s="911"/>
      <c r="E32" s="7"/>
    </row>
    <row r="33" spans="1:5" ht="15">
      <c r="A33" s="456">
        <v>13.1</v>
      </c>
      <c r="B33" s="420" t="s">
        <v>748</v>
      </c>
      <c r="C33" s="910">
        <f>'7. LI1'!C35</f>
        <v>1349093.18</v>
      </c>
      <c r="D33" s="911"/>
      <c r="E33" s="7"/>
    </row>
    <row r="34" spans="1:5" ht="15">
      <c r="A34" s="456">
        <v>13.2</v>
      </c>
      <c r="B34" s="420" t="s">
        <v>749</v>
      </c>
      <c r="C34" s="910">
        <f>'7. LI1'!C36</f>
        <v>0</v>
      </c>
      <c r="D34" s="922"/>
      <c r="E34" s="7"/>
    </row>
    <row r="35" spans="1:5" ht="15">
      <c r="A35" s="456">
        <v>14</v>
      </c>
      <c r="B35" s="421" t="s">
        <v>750</v>
      </c>
      <c r="C35" s="923">
        <f>SUM(C6,C10,C12,C13,C14,C18,C21,C22,C23,C26,C29,C32)</f>
        <v>433120421.04317617</v>
      </c>
      <c r="D35" s="922"/>
      <c r="E35" s="7"/>
    </row>
    <row r="36" spans="1:5" ht="15">
      <c r="A36" s="456"/>
      <c r="B36" s="422" t="s">
        <v>104</v>
      </c>
      <c r="C36" s="924"/>
      <c r="D36" s="925"/>
      <c r="E36" s="7"/>
    </row>
    <row r="37" spans="1:5" ht="15">
      <c r="A37" s="456">
        <v>15</v>
      </c>
      <c r="B37" s="423" t="s">
        <v>751</v>
      </c>
      <c r="C37" s="926">
        <f>C38</f>
        <v>0</v>
      </c>
      <c r="D37" s="919"/>
      <c r="E37" s="6"/>
    </row>
    <row r="38" spans="1:5" ht="15">
      <c r="A38" s="456">
        <v>15.1</v>
      </c>
      <c r="B38" s="426" t="s">
        <v>731</v>
      </c>
      <c r="C38" s="927">
        <f>'2. SOFP'!E39</f>
        <v>0</v>
      </c>
      <c r="D38" s="911"/>
      <c r="E38" s="7"/>
    </row>
    <row r="39" spans="1:5" ht="21">
      <c r="A39" s="456">
        <v>16</v>
      </c>
      <c r="B39" s="417" t="s">
        <v>752</v>
      </c>
      <c r="C39" s="927">
        <f>'2. SOFP'!E40</f>
        <v>0</v>
      </c>
      <c r="D39" s="911"/>
      <c r="E39" s="7"/>
    </row>
    <row r="40" spans="1:5" ht="15">
      <c r="A40" s="456">
        <v>17</v>
      </c>
      <c r="B40" s="417" t="s">
        <v>753</v>
      </c>
      <c r="C40" s="913">
        <f>SUM(C41:C44)</f>
        <v>306658845.71999997</v>
      </c>
      <c r="D40" s="911"/>
      <c r="E40" s="7"/>
    </row>
    <row r="41" spans="1:5" ht="15">
      <c r="A41" s="456">
        <v>17.100000000000001</v>
      </c>
      <c r="B41" s="427" t="s">
        <v>754</v>
      </c>
      <c r="C41" s="927">
        <f>'2. SOFP'!E42</f>
        <v>248017595.07999995</v>
      </c>
      <c r="D41" s="911"/>
      <c r="E41" s="7"/>
    </row>
    <row r="42" spans="1:5" ht="15">
      <c r="A42" s="470">
        <v>17.2</v>
      </c>
      <c r="B42" s="471" t="s">
        <v>100</v>
      </c>
      <c r="C42" s="927">
        <f>'2. SOFP'!E43</f>
        <v>53766384.670000002</v>
      </c>
      <c r="D42" s="911"/>
      <c r="E42" s="7"/>
    </row>
    <row r="43" spans="1:5" ht="15">
      <c r="A43" s="456">
        <v>17.3</v>
      </c>
      <c r="B43" s="472" t="s">
        <v>755</v>
      </c>
      <c r="C43" s="927">
        <f>'2. SOFP'!E44</f>
        <v>0</v>
      </c>
      <c r="D43" s="922"/>
      <c r="E43" s="7"/>
    </row>
    <row r="44" spans="1:5" ht="15">
      <c r="A44" s="456">
        <v>17.399999999999999</v>
      </c>
      <c r="B44" s="472" t="s">
        <v>756</v>
      </c>
      <c r="C44" s="927">
        <f>'2. SOFP'!E45</f>
        <v>4874865.97</v>
      </c>
      <c r="D44" s="929"/>
      <c r="E44" s="7"/>
    </row>
    <row r="45" spans="1:5" ht="15">
      <c r="A45" s="456">
        <v>18</v>
      </c>
      <c r="B45" s="473" t="s">
        <v>757</v>
      </c>
      <c r="C45" s="927">
        <f>'2. SOFP'!E46</f>
        <v>400682.58869108884</v>
      </c>
      <c r="D45" s="930"/>
      <c r="E45" s="6"/>
    </row>
    <row r="46" spans="1:5" ht="15">
      <c r="A46" s="456">
        <v>19</v>
      </c>
      <c r="B46" s="473" t="s">
        <v>758</v>
      </c>
      <c r="C46" s="928">
        <f>SUM(C47:C48)</f>
        <v>2311576.29</v>
      </c>
      <c r="D46" s="931"/>
    </row>
    <row r="47" spans="1:5" ht="15">
      <c r="A47" s="456">
        <v>19.100000000000001</v>
      </c>
      <c r="B47" s="474" t="s">
        <v>759</v>
      </c>
      <c r="C47" s="927">
        <f>'2. SOFP'!E48</f>
        <v>2311576.29</v>
      </c>
      <c r="D47" s="931"/>
    </row>
    <row r="48" spans="1:5" ht="15">
      <c r="A48" s="456">
        <v>19.2</v>
      </c>
      <c r="B48" s="474" t="s">
        <v>760</v>
      </c>
      <c r="C48" s="927">
        <f>'2. SOFP'!E49</f>
        <v>0</v>
      </c>
      <c r="D48" s="931"/>
    </row>
    <row r="49" spans="1:4" ht="15">
      <c r="A49" s="456">
        <v>20</v>
      </c>
      <c r="B49" s="432" t="s">
        <v>101</v>
      </c>
      <c r="C49" s="927">
        <f>'2. SOFP'!E50</f>
        <v>0</v>
      </c>
      <c r="D49" s="931"/>
    </row>
    <row r="50" spans="1:4" ht="15">
      <c r="A50" s="456">
        <v>21</v>
      </c>
      <c r="B50" s="433" t="s">
        <v>89</v>
      </c>
      <c r="C50" s="927">
        <f>'2. SOFP'!E51</f>
        <v>2075407.6600000001</v>
      </c>
      <c r="D50" s="931"/>
    </row>
    <row r="51" spans="1:4" ht="15">
      <c r="A51" s="456">
        <v>21.1</v>
      </c>
      <c r="B51" s="428" t="s">
        <v>761</v>
      </c>
      <c r="C51" s="927">
        <f>'2. SOFP'!E52</f>
        <v>0</v>
      </c>
      <c r="D51" s="931"/>
    </row>
    <row r="52" spans="1:4" ht="15">
      <c r="A52" s="456">
        <v>22</v>
      </c>
      <c r="B52" s="432" t="s">
        <v>762</v>
      </c>
      <c r="C52" s="923">
        <f>SUM(C37,C39,C40,C45,C46,C49,C50)</f>
        <v>311446512.25869113</v>
      </c>
      <c r="D52" s="931"/>
    </row>
    <row r="53" spans="1:4" ht="15">
      <c r="A53" s="456"/>
      <c r="B53" s="434" t="s">
        <v>763</v>
      </c>
      <c r="C53" s="932"/>
      <c r="D53" s="931"/>
    </row>
    <row r="54" spans="1:4">
      <c r="A54" s="456">
        <v>23</v>
      </c>
      <c r="B54" s="432" t="s">
        <v>105</v>
      </c>
      <c r="C54" s="927">
        <f>'2. SOFP'!E55</f>
        <v>69161600</v>
      </c>
      <c r="D54" s="921" t="s">
        <v>982</v>
      </c>
    </row>
    <row r="55" spans="1:4" ht="15">
      <c r="A55" s="456">
        <v>24</v>
      </c>
      <c r="B55" s="432" t="s">
        <v>764</v>
      </c>
      <c r="C55" s="927">
        <f>'2. SOFP'!E56</f>
        <v>0</v>
      </c>
      <c r="D55" s="931"/>
    </row>
    <row r="56" spans="1:4" ht="15">
      <c r="A56" s="456">
        <v>25</v>
      </c>
      <c r="B56" s="435" t="s">
        <v>102</v>
      </c>
      <c r="C56" s="927">
        <f>'2. SOFP'!E57</f>
        <v>0</v>
      </c>
      <c r="D56" s="931"/>
    </row>
    <row r="57" spans="1:4" ht="15">
      <c r="A57" s="456">
        <v>26</v>
      </c>
      <c r="B57" s="473" t="s">
        <v>765</v>
      </c>
      <c r="C57" s="927">
        <f>'2. SOFP'!E58</f>
        <v>0</v>
      </c>
      <c r="D57" s="931"/>
    </row>
    <row r="58" spans="1:4" ht="15">
      <c r="A58" s="456">
        <v>27</v>
      </c>
      <c r="B58" s="473" t="s">
        <v>766</v>
      </c>
      <c r="C58" s="933">
        <f>SUM(C59:C60)</f>
        <v>0</v>
      </c>
      <c r="D58" s="931"/>
    </row>
    <row r="59" spans="1:4" ht="15">
      <c r="A59" s="456">
        <v>27.1</v>
      </c>
      <c r="B59" s="475" t="s">
        <v>767</v>
      </c>
      <c r="C59" s="927">
        <f>'2. SOFP'!E60</f>
        <v>0</v>
      </c>
      <c r="D59" s="931"/>
    </row>
    <row r="60" spans="1:4" ht="15">
      <c r="A60" s="456">
        <v>27.2</v>
      </c>
      <c r="B60" s="472" t="s">
        <v>768</v>
      </c>
      <c r="C60" s="927">
        <f>'2. SOFP'!E61</f>
        <v>0</v>
      </c>
      <c r="D60" s="931"/>
    </row>
    <row r="61" spans="1:4" ht="15">
      <c r="A61" s="456">
        <v>28</v>
      </c>
      <c r="B61" s="433" t="s">
        <v>769</v>
      </c>
      <c r="C61" s="927">
        <f>'2. SOFP'!E62</f>
        <v>0</v>
      </c>
      <c r="D61" s="931"/>
    </row>
    <row r="62" spans="1:4" ht="15">
      <c r="A62" s="456">
        <v>29</v>
      </c>
      <c r="B62" s="473" t="s">
        <v>770</v>
      </c>
      <c r="C62" s="933">
        <f>SUM(C63:C65)</f>
        <v>0</v>
      </c>
      <c r="D62" s="931"/>
    </row>
    <row r="63" spans="1:4" ht="15">
      <c r="A63" s="456">
        <v>29.1</v>
      </c>
      <c r="B63" s="476" t="s">
        <v>771</v>
      </c>
      <c r="C63" s="927">
        <f>'2. SOFP'!E64</f>
        <v>0</v>
      </c>
      <c r="D63" s="931"/>
    </row>
    <row r="64" spans="1:4" ht="24" customHeight="1">
      <c r="A64" s="456">
        <v>29.2</v>
      </c>
      <c r="B64" s="475" t="s">
        <v>772</v>
      </c>
      <c r="C64" s="927">
        <f>'2. SOFP'!E65</f>
        <v>0</v>
      </c>
      <c r="D64" s="931"/>
    </row>
    <row r="65" spans="1:4" ht="21.95" customHeight="1">
      <c r="A65" s="456">
        <v>29.3</v>
      </c>
      <c r="B65" s="477" t="s">
        <v>773</v>
      </c>
      <c r="C65" s="927">
        <f>'2. SOFP'!E66</f>
        <v>0</v>
      </c>
      <c r="D65" s="931"/>
    </row>
    <row r="66" spans="1:4">
      <c r="A66" s="456">
        <v>30</v>
      </c>
      <c r="B66" s="438" t="s">
        <v>103</v>
      </c>
      <c r="C66" s="927">
        <f>'2. SOFP'!E67</f>
        <v>52512308.257327221</v>
      </c>
      <c r="D66" s="921" t="s">
        <v>983</v>
      </c>
    </row>
    <row r="67" spans="1:4" ht="15">
      <c r="A67" s="456">
        <v>31</v>
      </c>
      <c r="B67" s="437" t="s">
        <v>774</v>
      </c>
      <c r="C67" s="923">
        <f>SUM(C54,C55,C56,C57,C58,C61,C62,C66)</f>
        <v>121673908.25732723</v>
      </c>
      <c r="D67" s="931"/>
    </row>
    <row r="68" spans="1:4" thickBot="1">
      <c r="A68" s="456">
        <v>32</v>
      </c>
      <c r="B68" s="438" t="s">
        <v>775</v>
      </c>
      <c r="C68" s="934">
        <f>SUM(C52,C67)</f>
        <v>433120420.51601839</v>
      </c>
      <c r="D68" s="935"/>
    </row>
  </sheetData>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S22"/>
  <sheetViews>
    <sheetView showGridLines="0" workbookViewId="0">
      <pane xSplit="2" ySplit="7" topLeftCell="L8" activePane="bottomRight" state="frozen"/>
      <selection pane="topRight" activeCell="C1" sqref="C1"/>
      <selection pane="bottomLeft" activeCell="A8" sqref="A8"/>
      <selection pane="bottomRight" activeCell="B1" sqref="B1:B2"/>
    </sheetView>
  </sheetViews>
  <sheetFormatPr defaultColWidth="9.140625" defaultRowHeight="12.75"/>
  <cols>
    <col min="1" max="1" width="10.5703125" style="2" bestFit="1" customWidth="1"/>
    <col min="2" max="2" width="97" style="2" bestFit="1" customWidth="1"/>
    <col min="3" max="3" width="12.85546875" style="2" bestFit="1" customWidth="1"/>
    <col min="4" max="4" width="13.42578125" style="2" bestFit="1" customWidth="1"/>
    <col min="5" max="5" width="12.85546875" style="2" bestFit="1" customWidth="1"/>
    <col min="6" max="6" width="13.42578125" style="2" bestFit="1" customWidth="1"/>
    <col min="7" max="7" width="9.5703125" style="2" bestFit="1" customWidth="1"/>
    <col min="8" max="8" width="13.42578125" style="2" bestFit="1" customWidth="1"/>
    <col min="9" max="9" width="14" style="2" bestFit="1" customWidth="1"/>
    <col min="10" max="10" width="13.42578125" style="2" bestFit="1" customWidth="1"/>
    <col min="11" max="11" width="9.5703125" style="2" bestFit="1" customWidth="1"/>
    <col min="12" max="12" width="13.42578125" style="2" bestFit="1" customWidth="1"/>
    <col min="13" max="13" width="15" style="2" bestFit="1" customWidth="1"/>
    <col min="14" max="14" width="14" style="2" bestFit="1" customWidth="1"/>
    <col min="15" max="15" width="9.5703125" style="2" bestFit="1" customWidth="1"/>
    <col min="16" max="16" width="13.42578125" style="2" bestFit="1" customWidth="1"/>
    <col min="17" max="17" width="9.5703125" style="2" bestFit="1" customWidth="1"/>
    <col min="18" max="18" width="13.42578125" style="2" bestFit="1" customWidth="1"/>
    <col min="19" max="19" width="31.7109375" style="2" bestFit="1" customWidth="1"/>
    <col min="20" max="16384" width="9.140625" style="12"/>
  </cols>
  <sheetData>
    <row r="1" spans="1:19">
      <c r="A1" s="2" t="s">
        <v>108</v>
      </c>
      <c r="B1" s="821" t="str">
        <f>'1. key ratios'!B1</f>
        <v>სს იშბანკი საქართველო</v>
      </c>
    </row>
    <row r="2" spans="1:19">
      <c r="A2" s="2" t="s">
        <v>109</v>
      </c>
      <c r="B2" s="822">
        <f>'1. key ratios'!B2</f>
        <v>45016</v>
      </c>
    </row>
    <row r="4" spans="1:19" ht="26.25" thickBot="1">
      <c r="A4" s="38" t="s">
        <v>259</v>
      </c>
      <c r="B4" s="195" t="s">
        <v>294</v>
      </c>
    </row>
    <row r="5" spans="1:19">
      <c r="A5" s="85"/>
      <c r="B5" s="87"/>
      <c r="C5" s="79" t="s">
        <v>0</v>
      </c>
      <c r="D5" s="79" t="s">
        <v>1</v>
      </c>
      <c r="E5" s="79" t="s">
        <v>2</v>
      </c>
      <c r="F5" s="79" t="s">
        <v>3</v>
      </c>
      <c r="G5" s="79" t="s">
        <v>4</v>
      </c>
      <c r="H5" s="79" t="s">
        <v>5</v>
      </c>
      <c r="I5" s="79" t="s">
        <v>145</v>
      </c>
      <c r="J5" s="79" t="s">
        <v>146</v>
      </c>
      <c r="K5" s="79" t="s">
        <v>147</v>
      </c>
      <c r="L5" s="79" t="s">
        <v>148</v>
      </c>
      <c r="M5" s="79" t="s">
        <v>149</v>
      </c>
      <c r="N5" s="79" t="s">
        <v>150</v>
      </c>
      <c r="O5" s="79" t="s">
        <v>281</v>
      </c>
      <c r="P5" s="79" t="s">
        <v>282</v>
      </c>
      <c r="Q5" s="79" t="s">
        <v>283</v>
      </c>
      <c r="R5" s="190" t="s">
        <v>284</v>
      </c>
      <c r="S5" s="80" t="s">
        <v>285</v>
      </c>
    </row>
    <row r="6" spans="1:19" ht="46.5" customHeight="1">
      <c r="A6" s="99"/>
      <c r="B6" s="672" t="s">
        <v>286</v>
      </c>
      <c r="C6" s="670">
        <v>0</v>
      </c>
      <c r="D6" s="671"/>
      <c r="E6" s="670">
        <v>0.2</v>
      </c>
      <c r="F6" s="671"/>
      <c r="G6" s="670">
        <v>0.35</v>
      </c>
      <c r="H6" s="671"/>
      <c r="I6" s="670">
        <v>0.5</v>
      </c>
      <c r="J6" s="671"/>
      <c r="K6" s="670">
        <v>0.75</v>
      </c>
      <c r="L6" s="671"/>
      <c r="M6" s="670">
        <v>1</v>
      </c>
      <c r="N6" s="671"/>
      <c r="O6" s="670">
        <v>1.5</v>
      </c>
      <c r="P6" s="671"/>
      <c r="Q6" s="670">
        <v>2.5</v>
      </c>
      <c r="R6" s="671"/>
      <c r="S6" s="668" t="s">
        <v>156</v>
      </c>
    </row>
    <row r="7" spans="1:19">
      <c r="A7" s="99"/>
      <c r="B7" s="673"/>
      <c r="C7" s="194" t="s">
        <v>279</v>
      </c>
      <c r="D7" s="194" t="s">
        <v>280</v>
      </c>
      <c r="E7" s="194" t="s">
        <v>279</v>
      </c>
      <c r="F7" s="194" t="s">
        <v>280</v>
      </c>
      <c r="G7" s="194" t="s">
        <v>279</v>
      </c>
      <c r="H7" s="194" t="s">
        <v>280</v>
      </c>
      <c r="I7" s="194" t="s">
        <v>279</v>
      </c>
      <c r="J7" s="194" t="s">
        <v>280</v>
      </c>
      <c r="K7" s="194" t="s">
        <v>279</v>
      </c>
      <c r="L7" s="194" t="s">
        <v>280</v>
      </c>
      <c r="M7" s="194" t="s">
        <v>279</v>
      </c>
      <c r="N7" s="194" t="s">
        <v>280</v>
      </c>
      <c r="O7" s="194" t="s">
        <v>279</v>
      </c>
      <c r="P7" s="194" t="s">
        <v>280</v>
      </c>
      <c r="Q7" s="194" t="s">
        <v>279</v>
      </c>
      <c r="R7" s="194" t="s">
        <v>280</v>
      </c>
      <c r="S7" s="669"/>
    </row>
    <row r="8" spans="1:19" s="102" customFormat="1">
      <c r="A8" s="83">
        <v>1</v>
      </c>
      <c r="B8" s="120" t="s">
        <v>134</v>
      </c>
      <c r="C8" s="937">
        <v>1779498.14</v>
      </c>
      <c r="D8" s="937"/>
      <c r="E8" s="937"/>
      <c r="F8" s="937"/>
      <c r="G8" s="937"/>
      <c r="H8" s="937"/>
      <c r="I8" s="937"/>
      <c r="J8" s="937"/>
      <c r="K8" s="937"/>
      <c r="L8" s="937"/>
      <c r="M8" s="937">
        <v>42466056.282363184</v>
      </c>
      <c r="N8" s="937"/>
      <c r="O8" s="937"/>
      <c r="P8" s="937"/>
      <c r="Q8" s="937"/>
      <c r="R8" s="937"/>
      <c r="S8" s="938">
        <f>$C$6*SUM(C8:D8)+$E$6*SUM(E8:F8)+$G$6*SUM(G8:H8)+$I$6*SUM(I8:J8)+$K$6*SUM(K8:L8)+$M$6*SUM(M8:N8)+$O$6*SUM(O8:P8)+$Q$6*SUM(Q8:R8)</f>
        <v>42466056.282363184</v>
      </c>
    </row>
    <row r="9" spans="1:19" s="102" customFormat="1">
      <c r="A9" s="83">
        <v>2</v>
      </c>
      <c r="B9" s="120" t="s">
        <v>135</v>
      </c>
      <c r="C9" s="937"/>
      <c r="D9" s="937"/>
      <c r="E9" s="937"/>
      <c r="F9" s="937"/>
      <c r="G9" s="937"/>
      <c r="H9" s="937"/>
      <c r="I9" s="937"/>
      <c r="J9" s="937"/>
      <c r="K9" s="937"/>
      <c r="L9" s="937"/>
      <c r="M9" s="937"/>
      <c r="N9" s="937"/>
      <c r="O9" s="937"/>
      <c r="P9" s="937"/>
      <c r="Q9" s="937"/>
      <c r="R9" s="937"/>
      <c r="S9" s="938">
        <f t="shared" ref="S9:S21" si="0">$C$6*SUM(C9:D9)+$E$6*SUM(E9:F9)+$G$6*SUM(G9:H9)+$I$6*SUM(I9:J9)+$K$6*SUM(K9:L9)+$M$6*SUM(M9:N9)+$O$6*SUM(O9:P9)+$Q$6*SUM(Q9:R9)</f>
        <v>0</v>
      </c>
    </row>
    <row r="10" spans="1:19" s="102" customFormat="1">
      <c r="A10" s="83">
        <v>3</v>
      </c>
      <c r="B10" s="120" t="s">
        <v>136</v>
      </c>
      <c r="C10" s="937"/>
      <c r="D10" s="937"/>
      <c r="E10" s="937"/>
      <c r="F10" s="937"/>
      <c r="G10" s="937"/>
      <c r="H10" s="937"/>
      <c r="I10" s="937"/>
      <c r="J10" s="937"/>
      <c r="K10" s="937"/>
      <c r="L10" s="937"/>
      <c r="M10" s="937"/>
      <c r="N10" s="937"/>
      <c r="O10" s="937"/>
      <c r="P10" s="937"/>
      <c r="Q10" s="937"/>
      <c r="R10" s="937"/>
      <c r="S10" s="938">
        <f t="shared" si="0"/>
        <v>0</v>
      </c>
    </row>
    <row r="11" spans="1:19" s="102" customFormat="1">
      <c r="A11" s="83">
        <v>4</v>
      </c>
      <c r="B11" s="120" t="s">
        <v>137</v>
      </c>
      <c r="C11" s="937"/>
      <c r="D11" s="937"/>
      <c r="E11" s="937"/>
      <c r="F11" s="937"/>
      <c r="G11" s="937"/>
      <c r="H11" s="937"/>
      <c r="I11" s="937"/>
      <c r="J11" s="937"/>
      <c r="K11" s="937"/>
      <c r="L11" s="937"/>
      <c r="M11" s="937"/>
      <c r="N11" s="937"/>
      <c r="O11" s="937"/>
      <c r="P11" s="937"/>
      <c r="Q11" s="937"/>
      <c r="R11" s="937"/>
      <c r="S11" s="938">
        <f t="shared" si="0"/>
        <v>0</v>
      </c>
    </row>
    <row r="12" spans="1:19" s="102" customFormat="1">
      <c r="A12" s="83">
        <v>5</v>
      </c>
      <c r="B12" s="120" t="s">
        <v>948</v>
      </c>
      <c r="C12" s="937"/>
      <c r="D12" s="937"/>
      <c r="E12" s="937"/>
      <c r="F12" s="937"/>
      <c r="G12" s="937"/>
      <c r="H12" s="937"/>
      <c r="I12" s="937"/>
      <c r="J12" s="937"/>
      <c r="K12" s="937"/>
      <c r="L12" s="937"/>
      <c r="M12" s="937"/>
      <c r="N12" s="937"/>
      <c r="O12" s="937"/>
      <c r="P12" s="937"/>
      <c r="Q12" s="937"/>
      <c r="R12" s="937"/>
      <c r="S12" s="938">
        <f t="shared" si="0"/>
        <v>0</v>
      </c>
    </row>
    <row r="13" spans="1:19" s="102" customFormat="1">
      <c r="A13" s="83">
        <v>6</v>
      </c>
      <c r="B13" s="120" t="s">
        <v>138</v>
      </c>
      <c r="C13" s="937"/>
      <c r="D13" s="937"/>
      <c r="E13" s="937">
        <v>1508702.68</v>
      </c>
      <c r="F13" s="937"/>
      <c r="G13" s="937"/>
      <c r="H13" s="937"/>
      <c r="I13" s="937">
        <v>90467012.000036001</v>
      </c>
      <c r="J13" s="937">
        <v>9795048.5299999993</v>
      </c>
      <c r="K13" s="937"/>
      <c r="L13" s="937"/>
      <c r="M13" s="937">
        <v>9353970.7691770494</v>
      </c>
      <c r="N13" s="937">
        <v>28555762.715</v>
      </c>
      <c r="O13" s="937"/>
      <c r="P13" s="937"/>
      <c r="Q13" s="937"/>
      <c r="R13" s="937"/>
      <c r="S13" s="938">
        <f t="shared" si="0"/>
        <v>88342504.285195053</v>
      </c>
    </row>
    <row r="14" spans="1:19" s="102" customFormat="1">
      <c r="A14" s="83">
        <v>7</v>
      </c>
      <c r="B14" s="120" t="s">
        <v>71</v>
      </c>
      <c r="C14" s="937"/>
      <c r="D14" s="937"/>
      <c r="E14" s="937"/>
      <c r="F14" s="937"/>
      <c r="G14" s="937"/>
      <c r="H14" s="937"/>
      <c r="I14" s="937"/>
      <c r="J14" s="937"/>
      <c r="K14" s="937"/>
      <c r="L14" s="937"/>
      <c r="M14" s="937">
        <v>267379096.25523424</v>
      </c>
      <c r="N14" s="937">
        <v>19517401.454999994</v>
      </c>
      <c r="O14" s="937"/>
      <c r="P14" s="937"/>
      <c r="Q14" s="937"/>
      <c r="R14" s="937"/>
      <c r="S14" s="938">
        <f t="shared" si="0"/>
        <v>286896497.71023422</v>
      </c>
    </row>
    <row r="15" spans="1:19" s="102" customFormat="1">
      <c r="A15" s="83">
        <v>8</v>
      </c>
      <c r="B15" s="120" t="s">
        <v>72</v>
      </c>
      <c r="C15" s="937"/>
      <c r="D15" s="937"/>
      <c r="E15" s="937"/>
      <c r="F15" s="937"/>
      <c r="G15" s="937"/>
      <c r="H15" s="937"/>
      <c r="I15" s="937"/>
      <c r="J15" s="937"/>
      <c r="K15" s="937"/>
      <c r="L15" s="937"/>
      <c r="M15" s="937"/>
      <c r="N15" s="937">
        <v>34785.71</v>
      </c>
      <c r="O15" s="937"/>
      <c r="P15" s="937"/>
      <c r="Q15" s="937"/>
      <c r="R15" s="937"/>
      <c r="S15" s="938">
        <f t="shared" si="0"/>
        <v>34785.71</v>
      </c>
    </row>
    <row r="16" spans="1:19" s="102" customFormat="1">
      <c r="A16" s="83">
        <v>9</v>
      </c>
      <c r="B16" s="120" t="s">
        <v>949</v>
      </c>
      <c r="C16" s="937"/>
      <c r="D16" s="937"/>
      <c r="E16" s="937"/>
      <c r="F16" s="937"/>
      <c r="G16" s="937"/>
      <c r="H16" s="937"/>
      <c r="I16" s="937"/>
      <c r="J16" s="937"/>
      <c r="K16" s="937"/>
      <c r="L16" s="937"/>
      <c r="M16" s="937"/>
      <c r="N16" s="937"/>
      <c r="O16" s="937"/>
      <c r="P16" s="937"/>
      <c r="Q16" s="937"/>
      <c r="R16" s="937"/>
      <c r="S16" s="938">
        <f t="shared" si="0"/>
        <v>0</v>
      </c>
    </row>
    <row r="17" spans="1:19" s="102" customFormat="1">
      <c r="A17" s="83">
        <v>10</v>
      </c>
      <c r="B17" s="120" t="s">
        <v>67</v>
      </c>
      <c r="C17" s="937"/>
      <c r="D17" s="937"/>
      <c r="E17" s="937"/>
      <c r="F17" s="937"/>
      <c r="G17" s="937"/>
      <c r="H17" s="937"/>
      <c r="I17" s="937"/>
      <c r="J17" s="937"/>
      <c r="K17" s="937"/>
      <c r="L17" s="937"/>
      <c r="M17" s="937">
        <v>405050.73000000004</v>
      </c>
      <c r="N17" s="937"/>
      <c r="O17" s="937"/>
      <c r="P17" s="937"/>
      <c r="Q17" s="937"/>
      <c r="R17" s="937"/>
      <c r="S17" s="938">
        <f t="shared" si="0"/>
        <v>405050.73000000004</v>
      </c>
    </row>
    <row r="18" spans="1:19" s="102" customFormat="1">
      <c r="A18" s="83">
        <v>11</v>
      </c>
      <c r="B18" s="120" t="s">
        <v>68</v>
      </c>
      <c r="C18" s="937"/>
      <c r="D18" s="937"/>
      <c r="E18" s="937"/>
      <c r="F18" s="937"/>
      <c r="G18" s="937"/>
      <c r="H18" s="937"/>
      <c r="I18" s="937"/>
      <c r="J18" s="937"/>
      <c r="K18" s="937"/>
      <c r="L18" s="937"/>
      <c r="M18" s="937"/>
      <c r="N18" s="937"/>
      <c r="O18" s="937"/>
      <c r="P18" s="937"/>
      <c r="Q18" s="937"/>
      <c r="R18" s="937"/>
      <c r="S18" s="938">
        <f t="shared" si="0"/>
        <v>0</v>
      </c>
    </row>
    <row r="19" spans="1:19" s="102" customFormat="1">
      <c r="A19" s="83">
        <v>12</v>
      </c>
      <c r="B19" s="120" t="s">
        <v>69</v>
      </c>
      <c r="C19" s="937"/>
      <c r="D19" s="937"/>
      <c r="E19" s="937"/>
      <c r="F19" s="937"/>
      <c r="G19" s="937"/>
      <c r="H19" s="937"/>
      <c r="I19" s="937"/>
      <c r="J19" s="937"/>
      <c r="K19" s="937"/>
      <c r="L19" s="937"/>
      <c r="M19" s="937"/>
      <c r="N19" s="937"/>
      <c r="O19" s="937"/>
      <c r="P19" s="937"/>
      <c r="Q19" s="937"/>
      <c r="R19" s="937"/>
      <c r="S19" s="938">
        <f t="shared" si="0"/>
        <v>0</v>
      </c>
    </row>
    <row r="20" spans="1:19" s="102" customFormat="1">
      <c r="A20" s="83">
        <v>13</v>
      </c>
      <c r="B20" s="120" t="s">
        <v>70</v>
      </c>
      <c r="C20" s="937"/>
      <c r="D20" s="937"/>
      <c r="E20" s="937"/>
      <c r="F20" s="937"/>
      <c r="G20" s="937"/>
      <c r="H20" s="937"/>
      <c r="I20" s="937"/>
      <c r="J20" s="937"/>
      <c r="K20" s="937"/>
      <c r="L20" s="937"/>
      <c r="M20" s="937"/>
      <c r="N20" s="937"/>
      <c r="O20" s="937"/>
      <c r="P20" s="937"/>
      <c r="Q20" s="937"/>
      <c r="R20" s="937"/>
      <c r="S20" s="938">
        <f t="shared" si="0"/>
        <v>0</v>
      </c>
    </row>
    <row r="21" spans="1:19" s="102" customFormat="1">
      <c r="A21" s="83">
        <v>14</v>
      </c>
      <c r="B21" s="120" t="s">
        <v>154</v>
      </c>
      <c r="C21" s="937">
        <v>2880754.8200000003</v>
      </c>
      <c r="D21" s="937"/>
      <c r="E21" s="937"/>
      <c r="F21" s="937"/>
      <c r="G21" s="937"/>
      <c r="H21" s="937"/>
      <c r="I21" s="937"/>
      <c r="J21" s="937"/>
      <c r="K21" s="937"/>
      <c r="L21" s="937"/>
      <c r="M21" s="937">
        <v>17777849.79064852</v>
      </c>
      <c r="N21" s="937"/>
      <c r="O21" s="937"/>
      <c r="P21" s="937"/>
      <c r="Q21" s="937"/>
      <c r="R21" s="937"/>
      <c r="S21" s="938">
        <f t="shared" si="0"/>
        <v>17777849.79064852</v>
      </c>
    </row>
    <row r="22" spans="1:19" ht="13.5" thickBot="1">
      <c r="A22" s="65"/>
      <c r="B22" s="104" t="s">
        <v>66</v>
      </c>
      <c r="C22" s="939">
        <f>SUM(C8:C21)</f>
        <v>4660252.96</v>
      </c>
      <c r="D22" s="939">
        <f t="shared" ref="D22:S22" si="1">SUM(D8:D21)</f>
        <v>0</v>
      </c>
      <c r="E22" s="939">
        <f t="shared" si="1"/>
        <v>1508702.68</v>
      </c>
      <c r="F22" s="939">
        <f t="shared" si="1"/>
        <v>0</v>
      </c>
      <c r="G22" s="939">
        <f t="shared" si="1"/>
        <v>0</v>
      </c>
      <c r="H22" s="939">
        <f t="shared" si="1"/>
        <v>0</v>
      </c>
      <c r="I22" s="939">
        <f t="shared" si="1"/>
        <v>90467012.000036001</v>
      </c>
      <c r="J22" s="939">
        <f t="shared" si="1"/>
        <v>9795048.5299999993</v>
      </c>
      <c r="K22" s="939">
        <f t="shared" si="1"/>
        <v>0</v>
      </c>
      <c r="L22" s="939">
        <f t="shared" si="1"/>
        <v>0</v>
      </c>
      <c r="M22" s="939">
        <f t="shared" si="1"/>
        <v>337382023.82742304</v>
      </c>
      <c r="N22" s="939">
        <f t="shared" si="1"/>
        <v>48107949.879999995</v>
      </c>
      <c r="O22" s="939">
        <f t="shared" si="1"/>
        <v>0</v>
      </c>
      <c r="P22" s="939">
        <f t="shared" si="1"/>
        <v>0</v>
      </c>
      <c r="Q22" s="939">
        <f t="shared" si="1"/>
        <v>0</v>
      </c>
      <c r="R22" s="939">
        <f t="shared" si="1"/>
        <v>0</v>
      </c>
      <c r="S22" s="940">
        <f t="shared" si="1"/>
        <v>435922744.50844097</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8"/>
  <sheetViews>
    <sheetView showGridLines="0" workbookViewId="0">
      <pane xSplit="2" ySplit="6" topLeftCell="Q7" activePane="bottomRight" state="frozen"/>
      <selection pane="topRight" activeCell="C1" sqref="C1"/>
      <selection pane="bottomLeft" activeCell="A6" sqref="A6"/>
      <selection pane="bottomRight" activeCell="B1" sqref="B1:B2"/>
    </sheetView>
  </sheetViews>
  <sheetFormatPr defaultColWidth="9.140625" defaultRowHeight="12.75"/>
  <cols>
    <col min="1" max="1" width="10.5703125" style="2" bestFit="1" customWidth="1"/>
    <col min="2" max="2" width="97" style="2" bestFit="1" customWidth="1"/>
    <col min="3" max="3" width="19" style="2" customWidth="1"/>
    <col min="4" max="4" width="19.5703125" style="2" customWidth="1"/>
    <col min="5" max="5" width="31.140625" style="2" customWidth="1"/>
    <col min="6" max="6" width="29.140625" style="2" customWidth="1"/>
    <col min="7" max="7" width="28.5703125" style="2" customWidth="1"/>
    <col min="8" max="8" width="26.42578125" style="2" customWidth="1"/>
    <col min="9" max="9" width="23.7109375" style="2" customWidth="1"/>
    <col min="10" max="10" width="21.5703125" style="2" customWidth="1"/>
    <col min="11" max="11" width="15.7109375" style="2" customWidth="1"/>
    <col min="12" max="12" width="13.28515625" style="2" customWidth="1"/>
    <col min="13" max="13" width="20.85546875" style="2" customWidth="1"/>
    <col min="14" max="14" width="19.28515625" style="2" customWidth="1"/>
    <col min="15" max="15" width="18.42578125" style="2" customWidth="1"/>
    <col min="16" max="16" width="19" style="2" customWidth="1"/>
    <col min="17" max="17" width="20.28515625" style="2" customWidth="1"/>
    <col min="18" max="18" width="18" style="2" customWidth="1"/>
    <col min="19" max="19" width="36" style="2" customWidth="1"/>
    <col min="20" max="20" width="19.42578125" style="2" customWidth="1"/>
    <col min="21" max="21" width="19.140625" style="2" customWidth="1"/>
    <col min="22" max="22" width="20" style="2" customWidth="1"/>
    <col min="23" max="16384" width="9.140625" style="12"/>
  </cols>
  <sheetData>
    <row r="1" spans="1:22">
      <c r="A1" s="2" t="s">
        <v>108</v>
      </c>
      <c r="B1" s="821" t="str">
        <f>'1. key ratios'!B1</f>
        <v>სს იშბანკი საქართველო</v>
      </c>
    </row>
    <row r="2" spans="1:22">
      <c r="A2" s="2" t="s">
        <v>109</v>
      </c>
      <c r="B2" s="822">
        <f>'1. key ratios'!B2</f>
        <v>45016</v>
      </c>
    </row>
    <row r="4" spans="1:22" ht="27.75" thickBot="1">
      <c r="A4" s="2" t="s">
        <v>260</v>
      </c>
      <c r="B4" s="196" t="s">
        <v>295</v>
      </c>
      <c r="V4" s="146" t="s">
        <v>87</v>
      </c>
    </row>
    <row r="5" spans="1:22">
      <c r="A5" s="63"/>
      <c r="B5" s="64"/>
      <c r="C5" s="674" t="s">
        <v>116</v>
      </c>
      <c r="D5" s="675"/>
      <c r="E5" s="675"/>
      <c r="F5" s="675"/>
      <c r="G5" s="675"/>
      <c r="H5" s="675"/>
      <c r="I5" s="675"/>
      <c r="J5" s="675"/>
      <c r="K5" s="675"/>
      <c r="L5" s="676"/>
      <c r="M5" s="674" t="s">
        <v>117</v>
      </c>
      <c r="N5" s="675"/>
      <c r="O5" s="675"/>
      <c r="P5" s="675"/>
      <c r="Q5" s="675"/>
      <c r="R5" s="675"/>
      <c r="S5" s="676"/>
      <c r="T5" s="679" t="s">
        <v>293</v>
      </c>
      <c r="U5" s="679" t="s">
        <v>292</v>
      </c>
      <c r="V5" s="677" t="s">
        <v>118</v>
      </c>
    </row>
    <row r="6" spans="1:22" s="38" customFormat="1" ht="127.5">
      <c r="A6" s="81"/>
      <c r="B6" s="122"/>
      <c r="C6" s="61" t="s">
        <v>119</v>
      </c>
      <c r="D6" s="60" t="s">
        <v>120</v>
      </c>
      <c r="E6" s="57" t="s">
        <v>121</v>
      </c>
      <c r="F6" s="197" t="s">
        <v>287</v>
      </c>
      <c r="G6" s="60" t="s">
        <v>122</v>
      </c>
      <c r="H6" s="60" t="s">
        <v>123</v>
      </c>
      <c r="I6" s="60" t="s">
        <v>124</v>
      </c>
      <c r="J6" s="60" t="s">
        <v>153</v>
      </c>
      <c r="K6" s="60" t="s">
        <v>125</v>
      </c>
      <c r="L6" s="62" t="s">
        <v>126</v>
      </c>
      <c r="M6" s="61" t="s">
        <v>127</v>
      </c>
      <c r="N6" s="60" t="s">
        <v>128</v>
      </c>
      <c r="O6" s="60" t="s">
        <v>129</v>
      </c>
      <c r="P6" s="60" t="s">
        <v>130</v>
      </c>
      <c r="Q6" s="60" t="s">
        <v>131</v>
      </c>
      <c r="R6" s="60" t="s">
        <v>132</v>
      </c>
      <c r="S6" s="62" t="s">
        <v>133</v>
      </c>
      <c r="T6" s="680"/>
      <c r="U6" s="680"/>
      <c r="V6" s="678"/>
    </row>
    <row r="7" spans="1:22" s="102" customFormat="1">
      <c r="A7" s="103">
        <v>1</v>
      </c>
      <c r="B7" s="120" t="s">
        <v>134</v>
      </c>
      <c r="C7" s="941"/>
      <c r="D7" s="936"/>
      <c r="E7" s="936"/>
      <c r="F7" s="936"/>
      <c r="G7" s="936"/>
      <c r="H7" s="936"/>
      <c r="I7" s="936"/>
      <c r="J7" s="936"/>
      <c r="K7" s="936"/>
      <c r="L7" s="942"/>
      <c r="M7" s="941"/>
      <c r="N7" s="936"/>
      <c r="O7" s="936"/>
      <c r="P7" s="936"/>
      <c r="Q7" s="936"/>
      <c r="R7" s="936"/>
      <c r="S7" s="942"/>
      <c r="T7" s="943"/>
      <c r="U7" s="943"/>
      <c r="V7" s="944">
        <f>SUM(C7:S7)</f>
        <v>0</v>
      </c>
    </row>
    <row r="8" spans="1:22" s="102" customFormat="1">
      <c r="A8" s="103">
        <v>2</v>
      </c>
      <c r="B8" s="120" t="s">
        <v>135</v>
      </c>
      <c r="C8" s="941"/>
      <c r="D8" s="936"/>
      <c r="E8" s="936"/>
      <c r="F8" s="936"/>
      <c r="G8" s="936"/>
      <c r="H8" s="936"/>
      <c r="I8" s="936"/>
      <c r="J8" s="936"/>
      <c r="K8" s="936"/>
      <c r="L8" s="942"/>
      <c r="M8" s="941"/>
      <c r="N8" s="936"/>
      <c r="O8" s="936"/>
      <c r="P8" s="936"/>
      <c r="Q8" s="936"/>
      <c r="R8" s="936"/>
      <c r="S8" s="942"/>
      <c r="T8" s="943"/>
      <c r="U8" s="943"/>
      <c r="V8" s="944">
        <f t="shared" ref="V8:V20" si="0">SUM(C8:S8)</f>
        <v>0</v>
      </c>
    </row>
    <row r="9" spans="1:22" s="102" customFormat="1">
      <c r="A9" s="103">
        <v>3</v>
      </c>
      <c r="B9" s="120" t="s">
        <v>136</v>
      </c>
      <c r="C9" s="941"/>
      <c r="D9" s="936"/>
      <c r="E9" s="936"/>
      <c r="F9" s="936"/>
      <c r="G9" s="936"/>
      <c r="H9" s="936"/>
      <c r="I9" s="936"/>
      <c r="J9" s="936"/>
      <c r="K9" s="936"/>
      <c r="L9" s="942"/>
      <c r="M9" s="941"/>
      <c r="N9" s="936"/>
      <c r="O9" s="936"/>
      <c r="P9" s="936"/>
      <c r="Q9" s="936"/>
      <c r="R9" s="936"/>
      <c r="S9" s="942"/>
      <c r="T9" s="943"/>
      <c r="U9" s="943"/>
      <c r="V9" s="944">
        <f>SUM(C9:S9)</f>
        <v>0</v>
      </c>
    </row>
    <row r="10" spans="1:22" s="102" customFormat="1">
      <c r="A10" s="103">
        <v>4</v>
      </c>
      <c r="B10" s="120" t="s">
        <v>137</v>
      </c>
      <c r="C10" s="941"/>
      <c r="D10" s="936"/>
      <c r="E10" s="936"/>
      <c r="F10" s="936"/>
      <c r="G10" s="936"/>
      <c r="H10" s="936"/>
      <c r="I10" s="936"/>
      <c r="J10" s="936"/>
      <c r="K10" s="936"/>
      <c r="L10" s="942"/>
      <c r="M10" s="941"/>
      <c r="N10" s="936"/>
      <c r="O10" s="936"/>
      <c r="P10" s="936"/>
      <c r="Q10" s="936"/>
      <c r="R10" s="936"/>
      <c r="S10" s="942"/>
      <c r="T10" s="943"/>
      <c r="U10" s="943"/>
      <c r="V10" s="944">
        <f t="shared" si="0"/>
        <v>0</v>
      </c>
    </row>
    <row r="11" spans="1:22" s="102" customFormat="1">
      <c r="A11" s="103">
        <v>5</v>
      </c>
      <c r="B11" s="120" t="s">
        <v>948</v>
      </c>
      <c r="C11" s="941"/>
      <c r="D11" s="936"/>
      <c r="E11" s="936"/>
      <c r="F11" s="936"/>
      <c r="G11" s="936"/>
      <c r="H11" s="936"/>
      <c r="I11" s="936"/>
      <c r="J11" s="936"/>
      <c r="K11" s="936"/>
      <c r="L11" s="942"/>
      <c r="M11" s="941"/>
      <c r="N11" s="936"/>
      <c r="O11" s="936"/>
      <c r="P11" s="936"/>
      <c r="Q11" s="936"/>
      <c r="R11" s="936"/>
      <c r="S11" s="942"/>
      <c r="T11" s="943"/>
      <c r="U11" s="943"/>
      <c r="V11" s="944">
        <f t="shared" si="0"/>
        <v>0</v>
      </c>
    </row>
    <row r="12" spans="1:22" s="102" customFormat="1">
      <c r="A12" s="103">
        <v>6</v>
      </c>
      <c r="B12" s="120" t="s">
        <v>138</v>
      </c>
      <c r="C12" s="941"/>
      <c r="D12" s="936"/>
      <c r="E12" s="936"/>
      <c r="F12" s="936"/>
      <c r="G12" s="936"/>
      <c r="H12" s="936"/>
      <c r="I12" s="936"/>
      <c r="J12" s="936"/>
      <c r="K12" s="936"/>
      <c r="L12" s="942"/>
      <c r="M12" s="941"/>
      <c r="N12" s="936"/>
      <c r="O12" s="936"/>
      <c r="P12" s="936"/>
      <c r="Q12" s="936"/>
      <c r="R12" s="936"/>
      <c r="S12" s="942"/>
      <c r="T12" s="943"/>
      <c r="U12" s="943"/>
      <c r="V12" s="944">
        <f t="shared" si="0"/>
        <v>0</v>
      </c>
    </row>
    <row r="13" spans="1:22" s="102" customFormat="1">
      <c r="A13" s="103">
        <v>7</v>
      </c>
      <c r="B13" s="120" t="s">
        <v>71</v>
      </c>
      <c r="C13" s="941"/>
      <c r="D13" s="936">
        <f>14230940.99+153624+1472581.89</f>
        <v>15857146.880000001</v>
      </c>
      <c r="E13" s="936"/>
      <c r="F13" s="936"/>
      <c r="G13" s="936"/>
      <c r="H13" s="936"/>
      <c r="I13" s="936"/>
      <c r="J13" s="936"/>
      <c r="K13" s="936"/>
      <c r="L13" s="942"/>
      <c r="M13" s="941"/>
      <c r="N13" s="936"/>
      <c r="O13" s="936"/>
      <c r="P13" s="936"/>
      <c r="Q13" s="936"/>
      <c r="R13" s="936"/>
      <c r="S13" s="942"/>
      <c r="T13" s="943">
        <v>14230940.99</v>
      </c>
      <c r="U13" s="943">
        <f>153624+1472581.89</f>
        <v>1626205.89</v>
      </c>
      <c r="V13" s="944">
        <f t="shared" si="0"/>
        <v>15857146.880000001</v>
      </c>
    </row>
    <row r="14" spans="1:22" s="102" customFormat="1">
      <c r="A14" s="103">
        <v>8</v>
      </c>
      <c r="B14" s="120" t="s">
        <v>72</v>
      </c>
      <c r="C14" s="941"/>
      <c r="D14" s="936"/>
      <c r="E14" s="936"/>
      <c r="F14" s="936"/>
      <c r="G14" s="936"/>
      <c r="H14" s="936"/>
      <c r="I14" s="936"/>
      <c r="J14" s="936"/>
      <c r="K14" s="936"/>
      <c r="L14" s="942"/>
      <c r="M14" s="941"/>
      <c r="N14" s="936"/>
      <c r="O14" s="936"/>
      <c r="P14" s="936"/>
      <c r="Q14" s="936"/>
      <c r="R14" s="936"/>
      <c r="S14" s="942"/>
      <c r="T14" s="943"/>
      <c r="U14" s="943"/>
      <c r="V14" s="944">
        <f t="shared" si="0"/>
        <v>0</v>
      </c>
    </row>
    <row r="15" spans="1:22" s="102" customFormat="1">
      <c r="A15" s="103">
        <v>9</v>
      </c>
      <c r="B15" s="120" t="s">
        <v>949</v>
      </c>
      <c r="C15" s="941"/>
      <c r="D15" s="936"/>
      <c r="E15" s="936"/>
      <c r="F15" s="936"/>
      <c r="G15" s="936"/>
      <c r="H15" s="936"/>
      <c r="I15" s="936"/>
      <c r="J15" s="936"/>
      <c r="K15" s="936"/>
      <c r="L15" s="942"/>
      <c r="M15" s="941"/>
      <c r="N15" s="936"/>
      <c r="O15" s="936"/>
      <c r="P15" s="936"/>
      <c r="Q15" s="936"/>
      <c r="R15" s="936"/>
      <c r="S15" s="942"/>
      <c r="T15" s="943"/>
      <c r="U15" s="943"/>
      <c r="V15" s="944">
        <f t="shared" si="0"/>
        <v>0</v>
      </c>
    </row>
    <row r="16" spans="1:22" s="102" customFormat="1">
      <c r="A16" s="103">
        <v>10</v>
      </c>
      <c r="B16" s="120" t="s">
        <v>67</v>
      </c>
      <c r="C16" s="941"/>
      <c r="D16" s="936"/>
      <c r="E16" s="936"/>
      <c r="F16" s="936"/>
      <c r="G16" s="936"/>
      <c r="H16" s="936"/>
      <c r="I16" s="936"/>
      <c r="J16" s="936"/>
      <c r="K16" s="936"/>
      <c r="L16" s="942"/>
      <c r="M16" s="941"/>
      <c r="N16" s="936"/>
      <c r="O16" s="936"/>
      <c r="P16" s="936"/>
      <c r="Q16" s="936"/>
      <c r="R16" s="936"/>
      <c r="S16" s="942"/>
      <c r="T16" s="943"/>
      <c r="U16" s="943"/>
      <c r="V16" s="944">
        <f t="shared" si="0"/>
        <v>0</v>
      </c>
    </row>
    <row r="17" spans="1:22" s="102" customFormat="1">
      <c r="A17" s="103">
        <v>11</v>
      </c>
      <c r="B17" s="120" t="s">
        <v>68</v>
      </c>
      <c r="C17" s="941"/>
      <c r="D17" s="936"/>
      <c r="E17" s="936"/>
      <c r="F17" s="936"/>
      <c r="G17" s="936"/>
      <c r="H17" s="936"/>
      <c r="I17" s="936"/>
      <c r="J17" s="936"/>
      <c r="K17" s="936"/>
      <c r="L17" s="942"/>
      <c r="M17" s="941"/>
      <c r="N17" s="936"/>
      <c r="O17" s="936"/>
      <c r="P17" s="936"/>
      <c r="Q17" s="936"/>
      <c r="R17" s="936"/>
      <c r="S17" s="942"/>
      <c r="T17" s="943"/>
      <c r="U17" s="943"/>
      <c r="V17" s="944">
        <f t="shared" si="0"/>
        <v>0</v>
      </c>
    </row>
    <row r="18" spans="1:22" s="102" customFormat="1">
      <c r="A18" s="103">
        <v>12</v>
      </c>
      <c r="B18" s="120" t="s">
        <v>69</v>
      </c>
      <c r="C18" s="941"/>
      <c r="D18" s="936"/>
      <c r="E18" s="936"/>
      <c r="F18" s="936"/>
      <c r="G18" s="936"/>
      <c r="H18" s="936"/>
      <c r="I18" s="936"/>
      <c r="J18" s="936"/>
      <c r="K18" s="936"/>
      <c r="L18" s="942"/>
      <c r="M18" s="941"/>
      <c r="N18" s="936"/>
      <c r="O18" s="936"/>
      <c r="P18" s="936"/>
      <c r="Q18" s="936"/>
      <c r="R18" s="936"/>
      <c r="S18" s="942"/>
      <c r="T18" s="943"/>
      <c r="U18" s="943"/>
      <c r="V18" s="944">
        <f t="shared" si="0"/>
        <v>0</v>
      </c>
    </row>
    <row r="19" spans="1:22" s="102" customFormat="1">
      <c r="A19" s="103">
        <v>13</v>
      </c>
      <c r="B19" s="120" t="s">
        <v>70</v>
      </c>
      <c r="C19" s="941"/>
      <c r="D19" s="936"/>
      <c r="E19" s="936"/>
      <c r="F19" s="936"/>
      <c r="G19" s="936"/>
      <c r="H19" s="936"/>
      <c r="I19" s="936"/>
      <c r="J19" s="936"/>
      <c r="K19" s="936"/>
      <c r="L19" s="942"/>
      <c r="M19" s="941"/>
      <c r="N19" s="936"/>
      <c r="O19" s="936"/>
      <c r="P19" s="936"/>
      <c r="Q19" s="936"/>
      <c r="R19" s="936"/>
      <c r="S19" s="942"/>
      <c r="T19" s="943"/>
      <c r="U19" s="943"/>
      <c r="V19" s="944">
        <f t="shared" si="0"/>
        <v>0</v>
      </c>
    </row>
    <row r="20" spans="1:22" s="102" customFormat="1">
      <c r="A20" s="103">
        <v>14</v>
      </c>
      <c r="B20" s="120" t="s">
        <v>154</v>
      </c>
      <c r="C20" s="941"/>
      <c r="D20" s="936">
        <v>219913.8761060063</v>
      </c>
      <c r="E20" s="936"/>
      <c r="F20" s="936"/>
      <c r="G20" s="936"/>
      <c r="H20" s="936"/>
      <c r="I20" s="936"/>
      <c r="J20" s="936"/>
      <c r="K20" s="936"/>
      <c r="L20" s="942"/>
      <c r="M20" s="941"/>
      <c r="N20" s="936"/>
      <c r="O20" s="936"/>
      <c r="P20" s="936"/>
      <c r="Q20" s="936"/>
      <c r="R20" s="936"/>
      <c r="S20" s="942"/>
      <c r="T20" s="943">
        <v>219913.8761060063</v>
      </c>
      <c r="U20" s="943"/>
      <c r="V20" s="944">
        <f t="shared" si="0"/>
        <v>219913.8761060063</v>
      </c>
    </row>
    <row r="21" spans="1:22" ht="13.5" thickBot="1">
      <c r="A21" s="65"/>
      <c r="B21" s="66" t="s">
        <v>66</v>
      </c>
      <c r="C21" s="945">
        <f>SUM(C7:C20)</f>
        <v>0</v>
      </c>
      <c r="D21" s="946">
        <f t="shared" ref="D21:V21" si="1">SUM(D7:D20)</f>
        <v>16077060.756106008</v>
      </c>
      <c r="E21" s="946">
        <f t="shared" si="1"/>
        <v>0</v>
      </c>
      <c r="F21" s="946">
        <f t="shared" si="1"/>
        <v>0</v>
      </c>
      <c r="G21" s="946">
        <f t="shared" si="1"/>
        <v>0</v>
      </c>
      <c r="H21" s="946">
        <f t="shared" si="1"/>
        <v>0</v>
      </c>
      <c r="I21" s="946">
        <f t="shared" si="1"/>
        <v>0</v>
      </c>
      <c r="J21" s="946">
        <f t="shared" si="1"/>
        <v>0</v>
      </c>
      <c r="K21" s="946">
        <f t="shared" si="1"/>
        <v>0</v>
      </c>
      <c r="L21" s="947">
        <f t="shared" si="1"/>
        <v>0</v>
      </c>
      <c r="M21" s="945">
        <f t="shared" si="1"/>
        <v>0</v>
      </c>
      <c r="N21" s="946">
        <f t="shared" si="1"/>
        <v>0</v>
      </c>
      <c r="O21" s="946">
        <f t="shared" si="1"/>
        <v>0</v>
      </c>
      <c r="P21" s="946">
        <f t="shared" si="1"/>
        <v>0</v>
      </c>
      <c r="Q21" s="946">
        <f t="shared" si="1"/>
        <v>0</v>
      </c>
      <c r="R21" s="946">
        <f t="shared" si="1"/>
        <v>0</v>
      </c>
      <c r="S21" s="947">
        <f t="shared" si="1"/>
        <v>0</v>
      </c>
      <c r="T21" s="947">
        <f>SUM(T7:T20)</f>
        <v>14450854.866106007</v>
      </c>
      <c r="U21" s="947">
        <f t="shared" si="1"/>
        <v>1626205.89</v>
      </c>
      <c r="V21" s="948">
        <f t="shared" si="1"/>
        <v>16077060.756106008</v>
      </c>
    </row>
    <row r="24" spans="1:22">
      <c r="A24" s="18"/>
      <c r="B24" s="18"/>
      <c r="C24" s="41"/>
      <c r="D24" s="41"/>
      <c r="E24" s="41"/>
    </row>
    <row r="25" spans="1:22">
      <c r="A25" s="58"/>
      <c r="B25" s="58"/>
      <c r="C25" s="18"/>
      <c r="D25" s="41"/>
      <c r="E25" s="41"/>
    </row>
    <row r="26" spans="1:22">
      <c r="A26" s="58"/>
      <c r="B26" s="59"/>
      <c r="C26" s="18"/>
      <c r="D26" s="41"/>
      <c r="E26" s="41"/>
    </row>
    <row r="27" spans="1:22">
      <c r="A27" s="58"/>
      <c r="B27" s="58"/>
      <c r="C27" s="18"/>
      <c r="D27" s="41"/>
      <c r="E27" s="41"/>
    </row>
    <row r="28" spans="1:22">
      <c r="A28" s="58"/>
      <c r="B28" s="59"/>
      <c r="C28" s="18"/>
      <c r="D28" s="41"/>
      <c r="E28" s="41"/>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28"/>
  <sheetViews>
    <sheetView showGridLines="0" zoomScaleNormal="100" workbookViewId="0">
      <pane xSplit="1" ySplit="7" topLeftCell="B8" activePane="bottomRight" state="frozen"/>
      <selection activeCell="L18" sqref="L18"/>
      <selection pane="topRight" activeCell="L18" sqref="L18"/>
      <selection pane="bottomLeft" activeCell="L18" sqref="L18"/>
      <selection pane="bottomRight" activeCell="B1" sqref="B1:B2"/>
    </sheetView>
  </sheetViews>
  <sheetFormatPr defaultColWidth="9.140625" defaultRowHeight="12.75"/>
  <cols>
    <col min="1" max="1" width="10.5703125" style="2" bestFit="1" customWidth="1"/>
    <col min="2" max="2" width="101.85546875" style="2" customWidth="1"/>
    <col min="3" max="3" width="13.7109375" style="2" customWidth="1"/>
    <col min="4" max="4" width="14.85546875" style="2" bestFit="1" customWidth="1"/>
    <col min="5" max="5" width="17.7109375" style="2" customWidth="1"/>
    <col min="6" max="6" width="15.85546875" style="2" customWidth="1"/>
    <col min="7" max="7" width="17.42578125" style="2" customWidth="1"/>
    <col min="8" max="8" width="15.28515625" style="2" customWidth="1"/>
    <col min="9" max="16384" width="9.140625" style="12"/>
  </cols>
  <sheetData>
    <row r="1" spans="1:9">
      <c r="A1" s="2" t="s">
        <v>108</v>
      </c>
      <c r="B1" s="821" t="str">
        <f>'1. key ratios'!B1</f>
        <v>სს იშბანკი საქართველო</v>
      </c>
    </row>
    <row r="2" spans="1:9">
      <c r="A2" s="2" t="s">
        <v>109</v>
      </c>
      <c r="B2" s="822">
        <f>'1. key ratios'!B2</f>
        <v>45016</v>
      </c>
    </row>
    <row r="4" spans="1:9" ht="13.5" thickBot="1">
      <c r="A4" s="2" t="s">
        <v>261</v>
      </c>
      <c r="B4" s="193" t="s">
        <v>296</v>
      </c>
    </row>
    <row r="5" spans="1:9">
      <c r="A5" s="63"/>
      <c r="B5" s="100"/>
      <c r="C5" s="105" t="s">
        <v>0</v>
      </c>
      <c r="D5" s="105" t="s">
        <v>1</v>
      </c>
      <c r="E5" s="105" t="s">
        <v>2</v>
      </c>
      <c r="F5" s="105" t="s">
        <v>3</v>
      </c>
      <c r="G5" s="191" t="s">
        <v>4</v>
      </c>
      <c r="H5" s="106" t="s">
        <v>5</v>
      </c>
      <c r="I5" s="24"/>
    </row>
    <row r="6" spans="1:9" ht="15" customHeight="1">
      <c r="A6" s="99"/>
      <c r="B6" s="22"/>
      <c r="C6" s="681" t="s">
        <v>288</v>
      </c>
      <c r="D6" s="685" t="s">
        <v>309</v>
      </c>
      <c r="E6" s="686"/>
      <c r="F6" s="681" t="s">
        <v>315</v>
      </c>
      <c r="G6" s="681" t="s">
        <v>316</v>
      </c>
      <c r="H6" s="683" t="s">
        <v>290</v>
      </c>
      <c r="I6" s="24"/>
    </row>
    <row r="7" spans="1:9" ht="63.75">
      <c r="A7" s="99"/>
      <c r="B7" s="22"/>
      <c r="C7" s="682"/>
      <c r="D7" s="192" t="s">
        <v>291</v>
      </c>
      <c r="E7" s="192" t="s">
        <v>289</v>
      </c>
      <c r="F7" s="682"/>
      <c r="G7" s="682"/>
      <c r="H7" s="684"/>
      <c r="I7" s="24"/>
    </row>
    <row r="8" spans="1:9">
      <c r="A8" s="54">
        <v>1</v>
      </c>
      <c r="B8" s="120" t="s">
        <v>134</v>
      </c>
      <c r="C8" s="949">
        <f>'11. CRWA'!C8+'11. CRWA'!E8+'11. CRWA'!G8+'11. CRWA'!I8+'11. CRWA'!K8+'11. CRWA'!M8+'11. CRWA'!O8+'11. CRWA'!Q8</f>
        <v>44245554.422363184</v>
      </c>
      <c r="D8" s="949">
        <f>'11. CRWA'!D8+'11. CRWA'!F8+'11. CRWA'!H8+'11. CRWA'!J8+'11. CRWA'!L8+'11. CRWA'!N8+'11. CRWA'!P8+'11. CRWA'!R8</f>
        <v>0</v>
      </c>
      <c r="E8" s="949">
        <f>'11. CRWA'!D8+'11. CRWA'!F8+'11. CRWA'!H8+'11. CRWA'!J8+'11. CRWA'!L8+'11. CRWA'!N8+'11. CRWA'!P8+'11. CRWA'!R8</f>
        <v>0</v>
      </c>
      <c r="F8" s="949">
        <f>'11. CRWA'!S8</f>
        <v>42466056.282363184</v>
      </c>
      <c r="G8" s="950">
        <f>F8-'12. CRM'!V7</f>
        <v>42466056.282363184</v>
      </c>
      <c r="H8" s="951">
        <f>IFERROR(G8/(C8+E8),0)</f>
        <v>0.95978131219663088</v>
      </c>
    </row>
    <row r="9" spans="1:9" ht="15" customHeight="1">
      <c r="A9" s="54">
        <v>2</v>
      </c>
      <c r="B9" s="120" t="s">
        <v>135</v>
      </c>
      <c r="C9" s="949">
        <f>'11. CRWA'!C9+'11. CRWA'!E9+'11. CRWA'!G9+'11. CRWA'!I9+'11. CRWA'!K9+'11. CRWA'!M9+'11. CRWA'!O9+'11. CRWA'!Q9</f>
        <v>0</v>
      </c>
      <c r="D9" s="949">
        <f>'11. CRWA'!D9+'11. CRWA'!F9+'11. CRWA'!H9+'11. CRWA'!J9+'11. CRWA'!L9+'11. CRWA'!N9+'11. CRWA'!P9+'11. CRWA'!R9</f>
        <v>0</v>
      </c>
      <c r="E9" s="949">
        <f>'11. CRWA'!D9+'11. CRWA'!F9+'11. CRWA'!H9+'11. CRWA'!J9+'11. CRWA'!L9+'11. CRWA'!N9+'11. CRWA'!P9+'11. CRWA'!R9</f>
        <v>0</v>
      </c>
      <c r="F9" s="949">
        <f>'11. CRWA'!S9</f>
        <v>0</v>
      </c>
      <c r="G9" s="950">
        <f>F9-'12. CRM'!V8</f>
        <v>0</v>
      </c>
      <c r="H9" s="951">
        <f t="shared" ref="H9:H21" si="0">IFERROR(G9/(C9+E9),0)</f>
        <v>0</v>
      </c>
    </row>
    <row r="10" spans="1:9">
      <c r="A10" s="54">
        <v>3</v>
      </c>
      <c r="B10" s="120" t="s">
        <v>136</v>
      </c>
      <c r="C10" s="949">
        <f>'11. CRWA'!C10+'11. CRWA'!E10+'11. CRWA'!G10+'11. CRWA'!I10+'11. CRWA'!K10+'11. CRWA'!M10+'11. CRWA'!O10+'11. CRWA'!Q10</f>
        <v>0</v>
      </c>
      <c r="D10" s="949">
        <f>'11. CRWA'!D10+'11. CRWA'!F10+'11. CRWA'!H10+'11. CRWA'!J10+'11. CRWA'!L10+'11. CRWA'!N10+'11. CRWA'!P10+'11. CRWA'!R10</f>
        <v>0</v>
      </c>
      <c r="E10" s="949">
        <f>'11. CRWA'!D10+'11. CRWA'!F10+'11. CRWA'!H10+'11. CRWA'!J10+'11. CRWA'!L10+'11. CRWA'!N10+'11. CRWA'!P10+'11. CRWA'!R10</f>
        <v>0</v>
      </c>
      <c r="F10" s="949">
        <f>'11. CRWA'!S10</f>
        <v>0</v>
      </c>
      <c r="G10" s="950">
        <f>F10-'12. CRM'!V9</f>
        <v>0</v>
      </c>
      <c r="H10" s="951">
        <f t="shared" si="0"/>
        <v>0</v>
      </c>
    </row>
    <row r="11" spans="1:9">
      <c r="A11" s="54">
        <v>4</v>
      </c>
      <c r="B11" s="120" t="s">
        <v>137</v>
      </c>
      <c r="C11" s="949">
        <f>'11. CRWA'!C11+'11. CRWA'!E11+'11. CRWA'!G11+'11. CRWA'!I11+'11. CRWA'!K11+'11. CRWA'!M11+'11. CRWA'!O11+'11. CRWA'!Q11</f>
        <v>0</v>
      </c>
      <c r="D11" s="949">
        <f>'11. CRWA'!D11+'11. CRWA'!F11+'11. CRWA'!H11+'11. CRWA'!J11+'11. CRWA'!L11+'11. CRWA'!N11+'11. CRWA'!P11+'11. CRWA'!R11</f>
        <v>0</v>
      </c>
      <c r="E11" s="949">
        <f>'11. CRWA'!D11+'11. CRWA'!F11+'11. CRWA'!H11+'11. CRWA'!J11+'11. CRWA'!L11+'11. CRWA'!N11+'11. CRWA'!P11+'11. CRWA'!R11</f>
        <v>0</v>
      </c>
      <c r="F11" s="949">
        <f>'11. CRWA'!S11</f>
        <v>0</v>
      </c>
      <c r="G11" s="950">
        <f>F11-'12. CRM'!V10</f>
        <v>0</v>
      </c>
      <c r="H11" s="951">
        <f t="shared" si="0"/>
        <v>0</v>
      </c>
    </row>
    <row r="12" spans="1:9">
      <c r="A12" s="54">
        <v>5</v>
      </c>
      <c r="B12" s="120" t="s">
        <v>948</v>
      </c>
      <c r="C12" s="949">
        <f>'11. CRWA'!C12+'11. CRWA'!E12+'11. CRWA'!G12+'11. CRWA'!I12+'11. CRWA'!K12+'11. CRWA'!M12+'11. CRWA'!O12+'11. CRWA'!Q12</f>
        <v>0</v>
      </c>
      <c r="D12" s="949">
        <f>'11. CRWA'!D12+'11. CRWA'!F12+'11. CRWA'!H12+'11. CRWA'!J12+'11. CRWA'!L12+'11. CRWA'!N12+'11. CRWA'!P12+'11. CRWA'!R12</f>
        <v>0</v>
      </c>
      <c r="E12" s="949">
        <f>'11. CRWA'!D12+'11. CRWA'!F12+'11. CRWA'!H12+'11. CRWA'!J12+'11. CRWA'!L12+'11. CRWA'!N12+'11. CRWA'!P12+'11. CRWA'!R12</f>
        <v>0</v>
      </c>
      <c r="F12" s="949">
        <f>'11. CRWA'!S12</f>
        <v>0</v>
      </c>
      <c r="G12" s="950">
        <f>F12-'12. CRM'!V11</f>
        <v>0</v>
      </c>
      <c r="H12" s="951">
        <f t="shared" si="0"/>
        <v>0</v>
      </c>
    </row>
    <row r="13" spans="1:9">
      <c r="A13" s="54">
        <v>6</v>
      </c>
      <c r="B13" s="120" t="s">
        <v>138</v>
      </c>
      <c r="C13" s="949">
        <f>'11. CRWA'!C13+'11. CRWA'!E13+'11. CRWA'!G13+'11. CRWA'!I13+'11. CRWA'!K13+'11. CRWA'!M13+'11. CRWA'!O13+'11. CRWA'!Q13</f>
        <v>101329685.44921306</v>
      </c>
      <c r="D13" s="949">
        <f>'11. CRWA'!D13+'11. CRWA'!F13+'11. CRWA'!H13+'11. CRWA'!J13+'11. CRWA'!L13+'11. CRWA'!N13+'11. CRWA'!P13+'11. CRWA'!R13</f>
        <v>38350811.244999997</v>
      </c>
      <c r="E13" s="949">
        <f>'11. CRWA'!D13+'11. CRWA'!F13+'11. CRWA'!H13+'11. CRWA'!J13+'11. CRWA'!L13+'11. CRWA'!N13+'11. CRWA'!P13+'11. CRWA'!R13</f>
        <v>38350811.244999997</v>
      </c>
      <c r="F13" s="949">
        <f>'11. CRWA'!S13</f>
        <v>88342504.285195053</v>
      </c>
      <c r="G13" s="950">
        <f>F13-'12. CRM'!V12</f>
        <v>88342504.285195053</v>
      </c>
      <c r="H13" s="951">
        <f t="shared" si="0"/>
        <v>0.63246126965451344</v>
      </c>
    </row>
    <row r="14" spans="1:9">
      <c r="A14" s="54">
        <v>7</v>
      </c>
      <c r="B14" s="120" t="s">
        <v>71</v>
      </c>
      <c r="C14" s="949">
        <f>'11. CRWA'!C14+'11. CRWA'!E14+'11. CRWA'!G14+'11. CRWA'!I14+'11. CRWA'!K14+'11. CRWA'!M14+'11. CRWA'!O14+'11. CRWA'!Q14</f>
        <v>267379096.25523424</v>
      </c>
      <c r="D14" s="949">
        <f>'11. CRWA'!D14+'11. CRWA'!F14+'11. CRWA'!H14+'11. CRWA'!J14+'11. CRWA'!L14+'11. CRWA'!N14+'11. CRWA'!P14+'11. CRWA'!R14</f>
        <v>19517401.454999994</v>
      </c>
      <c r="E14" s="949">
        <f>'11. CRWA'!D14+'11. CRWA'!F14+'11. CRWA'!H14+'11. CRWA'!J14+'11. CRWA'!L14+'11. CRWA'!N14+'11. CRWA'!P14+'11. CRWA'!R14</f>
        <v>19517401.454999994</v>
      </c>
      <c r="F14" s="949">
        <f>'11. CRWA'!S14</f>
        <v>286896497.71023422</v>
      </c>
      <c r="G14" s="950">
        <f>F14-'12. CRM'!V13</f>
        <v>271039350.83023423</v>
      </c>
      <c r="H14" s="951">
        <f t="shared" si="0"/>
        <v>0.94472868436332136</v>
      </c>
    </row>
    <row r="15" spans="1:9">
      <c r="A15" s="54">
        <v>8</v>
      </c>
      <c r="B15" s="120" t="s">
        <v>72</v>
      </c>
      <c r="C15" s="949">
        <f>'11. CRWA'!C15+'11. CRWA'!E15+'11. CRWA'!G15+'11. CRWA'!I15+'11. CRWA'!K15+'11. CRWA'!M15+'11. CRWA'!O15+'11. CRWA'!Q15</f>
        <v>0</v>
      </c>
      <c r="D15" s="949">
        <f>'11. CRWA'!D15+'11. CRWA'!F15+'11. CRWA'!H15+'11. CRWA'!J15+'11. CRWA'!L15+'11. CRWA'!N15+'11. CRWA'!P15+'11. CRWA'!R15</f>
        <v>34785.71</v>
      </c>
      <c r="E15" s="949">
        <f>'11. CRWA'!D15+'11. CRWA'!F15+'11. CRWA'!H15+'11. CRWA'!J15+'11. CRWA'!L15+'11. CRWA'!N15+'11. CRWA'!P15+'11. CRWA'!R15</f>
        <v>34785.71</v>
      </c>
      <c r="F15" s="949">
        <f>'11. CRWA'!S15</f>
        <v>34785.71</v>
      </c>
      <c r="G15" s="950">
        <f>F15-'12. CRM'!V14</f>
        <v>34785.71</v>
      </c>
      <c r="H15" s="951">
        <f t="shared" si="0"/>
        <v>1</v>
      </c>
    </row>
    <row r="16" spans="1:9">
      <c r="A16" s="54">
        <v>9</v>
      </c>
      <c r="B16" s="120" t="s">
        <v>949</v>
      </c>
      <c r="C16" s="949">
        <f>'11. CRWA'!C16+'11. CRWA'!E16+'11. CRWA'!G16+'11. CRWA'!I16+'11. CRWA'!K16+'11. CRWA'!M16+'11. CRWA'!O16+'11. CRWA'!Q16</f>
        <v>0</v>
      </c>
      <c r="D16" s="949">
        <f>'11. CRWA'!D16+'11. CRWA'!F16+'11. CRWA'!H16+'11. CRWA'!J16+'11. CRWA'!L16+'11. CRWA'!N16+'11. CRWA'!P16+'11. CRWA'!R16</f>
        <v>0</v>
      </c>
      <c r="E16" s="949">
        <f>'11. CRWA'!D16+'11. CRWA'!F16+'11. CRWA'!H16+'11. CRWA'!J16+'11. CRWA'!L16+'11. CRWA'!N16+'11. CRWA'!P16+'11. CRWA'!R16</f>
        <v>0</v>
      </c>
      <c r="F16" s="949">
        <f>'11. CRWA'!S16</f>
        <v>0</v>
      </c>
      <c r="G16" s="950">
        <f>F16-'12. CRM'!V15</f>
        <v>0</v>
      </c>
      <c r="H16" s="951">
        <f t="shared" si="0"/>
        <v>0</v>
      </c>
    </row>
    <row r="17" spans="1:8">
      <c r="A17" s="54">
        <v>10</v>
      </c>
      <c r="B17" s="120" t="s">
        <v>67</v>
      </c>
      <c r="C17" s="949">
        <f>'11. CRWA'!C17+'11. CRWA'!E17+'11. CRWA'!G17+'11. CRWA'!I17+'11. CRWA'!K17+'11. CRWA'!M17+'11. CRWA'!O17+'11. CRWA'!Q17</f>
        <v>405050.73000000004</v>
      </c>
      <c r="D17" s="949">
        <f>'11. CRWA'!D17+'11. CRWA'!F17+'11. CRWA'!H17+'11. CRWA'!J17+'11. CRWA'!L17+'11. CRWA'!N17+'11. CRWA'!P17+'11. CRWA'!R17</f>
        <v>0</v>
      </c>
      <c r="E17" s="949">
        <f>'11. CRWA'!D17+'11. CRWA'!F17+'11. CRWA'!H17+'11. CRWA'!J17+'11. CRWA'!L17+'11. CRWA'!N17+'11. CRWA'!P17+'11. CRWA'!R17</f>
        <v>0</v>
      </c>
      <c r="F17" s="949">
        <f>'11. CRWA'!S17</f>
        <v>405050.73000000004</v>
      </c>
      <c r="G17" s="950">
        <f>F17-'12. CRM'!V16</f>
        <v>405050.73000000004</v>
      </c>
      <c r="H17" s="951">
        <f t="shared" si="0"/>
        <v>1</v>
      </c>
    </row>
    <row r="18" spans="1:8">
      <c r="A18" s="54">
        <v>11</v>
      </c>
      <c r="B18" s="120" t="s">
        <v>68</v>
      </c>
      <c r="C18" s="949">
        <f>'11. CRWA'!C18+'11. CRWA'!E18+'11. CRWA'!G18+'11. CRWA'!I18+'11. CRWA'!K18+'11. CRWA'!M18+'11. CRWA'!O18+'11. CRWA'!Q18</f>
        <v>0</v>
      </c>
      <c r="D18" s="949">
        <f>'11. CRWA'!D18+'11. CRWA'!F18+'11. CRWA'!H18+'11. CRWA'!J18+'11. CRWA'!L18+'11. CRWA'!N18+'11. CRWA'!P18+'11. CRWA'!R18</f>
        <v>0</v>
      </c>
      <c r="E18" s="949">
        <f>'11. CRWA'!D18+'11. CRWA'!F18+'11. CRWA'!H18+'11. CRWA'!J18+'11. CRWA'!L18+'11. CRWA'!N18+'11. CRWA'!P18+'11. CRWA'!R18</f>
        <v>0</v>
      </c>
      <c r="F18" s="949">
        <f>'11. CRWA'!S18</f>
        <v>0</v>
      </c>
      <c r="G18" s="950">
        <f>F18-'12. CRM'!V17</f>
        <v>0</v>
      </c>
      <c r="H18" s="951">
        <f t="shared" si="0"/>
        <v>0</v>
      </c>
    </row>
    <row r="19" spans="1:8">
      <c r="A19" s="54">
        <v>12</v>
      </c>
      <c r="B19" s="120" t="s">
        <v>69</v>
      </c>
      <c r="C19" s="949">
        <f>'11. CRWA'!C19+'11. CRWA'!E19+'11. CRWA'!G19+'11. CRWA'!I19+'11. CRWA'!K19+'11. CRWA'!M19+'11. CRWA'!O19+'11. CRWA'!Q19</f>
        <v>0</v>
      </c>
      <c r="D19" s="949">
        <f>'11. CRWA'!D19+'11. CRWA'!F19+'11. CRWA'!H19+'11. CRWA'!J19+'11. CRWA'!L19+'11. CRWA'!N19+'11. CRWA'!P19+'11. CRWA'!R19</f>
        <v>0</v>
      </c>
      <c r="E19" s="949">
        <f>'11. CRWA'!D19+'11. CRWA'!F19+'11. CRWA'!H19+'11. CRWA'!J19+'11. CRWA'!L19+'11. CRWA'!N19+'11. CRWA'!P19+'11. CRWA'!R19</f>
        <v>0</v>
      </c>
      <c r="F19" s="949">
        <f>'11. CRWA'!S19</f>
        <v>0</v>
      </c>
      <c r="G19" s="950">
        <f>F19-'12. CRM'!V18</f>
        <v>0</v>
      </c>
      <c r="H19" s="951">
        <f t="shared" si="0"/>
        <v>0</v>
      </c>
    </row>
    <row r="20" spans="1:8">
      <c r="A20" s="54">
        <v>13</v>
      </c>
      <c r="B20" s="120" t="s">
        <v>70</v>
      </c>
      <c r="C20" s="949">
        <f>'11. CRWA'!C20+'11. CRWA'!E20+'11. CRWA'!G20+'11. CRWA'!I20+'11. CRWA'!K20+'11. CRWA'!M20+'11. CRWA'!O20+'11. CRWA'!Q20</f>
        <v>0</v>
      </c>
      <c r="D20" s="949">
        <f>'11. CRWA'!D20+'11. CRWA'!F20+'11. CRWA'!H20+'11. CRWA'!J20+'11. CRWA'!L20+'11. CRWA'!N20+'11. CRWA'!P20+'11. CRWA'!R20</f>
        <v>0</v>
      </c>
      <c r="E20" s="949">
        <f>'11. CRWA'!D20+'11. CRWA'!F20+'11. CRWA'!H20+'11. CRWA'!J20+'11. CRWA'!L20+'11. CRWA'!N20+'11. CRWA'!P20+'11. CRWA'!R20</f>
        <v>0</v>
      </c>
      <c r="F20" s="949">
        <f>'11. CRWA'!S20</f>
        <v>0</v>
      </c>
      <c r="G20" s="950">
        <f>F20-'12. CRM'!V19</f>
        <v>0</v>
      </c>
      <c r="H20" s="951">
        <f t="shared" si="0"/>
        <v>0</v>
      </c>
    </row>
    <row r="21" spans="1:8">
      <c r="A21" s="54">
        <v>14</v>
      </c>
      <c r="B21" s="120" t="s">
        <v>154</v>
      </c>
      <c r="C21" s="949">
        <f>'11. CRWA'!C21+'11. CRWA'!E21+'11. CRWA'!G21+'11. CRWA'!I21+'11. CRWA'!K21+'11. CRWA'!M21+'11. CRWA'!O21+'11. CRWA'!Q21</f>
        <v>20658604.61064852</v>
      </c>
      <c r="D21" s="949">
        <f>'11. CRWA'!D21+'11. CRWA'!F21+'11. CRWA'!H21+'11. CRWA'!J21+'11. CRWA'!L21+'11. CRWA'!N21+'11. CRWA'!P21+'11. CRWA'!R21</f>
        <v>0</v>
      </c>
      <c r="E21" s="949">
        <f>'11. CRWA'!D21+'11. CRWA'!F21+'11. CRWA'!H21+'11. CRWA'!J21+'11. CRWA'!L21+'11. CRWA'!N21+'11. CRWA'!P21+'11. CRWA'!R21</f>
        <v>0</v>
      </c>
      <c r="F21" s="949">
        <f>'11. CRWA'!S21</f>
        <v>17777849.79064852</v>
      </c>
      <c r="G21" s="950">
        <f>F21-'12. CRM'!V20</f>
        <v>17557935.914542515</v>
      </c>
      <c r="H21" s="951">
        <f t="shared" si="0"/>
        <v>0.84990909335145703</v>
      </c>
    </row>
    <row r="22" spans="1:8" ht="13.5" thickBot="1">
      <c r="A22" s="101"/>
      <c r="B22" s="107" t="s">
        <v>66</v>
      </c>
      <c r="C22" s="181">
        <f>SUM(C8:C21)</f>
        <v>434017991.46745902</v>
      </c>
      <c r="D22" s="181">
        <f>SUM(D8:D21)</f>
        <v>57902998.409999989</v>
      </c>
      <c r="E22" s="181">
        <f>SUM(E8:E21)</f>
        <v>57902998.409999989</v>
      </c>
      <c r="F22" s="181">
        <f>SUM(F8:F21)</f>
        <v>435922744.50844097</v>
      </c>
      <c r="G22" s="181">
        <f>SUM(G8:G21)</f>
        <v>419845683.75233495</v>
      </c>
      <c r="H22" s="198">
        <f>G22/(C22+E22)</f>
        <v>0.8534819460680495</v>
      </c>
    </row>
    <row r="28" spans="1:8" ht="10.5" customHeight="1"/>
  </sheetData>
  <mergeCells count="5">
    <mergeCell ref="C6:C7"/>
    <mergeCell ref="F6:F7"/>
    <mergeCell ref="G6:G7"/>
    <mergeCell ref="H6:H7"/>
    <mergeCell ref="D6:E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28"/>
  <sheetViews>
    <sheetView showGridLines="0" zoomScale="90" zoomScaleNormal="90" workbookViewId="0">
      <pane xSplit="2" ySplit="6" topLeftCell="C7" activePane="bottomRight" state="frozen"/>
      <selection pane="topRight" activeCell="C1" sqref="C1"/>
      <selection pane="bottomLeft" activeCell="A6" sqref="A6"/>
      <selection pane="bottomRight" activeCell="B1" sqref="B1:B2"/>
    </sheetView>
  </sheetViews>
  <sheetFormatPr defaultColWidth="9.140625" defaultRowHeight="12.75"/>
  <cols>
    <col min="1" max="1" width="10.5703125" style="222" bestFit="1" customWidth="1"/>
    <col min="2" max="2" width="104.140625" style="222" customWidth="1"/>
    <col min="3" max="11" width="12.7109375" style="222" customWidth="1"/>
    <col min="12" max="16384" width="9.140625" style="222"/>
  </cols>
  <sheetData>
    <row r="1" spans="1:11">
      <c r="A1" s="222" t="s">
        <v>108</v>
      </c>
      <c r="B1" s="821" t="str">
        <f>'1. key ratios'!B1</f>
        <v>სს იშბანკი საქართველო</v>
      </c>
    </row>
    <row r="2" spans="1:11">
      <c r="A2" s="222" t="s">
        <v>109</v>
      </c>
      <c r="B2" s="822">
        <f>'1. key ratios'!B2</f>
        <v>45016</v>
      </c>
      <c r="C2" s="223"/>
      <c r="D2" s="223"/>
    </row>
    <row r="3" spans="1:11">
      <c r="B3" s="223"/>
      <c r="C3" s="223"/>
      <c r="D3" s="223"/>
    </row>
    <row r="4" spans="1:11" ht="13.5" thickBot="1">
      <c r="A4" s="222" t="s">
        <v>352</v>
      </c>
      <c r="B4" s="193" t="s">
        <v>351</v>
      </c>
      <c r="C4" s="223"/>
      <c r="D4" s="223"/>
    </row>
    <row r="5" spans="1:11" ht="30" customHeight="1">
      <c r="A5" s="690"/>
      <c r="B5" s="691"/>
      <c r="C5" s="688" t="s">
        <v>384</v>
      </c>
      <c r="D5" s="688"/>
      <c r="E5" s="688"/>
      <c r="F5" s="688" t="s">
        <v>385</v>
      </c>
      <c r="G5" s="688"/>
      <c r="H5" s="688"/>
      <c r="I5" s="688" t="s">
        <v>386</v>
      </c>
      <c r="J5" s="688"/>
      <c r="K5" s="689"/>
    </row>
    <row r="6" spans="1:11">
      <c r="A6" s="220"/>
      <c r="B6" s="221"/>
      <c r="C6" s="224" t="s">
        <v>26</v>
      </c>
      <c r="D6" s="224" t="s">
        <v>90</v>
      </c>
      <c r="E6" s="224" t="s">
        <v>66</v>
      </c>
      <c r="F6" s="224" t="s">
        <v>26</v>
      </c>
      <c r="G6" s="224" t="s">
        <v>90</v>
      </c>
      <c r="H6" s="224" t="s">
        <v>66</v>
      </c>
      <c r="I6" s="224" t="s">
        <v>26</v>
      </c>
      <c r="J6" s="224" t="s">
        <v>90</v>
      </c>
      <c r="K6" s="226" t="s">
        <v>66</v>
      </c>
    </row>
    <row r="7" spans="1:11">
      <c r="A7" s="227" t="s">
        <v>322</v>
      </c>
      <c r="B7" s="219"/>
      <c r="C7" s="952"/>
      <c r="D7" s="953"/>
      <c r="E7" s="228"/>
      <c r="F7" s="952"/>
      <c r="G7" s="953"/>
      <c r="H7" s="228"/>
      <c r="I7" s="953"/>
      <c r="J7" s="953"/>
      <c r="K7" s="228"/>
    </row>
    <row r="8" spans="1:11">
      <c r="A8" s="218">
        <v>1</v>
      </c>
      <c r="B8" s="203" t="s">
        <v>322</v>
      </c>
      <c r="C8" s="629"/>
      <c r="D8" s="201"/>
      <c r="E8" s="202"/>
      <c r="F8" s="954">
        <v>17488505.33477778</v>
      </c>
      <c r="G8" s="955">
        <v>69135204.840777799</v>
      </c>
      <c r="H8" s="956">
        <f>G8+F8</f>
        <v>86623710.175555587</v>
      </c>
      <c r="I8" s="957">
        <v>11561618.514333332</v>
      </c>
      <c r="J8" s="955">
        <v>41821291.245222241</v>
      </c>
      <c r="K8" s="956">
        <f>I8+J8</f>
        <v>53382909.759555571</v>
      </c>
    </row>
    <row r="9" spans="1:11">
      <c r="A9" s="227" t="s">
        <v>323</v>
      </c>
      <c r="B9" s="219"/>
      <c r="C9" s="952"/>
      <c r="D9" s="953"/>
      <c r="E9" s="228"/>
      <c r="F9" s="952"/>
      <c r="G9" s="953"/>
      <c r="H9" s="228"/>
      <c r="I9" s="953"/>
      <c r="J9" s="953"/>
      <c r="K9" s="228"/>
    </row>
    <row r="10" spans="1:11">
      <c r="A10" s="229">
        <v>2</v>
      </c>
      <c r="B10" s="204" t="s">
        <v>324</v>
      </c>
      <c r="C10" s="954">
        <v>3192925.6664444455</v>
      </c>
      <c r="D10" s="958">
        <v>17719298.505044453</v>
      </c>
      <c r="E10" s="956">
        <f>C10+D10</f>
        <v>20912224.1714889</v>
      </c>
      <c r="F10" s="954">
        <v>746801.45127055526</v>
      </c>
      <c r="G10" s="958">
        <v>4529284.6936083306</v>
      </c>
      <c r="H10" s="956">
        <f>G10+F10</f>
        <v>5276086.1448788857</v>
      </c>
      <c r="I10" s="957">
        <v>191311.64553888884</v>
      </c>
      <c r="J10" s="958">
        <v>1269224.3978888888</v>
      </c>
      <c r="K10" s="956">
        <f>I10+J10</f>
        <v>1460536.0434277777</v>
      </c>
    </row>
    <row r="11" spans="1:11">
      <c r="A11" s="229">
        <v>3</v>
      </c>
      <c r="B11" s="204" t="s">
        <v>325</v>
      </c>
      <c r="C11" s="954">
        <v>30505243.684888888</v>
      </c>
      <c r="D11" s="958">
        <v>185118407.67122227</v>
      </c>
      <c r="E11" s="956">
        <f t="shared" ref="E11:E16" si="0">C11+D11</f>
        <v>215623651.35611117</v>
      </c>
      <c r="F11" s="959">
        <v>13745538.923749998</v>
      </c>
      <c r="G11" s="957">
        <v>54433460.452458389</v>
      </c>
      <c r="H11" s="956">
        <f t="shared" ref="H11:H16" si="1">G11+F11</f>
        <v>68178999.376208395</v>
      </c>
      <c r="I11" s="959">
        <v>11899282.887997782</v>
      </c>
      <c r="J11" s="957">
        <v>45088825.282259993</v>
      </c>
      <c r="K11" s="956">
        <f t="shared" ref="K11:K16" si="2">I11+J11</f>
        <v>56988108.170257777</v>
      </c>
    </row>
    <row r="12" spans="1:11">
      <c r="A12" s="229">
        <v>4</v>
      </c>
      <c r="B12" s="204" t="s">
        <v>326</v>
      </c>
      <c r="C12" s="960"/>
      <c r="D12" s="961"/>
      <c r="E12" s="956">
        <f t="shared" si="0"/>
        <v>0</v>
      </c>
      <c r="F12" s="960"/>
      <c r="G12" s="961"/>
      <c r="H12" s="956">
        <f t="shared" si="1"/>
        <v>0</v>
      </c>
      <c r="I12" s="962"/>
      <c r="J12" s="961"/>
      <c r="K12" s="956">
        <f t="shared" si="2"/>
        <v>0</v>
      </c>
    </row>
    <row r="13" spans="1:11">
      <c r="A13" s="229">
        <v>5</v>
      </c>
      <c r="B13" s="204" t="s">
        <v>327</v>
      </c>
      <c r="C13" s="954">
        <v>43453745.40855559</v>
      </c>
      <c r="D13" s="958">
        <v>53729266.312333338</v>
      </c>
      <c r="E13" s="956">
        <f t="shared" si="0"/>
        <v>97183011.720888928</v>
      </c>
      <c r="F13" s="954">
        <v>4349817.2091833334</v>
      </c>
      <c r="G13" s="958">
        <v>5429398.6025388893</v>
      </c>
      <c r="H13" s="956">
        <f t="shared" si="1"/>
        <v>9779215.8117222227</v>
      </c>
      <c r="I13" s="957">
        <v>2172882.7606722224</v>
      </c>
      <c r="J13" s="958">
        <v>2686463.3156166673</v>
      </c>
      <c r="K13" s="956">
        <f t="shared" si="2"/>
        <v>4859346.0762888901</v>
      </c>
    </row>
    <row r="14" spans="1:11">
      <c r="A14" s="229">
        <v>6</v>
      </c>
      <c r="B14" s="204" t="s">
        <v>342</v>
      </c>
      <c r="C14" s="960"/>
      <c r="D14" s="961"/>
      <c r="E14" s="956">
        <f t="shared" si="0"/>
        <v>0</v>
      </c>
      <c r="F14" s="960"/>
      <c r="G14" s="961"/>
      <c r="H14" s="956">
        <f t="shared" si="1"/>
        <v>0</v>
      </c>
      <c r="I14" s="962"/>
      <c r="J14" s="961"/>
      <c r="K14" s="956">
        <f t="shared" si="2"/>
        <v>0</v>
      </c>
    </row>
    <row r="15" spans="1:11">
      <c r="A15" s="229">
        <v>7</v>
      </c>
      <c r="B15" s="204" t="s">
        <v>329</v>
      </c>
      <c r="C15" s="954">
        <v>4287791.656555553</v>
      </c>
      <c r="D15" s="958">
        <v>1373670.3166666671</v>
      </c>
      <c r="E15" s="956">
        <f t="shared" si="0"/>
        <v>5661461.9732222203</v>
      </c>
      <c r="F15" s="954">
        <v>0</v>
      </c>
      <c r="G15" s="958">
        <v>1203.8808888888866</v>
      </c>
      <c r="H15" s="956">
        <f t="shared" si="1"/>
        <v>1203.8808888888866</v>
      </c>
      <c r="I15" s="957">
        <v>0</v>
      </c>
      <c r="J15" s="958">
        <v>0</v>
      </c>
      <c r="K15" s="956">
        <f t="shared" si="2"/>
        <v>0</v>
      </c>
    </row>
    <row r="16" spans="1:11">
      <c r="A16" s="229">
        <v>8</v>
      </c>
      <c r="B16" s="205" t="s">
        <v>330</v>
      </c>
      <c r="C16" s="963">
        <f>SUM(C10:C15)</f>
        <v>81439706.416444466</v>
      </c>
      <c r="D16" s="964">
        <f>SUM(D10:D15)</f>
        <v>257940642.80526674</v>
      </c>
      <c r="E16" s="956">
        <f t="shared" si="0"/>
        <v>339380349.22171122</v>
      </c>
      <c r="F16" s="965">
        <f>SUM(F10:F15)</f>
        <v>18842157.584203888</v>
      </c>
      <c r="G16" s="966">
        <f>SUM(G10:G15)</f>
        <v>64393347.629494496</v>
      </c>
      <c r="H16" s="956">
        <f t="shared" si="1"/>
        <v>83235505.213698387</v>
      </c>
      <c r="I16" s="964">
        <f>SUM(I10:I15)</f>
        <v>14263477.294208894</v>
      </c>
      <c r="J16" s="966">
        <f>SUM(J10:J15)</f>
        <v>49044512.995765552</v>
      </c>
      <c r="K16" s="956">
        <f t="shared" si="2"/>
        <v>63307990.289974444</v>
      </c>
    </row>
    <row r="17" spans="1:11">
      <c r="A17" s="227" t="s">
        <v>331</v>
      </c>
      <c r="B17" s="219"/>
      <c r="C17" s="952"/>
      <c r="D17" s="953"/>
      <c r="E17" s="228"/>
      <c r="F17" s="952"/>
      <c r="G17" s="953"/>
      <c r="H17" s="228"/>
      <c r="I17" s="953"/>
      <c r="J17" s="953"/>
      <c r="K17" s="228"/>
    </row>
    <row r="18" spans="1:11">
      <c r="A18" s="229">
        <v>9</v>
      </c>
      <c r="B18" s="204" t="s">
        <v>332</v>
      </c>
      <c r="C18" s="960"/>
      <c r="D18" s="961"/>
      <c r="E18" s="956">
        <f>C18+D18</f>
        <v>0</v>
      </c>
      <c r="F18" s="960"/>
      <c r="G18" s="961"/>
      <c r="H18" s="956">
        <f>F18+G18</f>
        <v>0</v>
      </c>
      <c r="I18" s="962"/>
      <c r="J18" s="961"/>
      <c r="K18" s="956">
        <f>I18+J18</f>
        <v>0</v>
      </c>
    </row>
    <row r="19" spans="1:11">
      <c r="A19" s="229">
        <v>10</v>
      </c>
      <c r="B19" s="204" t="s">
        <v>333</v>
      </c>
      <c r="C19" s="954">
        <v>129924156.67662896</v>
      </c>
      <c r="D19" s="958">
        <v>144114096.80492032</v>
      </c>
      <c r="E19" s="956">
        <f t="shared" ref="E19:E21" si="3">C19+D19</f>
        <v>274038253.48154926</v>
      </c>
      <c r="F19" s="954">
        <v>26471677.059605476</v>
      </c>
      <c r="G19" s="958">
        <v>7558362.9686110243</v>
      </c>
      <c r="H19" s="956">
        <f t="shared" ref="H19:H21" si="4">F19+G19</f>
        <v>34030040.028216496</v>
      </c>
      <c r="I19" s="957">
        <v>31196226.410723332</v>
      </c>
      <c r="J19" s="958">
        <v>45973804.11964146</v>
      </c>
      <c r="K19" s="956">
        <f t="shared" ref="K19:K21" si="5">I19+J19</f>
        <v>77170030.530364797</v>
      </c>
    </row>
    <row r="20" spans="1:11">
      <c r="A20" s="229">
        <v>11</v>
      </c>
      <c r="B20" s="204" t="s">
        <v>334</v>
      </c>
      <c r="C20" s="959">
        <v>5410997.6142270518</v>
      </c>
      <c r="D20" s="967">
        <v>11397819.125499677</v>
      </c>
      <c r="E20" s="956">
        <f t="shared" si="3"/>
        <v>16808816.73972673</v>
      </c>
      <c r="F20" s="959">
        <v>606763.80753354193</v>
      </c>
      <c r="G20" s="967">
        <v>48355.150269188867</v>
      </c>
      <c r="H20" s="956">
        <f t="shared" si="4"/>
        <v>655118.95780273085</v>
      </c>
      <c r="I20" s="968">
        <v>3770943.7314586323</v>
      </c>
      <c r="J20" s="967">
        <v>217648.93766508898</v>
      </c>
      <c r="K20" s="956">
        <f t="shared" si="5"/>
        <v>3988592.6691237213</v>
      </c>
    </row>
    <row r="21" spans="1:11" ht="13.5" thickBot="1">
      <c r="A21" s="154">
        <v>12</v>
      </c>
      <c r="B21" s="230" t="s">
        <v>335</v>
      </c>
      <c r="C21" s="969">
        <f>SUM(C18:C20)</f>
        <v>135335154.290856</v>
      </c>
      <c r="D21" s="970">
        <f>SUM(D18:D20)</f>
        <v>155511915.93041998</v>
      </c>
      <c r="E21" s="971">
        <f t="shared" si="3"/>
        <v>290847070.22127599</v>
      </c>
      <c r="F21" s="972">
        <f>SUM(F18:F20)</f>
        <v>27078440.867139019</v>
      </c>
      <c r="G21" s="973">
        <f>SUM(G18:G20)</f>
        <v>7606718.1188802132</v>
      </c>
      <c r="H21" s="971">
        <f t="shared" si="4"/>
        <v>34685158.986019231</v>
      </c>
      <c r="I21" s="970">
        <f>SUM(I18:I20)</f>
        <v>34967170.142181963</v>
      </c>
      <c r="J21" s="973">
        <f>SUM(J18:J20)</f>
        <v>46191453.05730655</v>
      </c>
      <c r="K21" s="971">
        <f t="shared" si="5"/>
        <v>81158623.199488521</v>
      </c>
    </row>
    <row r="22" spans="1:11" ht="38.25" customHeight="1" thickBot="1">
      <c r="A22" s="216"/>
      <c r="B22" s="217"/>
      <c r="C22" s="217"/>
      <c r="D22" s="217"/>
      <c r="E22" s="217"/>
      <c r="F22" s="687" t="s">
        <v>336</v>
      </c>
      <c r="G22" s="688"/>
      <c r="H22" s="688"/>
      <c r="I22" s="687" t="s">
        <v>337</v>
      </c>
      <c r="J22" s="688"/>
      <c r="K22" s="689"/>
    </row>
    <row r="23" spans="1:11">
      <c r="A23" s="209">
        <v>13</v>
      </c>
      <c r="B23" s="206" t="s">
        <v>322</v>
      </c>
      <c r="C23" s="215"/>
      <c r="D23" s="215"/>
      <c r="E23" s="215"/>
      <c r="F23" s="974">
        <f>F8</f>
        <v>17488505.33477778</v>
      </c>
      <c r="G23" s="975">
        <f>G8</f>
        <v>69135204.840777799</v>
      </c>
      <c r="H23" s="976">
        <f>F23+G23</f>
        <v>86623710.175555587</v>
      </c>
      <c r="I23" s="974">
        <f>I8</f>
        <v>11561618.514333332</v>
      </c>
      <c r="J23" s="975">
        <f>J8</f>
        <v>41821291.245222241</v>
      </c>
      <c r="K23" s="976">
        <f>I23+J23</f>
        <v>53382909.759555571</v>
      </c>
    </row>
    <row r="24" spans="1:11" ht="13.5" thickBot="1">
      <c r="A24" s="210">
        <v>14</v>
      </c>
      <c r="B24" s="207" t="s">
        <v>338</v>
      </c>
      <c r="C24" s="231"/>
      <c r="D24" s="213"/>
      <c r="E24" s="214"/>
      <c r="F24" s="977">
        <f>F16-MIN(F16*75%,F21)</f>
        <v>4710539.396050971</v>
      </c>
      <c r="G24" s="978">
        <f>G16-MIN(G16*75%,G21)</f>
        <v>56786629.510614283</v>
      </c>
      <c r="H24" s="979">
        <f>F24+G24</f>
        <v>61497168.906665251</v>
      </c>
      <c r="I24" s="977">
        <f>I16-MIN(I16*75%,I21)</f>
        <v>3565869.3235522229</v>
      </c>
      <c r="J24" s="978">
        <f>J16-MIN(J16*75%,J21)</f>
        <v>12261128.248941392</v>
      </c>
      <c r="K24" s="979">
        <f t="shared" ref="K24" si="6">I24+J24</f>
        <v>15826997.572493615</v>
      </c>
    </row>
    <row r="25" spans="1:11" ht="13.5" thickBot="1">
      <c r="A25" s="211">
        <v>15</v>
      </c>
      <c r="B25" s="208" t="s">
        <v>339</v>
      </c>
      <c r="C25" s="212"/>
      <c r="D25" s="212"/>
      <c r="E25" s="212"/>
      <c r="F25" s="980">
        <f t="shared" ref="F25:G25" si="7">F23/F24</f>
        <v>3.7126332813263545</v>
      </c>
      <c r="G25" s="981">
        <f t="shared" si="7"/>
        <v>1.217455683434344</v>
      </c>
      <c r="H25" s="982">
        <f>H23/H24</f>
        <v>1.4085804552568117</v>
      </c>
      <c r="I25" s="980">
        <f t="shared" ref="I25:J25" si="8">I23/I24</f>
        <v>3.2423001140198706</v>
      </c>
      <c r="J25" s="981">
        <f t="shared" si="8"/>
        <v>3.4108844142326813</v>
      </c>
      <c r="K25" s="982">
        <f>K23/K24</f>
        <v>3.3729018732101097</v>
      </c>
    </row>
    <row r="28" spans="1:11" ht="38.25">
      <c r="B28" s="23" t="s">
        <v>383</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N22"/>
  <sheetViews>
    <sheetView showGridLines="0" workbookViewId="0">
      <pane xSplit="1" ySplit="5" topLeftCell="B6" activePane="bottomRight" state="frozen"/>
      <selection pane="topRight" activeCell="B1" sqref="B1"/>
      <selection pane="bottomLeft" activeCell="A5" sqref="A5"/>
      <selection pane="bottomRight" activeCell="B1" sqref="B1:B2"/>
    </sheetView>
  </sheetViews>
  <sheetFormatPr defaultColWidth="9.140625" defaultRowHeight="15"/>
  <cols>
    <col min="1" max="1" width="10.5703125" style="39" bestFit="1" customWidth="1"/>
    <col min="2" max="2" width="95" style="39" customWidth="1"/>
    <col min="3" max="3" width="12.5703125" style="39" bestFit="1" customWidth="1"/>
    <col min="4" max="4" width="10" style="39" bestFit="1" customWidth="1"/>
    <col min="5" max="5" width="18.28515625" style="39" bestFit="1" customWidth="1"/>
    <col min="6" max="13" width="10.7109375" style="39" customWidth="1"/>
    <col min="14" max="14" width="31" style="39" bestFit="1" customWidth="1"/>
    <col min="15" max="16384" width="9.140625" style="12"/>
  </cols>
  <sheetData>
    <row r="1" spans="1:14">
      <c r="A1" s="5" t="s">
        <v>108</v>
      </c>
      <c r="B1" s="821" t="str">
        <f>'1. key ratios'!B1</f>
        <v>სს იშბანკი საქართველო</v>
      </c>
    </row>
    <row r="2" spans="1:14" ht="14.25" customHeight="1">
      <c r="A2" s="39" t="s">
        <v>109</v>
      </c>
      <c r="B2" s="822">
        <f>'1. key ratios'!B2</f>
        <v>45016</v>
      </c>
    </row>
    <row r="3" spans="1:14" ht="14.25" customHeight="1"/>
    <row r="4" spans="1:14" ht="15.75" thickBot="1">
      <c r="A4" s="2" t="s">
        <v>262</v>
      </c>
      <c r="B4" s="56" t="s">
        <v>74</v>
      </c>
    </row>
    <row r="5" spans="1:14" s="25" customFormat="1" ht="12.75">
      <c r="A5" s="116"/>
      <c r="B5" s="117"/>
      <c r="C5" s="118" t="s">
        <v>0</v>
      </c>
      <c r="D5" s="118" t="s">
        <v>1</v>
      </c>
      <c r="E5" s="118" t="s">
        <v>2</v>
      </c>
      <c r="F5" s="118" t="s">
        <v>3</v>
      </c>
      <c r="G5" s="118" t="s">
        <v>4</v>
      </c>
      <c r="H5" s="118" t="s">
        <v>5</v>
      </c>
      <c r="I5" s="118" t="s">
        <v>145</v>
      </c>
      <c r="J5" s="118" t="s">
        <v>146</v>
      </c>
      <c r="K5" s="118" t="s">
        <v>147</v>
      </c>
      <c r="L5" s="118" t="s">
        <v>148</v>
      </c>
      <c r="M5" s="118" t="s">
        <v>149</v>
      </c>
      <c r="N5" s="119" t="s">
        <v>150</v>
      </c>
    </row>
    <row r="6" spans="1:14" ht="45">
      <c r="A6" s="108"/>
      <c r="B6" s="68"/>
      <c r="C6" s="69" t="s">
        <v>84</v>
      </c>
      <c r="D6" s="70" t="s">
        <v>73</v>
      </c>
      <c r="E6" s="71" t="s">
        <v>83</v>
      </c>
      <c r="F6" s="72">
        <v>0</v>
      </c>
      <c r="G6" s="72">
        <v>0.2</v>
      </c>
      <c r="H6" s="72">
        <v>0.35</v>
      </c>
      <c r="I6" s="72">
        <v>0.5</v>
      </c>
      <c r="J6" s="72">
        <v>0.75</v>
      </c>
      <c r="K6" s="72">
        <v>1</v>
      </c>
      <c r="L6" s="72">
        <v>1.5</v>
      </c>
      <c r="M6" s="72">
        <v>2.5</v>
      </c>
      <c r="N6" s="109" t="s">
        <v>74</v>
      </c>
    </row>
    <row r="7" spans="1:14">
      <c r="A7" s="110">
        <v>1</v>
      </c>
      <c r="B7" s="73" t="s">
        <v>75</v>
      </c>
      <c r="C7" s="182">
        <f>SUM(C8:C13)</f>
        <v>0</v>
      </c>
      <c r="D7" s="68"/>
      <c r="E7" s="185">
        <f t="shared" ref="E7:M7" si="0">SUM(E8:E13)</f>
        <v>0</v>
      </c>
      <c r="F7" s="182">
        <f>SUM(F8:F13)</f>
        <v>0</v>
      </c>
      <c r="G7" s="182">
        <f t="shared" si="0"/>
        <v>0</v>
      </c>
      <c r="H7" s="182">
        <f t="shared" si="0"/>
        <v>0</v>
      </c>
      <c r="I7" s="182">
        <f t="shared" si="0"/>
        <v>0</v>
      </c>
      <c r="J7" s="182">
        <f t="shared" si="0"/>
        <v>0</v>
      </c>
      <c r="K7" s="182">
        <f t="shared" si="0"/>
        <v>0</v>
      </c>
      <c r="L7" s="182">
        <f t="shared" si="0"/>
        <v>0</v>
      </c>
      <c r="M7" s="182">
        <f t="shared" si="0"/>
        <v>0</v>
      </c>
      <c r="N7" s="111">
        <f>SUM(N8:N13)</f>
        <v>0</v>
      </c>
    </row>
    <row r="8" spans="1:14">
      <c r="A8" s="110">
        <v>1.1000000000000001</v>
      </c>
      <c r="B8" s="74" t="s">
        <v>76</v>
      </c>
      <c r="C8" s="183">
        <v>0</v>
      </c>
      <c r="D8" s="75">
        <v>0.02</v>
      </c>
      <c r="E8" s="185">
        <f>C8*D8</f>
        <v>0</v>
      </c>
      <c r="F8" s="183"/>
      <c r="G8" s="183"/>
      <c r="H8" s="183"/>
      <c r="I8" s="183"/>
      <c r="J8" s="183"/>
      <c r="K8" s="183"/>
      <c r="L8" s="183"/>
      <c r="M8" s="183"/>
      <c r="N8" s="111">
        <f>SUMPRODUCT($F$6:$M$6,F8:M8)</f>
        <v>0</v>
      </c>
    </row>
    <row r="9" spans="1:14">
      <c r="A9" s="110">
        <v>1.2</v>
      </c>
      <c r="B9" s="74" t="s">
        <v>77</v>
      </c>
      <c r="C9" s="183">
        <v>0</v>
      </c>
      <c r="D9" s="75">
        <v>0.05</v>
      </c>
      <c r="E9" s="185">
        <f>C9*D9</f>
        <v>0</v>
      </c>
      <c r="F9" s="183"/>
      <c r="G9" s="183"/>
      <c r="H9" s="183"/>
      <c r="I9" s="183"/>
      <c r="J9" s="183"/>
      <c r="K9" s="183"/>
      <c r="L9" s="183"/>
      <c r="M9" s="183"/>
      <c r="N9" s="111">
        <f t="shared" ref="N9:N12" si="1">SUMPRODUCT($F$6:$M$6,F9:M9)</f>
        <v>0</v>
      </c>
    </row>
    <row r="10" spans="1:14">
      <c r="A10" s="110">
        <v>1.3</v>
      </c>
      <c r="B10" s="74" t="s">
        <v>78</v>
      </c>
      <c r="C10" s="183">
        <v>0</v>
      </c>
      <c r="D10" s="75">
        <v>0.08</v>
      </c>
      <c r="E10" s="185">
        <f>C10*D10</f>
        <v>0</v>
      </c>
      <c r="F10" s="183"/>
      <c r="G10" s="183"/>
      <c r="H10" s="183"/>
      <c r="I10" s="183"/>
      <c r="J10" s="183"/>
      <c r="K10" s="183"/>
      <c r="L10" s="183"/>
      <c r="M10" s="183"/>
      <c r="N10" s="111">
        <f>SUMPRODUCT($F$6:$M$6,F10:M10)</f>
        <v>0</v>
      </c>
    </row>
    <row r="11" spans="1:14">
      <c r="A11" s="110">
        <v>1.4</v>
      </c>
      <c r="B11" s="74" t="s">
        <v>79</v>
      </c>
      <c r="C11" s="183">
        <v>0</v>
      </c>
      <c r="D11" s="75">
        <v>0.11</v>
      </c>
      <c r="E11" s="185">
        <f>C11*D11</f>
        <v>0</v>
      </c>
      <c r="F11" s="183"/>
      <c r="G11" s="183"/>
      <c r="H11" s="183"/>
      <c r="I11" s="183"/>
      <c r="J11" s="183"/>
      <c r="K11" s="183"/>
      <c r="L11" s="183"/>
      <c r="M11" s="183"/>
      <c r="N11" s="111">
        <f t="shared" si="1"/>
        <v>0</v>
      </c>
    </row>
    <row r="12" spans="1:14">
      <c r="A12" s="110">
        <v>1.5</v>
      </c>
      <c r="B12" s="74" t="s">
        <v>80</v>
      </c>
      <c r="C12" s="183">
        <v>0</v>
      </c>
      <c r="D12" s="75">
        <v>0.14000000000000001</v>
      </c>
      <c r="E12" s="185">
        <f>C12*D12</f>
        <v>0</v>
      </c>
      <c r="F12" s="183"/>
      <c r="G12" s="183"/>
      <c r="H12" s="183"/>
      <c r="I12" s="183"/>
      <c r="J12" s="183"/>
      <c r="K12" s="183"/>
      <c r="L12" s="183"/>
      <c r="M12" s="183"/>
      <c r="N12" s="111">
        <f t="shared" si="1"/>
        <v>0</v>
      </c>
    </row>
    <row r="13" spans="1:14">
      <c r="A13" s="110">
        <v>1.6</v>
      </c>
      <c r="B13" s="76" t="s">
        <v>81</v>
      </c>
      <c r="C13" s="183">
        <v>0</v>
      </c>
      <c r="D13" s="77"/>
      <c r="E13" s="183"/>
      <c r="F13" s="183"/>
      <c r="G13" s="183"/>
      <c r="H13" s="183"/>
      <c r="I13" s="183"/>
      <c r="J13" s="183"/>
      <c r="K13" s="183"/>
      <c r="L13" s="183"/>
      <c r="M13" s="183"/>
      <c r="N13" s="111">
        <f>SUMPRODUCT($F$6:$M$6,F13:M13)</f>
        <v>0</v>
      </c>
    </row>
    <row r="14" spans="1:14">
      <c r="A14" s="110">
        <v>2</v>
      </c>
      <c r="B14" s="78" t="s">
        <v>82</v>
      </c>
      <c r="C14" s="182">
        <f>SUM(C15:C20)</f>
        <v>0</v>
      </c>
      <c r="D14" s="68"/>
      <c r="E14" s="185">
        <f t="shared" ref="E14:M14" si="2">SUM(E15:E20)</f>
        <v>0</v>
      </c>
      <c r="F14" s="183">
        <f t="shared" si="2"/>
        <v>0</v>
      </c>
      <c r="G14" s="183">
        <f t="shared" si="2"/>
        <v>0</v>
      </c>
      <c r="H14" s="183">
        <f t="shared" si="2"/>
        <v>0</v>
      </c>
      <c r="I14" s="183">
        <f t="shared" si="2"/>
        <v>0</v>
      </c>
      <c r="J14" s="183">
        <f t="shared" si="2"/>
        <v>0</v>
      </c>
      <c r="K14" s="183">
        <f t="shared" si="2"/>
        <v>0</v>
      </c>
      <c r="L14" s="183">
        <f t="shared" si="2"/>
        <v>0</v>
      </c>
      <c r="M14" s="183">
        <f t="shared" si="2"/>
        <v>0</v>
      </c>
      <c r="N14" s="111">
        <f>SUM(N15:N20)</f>
        <v>0</v>
      </c>
    </row>
    <row r="15" spans="1:14">
      <c r="A15" s="110">
        <v>2.1</v>
      </c>
      <c r="B15" s="76" t="s">
        <v>76</v>
      </c>
      <c r="C15" s="183"/>
      <c r="D15" s="75">
        <v>5.0000000000000001E-3</v>
      </c>
      <c r="E15" s="185">
        <f>C15*D15</f>
        <v>0</v>
      </c>
      <c r="F15" s="183"/>
      <c r="G15" s="183"/>
      <c r="H15" s="183"/>
      <c r="I15" s="183"/>
      <c r="J15" s="183"/>
      <c r="K15" s="183"/>
      <c r="L15" s="183"/>
      <c r="M15" s="183"/>
      <c r="N15" s="111">
        <f>SUMPRODUCT($F$6:$M$6,F15:M15)</f>
        <v>0</v>
      </c>
    </row>
    <row r="16" spans="1:14">
      <c r="A16" s="110">
        <v>2.2000000000000002</v>
      </c>
      <c r="B16" s="76" t="s">
        <v>77</v>
      </c>
      <c r="C16" s="183"/>
      <c r="D16" s="75">
        <v>0.01</v>
      </c>
      <c r="E16" s="185">
        <f>C16*D16</f>
        <v>0</v>
      </c>
      <c r="F16" s="183"/>
      <c r="G16" s="183"/>
      <c r="H16" s="183"/>
      <c r="I16" s="183"/>
      <c r="J16" s="183"/>
      <c r="K16" s="183"/>
      <c r="L16" s="183"/>
      <c r="M16" s="183"/>
      <c r="N16" s="111">
        <f t="shared" ref="N16:N20" si="3">SUMPRODUCT($F$6:$M$6,F16:M16)</f>
        <v>0</v>
      </c>
    </row>
    <row r="17" spans="1:14">
      <c r="A17" s="110">
        <v>2.2999999999999998</v>
      </c>
      <c r="B17" s="76" t="s">
        <v>78</v>
      </c>
      <c r="C17" s="183"/>
      <c r="D17" s="75">
        <v>0.02</v>
      </c>
      <c r="E17" s="185">
        <f>C17*D17</f>
        <v>0</v>
      </c>
      <c r="F17" s="183"/>
      <c r="G17" s="183"/>
      <c r="H17" s="183"/>
      <c r="I17" s="183"/>
      <c r="J17" s="183"/>
      <c r="K17" s="183"/>
      <c r="L17" s="183"/>
      <c r="M17" s="183"/>
      <c r="N17" s="111">
        <f t="shared" si="3"/>
        <v>0</v>
      </c>
    </row>
    <row r="18" spans="1:14">
      <c r="A18" s="110">
        <v>2.4</v>
      </c>
      <c r="B18" s="76" t="s">
        <v>79</v>
      </c>
      <c r="C18" s="183"/>
      <c r="D18" s="75">
        <v>0.03</v>
      </c>
      <c r="E18" s="185">
        <f>C18*D18</f>
        <v>0</v>
      </c>
      <c r="F18" s="183"/>
      <c r="G18" s="183"/>
      <c r="H18" s="183"/>
      <c r="I18" s="183"/>
      <c r="J18" s="183"/>
      <c r="K18" s="183"/>
      <c r="L18" s="183"/>
      <c r="M18" s="183"/>
      <c r="N18" s="111">
        <f t="shared" si="3"/>
        <v>0</v>
      </c>
    </row>
    <row r="19" spans="1:14">
      <c r="A19" s="110">
        <v>2.5</v>
      </c>
      <c r="B19" s="76" t="s">
        <v>80</v>
      </c>
      <c r="C19" s="183"/>
      <c r="D19" s="75">
        <v>0.04</v>
      </c>
      <c r="E19" s="185">
        <f>C19*D19</f>
        <v>0</v>
      </c>
      <c r="F19" s="183"/>
      <c r="G19" s="183"/>
      <c r="H19" s="183"/>
      <c r="I19" s="183"/>
      <c r="J19" s="183"/>
      <c r="K19" s="183"/>
      <c r="L19" s="183"/>
      <c r="M19" s="183"/>
      <c r="N19" s="111">
        <f t="shared" si="3"/>
        <v>0</v>
      </c>
    </row>
    <row r="20" spans="1:14">
      <c r="A20" s="110">
        <v>2.6</v>
      </c>
      <c r="B20" s="76" t="s">
        <v>81</v>
      </c>
      <c r="C20" s="183"/>
      <c r="D20" s="77"/>
      <c r="E20" s="186"/>
      <c r="F20" s="183"/>
      <c r="G20" s="183"/>
      <c r="H20" s="183"/>
      <c r="I20" s="183"/>
      <c r="J20" s="183"/>
      <c r="K20" s="183"/>
      <c r="L20" s="183"/>
      <c r="M20" s="183"/>
      <c r="N20" s="111">
        <f t="shared" si="3"/>
        <v>0</v>
      </c>
    </row>
    <row r="21" spans="1:14" ht="15.75" thickBot="1">
      <c r="A21" s="112">
        <v>3</v>
      </c>
      <c r="B21" s="113" t="s">
        <v>66</v>
      </c>
      <c r="C21" s="184">
        <f>C14+C7</f>
        <v>0</v>
      </c>
      <c r="D21" s="114"/>
      <c r="E21" s="187">
        <f>E14+E7</f>
        <v>0</v>
      </c>
      <c r="F21" s="188">
        <f>F7+F14</f>
        <v>0</v>
      </c>
      <c r="G21" s="188">
        <f t="shared" ref="G21:L21" si="4">G7+G14</f>
        <v>0</v>
      </c>
      <c r="H21" s="188">
        <f t="shared" si="4"/>
        <v>0</v>
      </c>
      <c r="I21" s="188">
        <f t="shared" si="4"/>
        <v>0</v>
      </c>
      <c r="J21" s="188">
        <f t="shared" si="4"/>
        <v>0</v>
      </c>
      <c r="K21" s="188">
        <f t="shared" si="4"/>
        <v>0</v>
      </c>
      <c r="L21" s="188">
        <f t="shared" si="4"/>
        <v>0</v>
      </c>
      <c r="M21" s="188">
        <f>M7+M14</f>
        <v>0</v>
      </c>
      <c r="N21" s="115">
        <f>N14+N7</f>
        <v>0</v>
      </c>
    </row>
    <row r="22" spans="1:14">
      <c r="E22" s="189"/>
      <c r="F22" s="189"/>
      <c r="G22" s="189"/>
      <c r="H22" s="189"/>
      <c r="I22" s="189"/>
      <c r="J22" s="189"/>
      <c r="K22" s="189"/>
      <c r="L22" s="189"/>
      <c r="M22" s="189"/>
    </row>
  </sheetData>
  <conditionalFormatting sqref="E8:E12">
    <cfRule type="expression" dxfId="28" priority="2">
      <formula>(C8*D8)&lt;&gt;SUM(#REF!)</formula>
    </cfRule>
  </conditionalFormatting>
  <conditionalFormatting sqref="E20">
    <cfRule type="expression" dxfId="27" priority="3">
      <formula>$E$88&lt;&gt;SUM(#REF!)</formula>
    </cfRule>
  </conditionalFormatting>
  <conditionalFormatting sqref="E15:E19">
    <cfRule type="expression" dxfId="26" priority="1">
      <formula>(C15*D15)&lt;&gt;SUM(#REF!)</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43"/>
  <sheetViews>
    <sheetView showGridLines="0" workbookViewId="0">
      <selection activeCell="B1" sqref="B1:B2"/>
    </sheetView>
  </sheetViews>
  <sheetFormatPr defaultRowHeight="15"/>
  <cols>
    <col min="1" max="1" width="11.42578125" customWidth="1"/>
    <col min="2" max="2" width="76.85546875" style="4" customWidth="1"/>
    <col min="3" max="3" width="22.85546875" customWidth="1"/>
  </cols>
  <sheetData>
    <row r="1" spans="1:3">
      <c r="A1" s="222" t="s">
        <v>108</v>
      </c>
      <c r="B1" s="821" t="str">
        <f>'1. key ratios'!B1</f>
        <v>სს იშბანკი საქართველო</v>
      </c>
    </row>
    <row r="2" spans="1:3">
      <c r="A2" s="222" t="s">
        <v>109</v>
      </c>
      <c r="B2" s="822">
        <f>'1. key ratios'!B2</f>
        <v>45016</v>
      </c>
    </row>
    <row r="3" spans="1:3">
      <c r="A3" s="222"/>
      <c r="B3"/>
    </row>
    <row r="4" spans="1:3">
      <c r="A4" s="222" t="s">
        <v>428</v>
      </c>
      <c r="B4" t="s">
        <v>387</v>
      </c>
    </row>
    <row r="5" spans="1:3">
      <c r="A5" s="273"/>
      <c r="B5" s="273" t="s">
        <v>388</v>
      </c>
      <c r="C5" s="285"/>
    </row>
    <row r="6" spans="1:3">
      <c r="A6" s="274">
        <v>1</v>
      </c>
      <c r="B6" s="286" t="s">
        <v>440</v>
      </c>
      <c r="C6" s="983">
        <v>434218405.64278364</v>
      </c>
    </row>
    <row r="7" spans="1:3">
      <c r="A7" s="274">
        <v>2</v>
      </c>
      <c r="B7" s="286" t="s">
        <v>389</v>
      </c>
      <c r="C7" s="983">
        <v>200414.37000000002</v>
      </c>
    </row>
    <row r="8" spans="1:3">
      <c r="A8" s="275">
        <v>3</v>
      </c>
      <c r="B8" s="288" t="s">
        <v>390</v>
      </c>
      <c r="C8" s="289">
        <f>C6+C7</f>
        <v>434418820.01278365</v>
      </c>
    </row>
    <row r="9" spans="1:3">
      <c r="A9" s="276"/>
      <c r="B9" s="276" t="s">
        <v>391</v>
      </c>
      <c r="C9" s="290"/>
    </row>
    <row r="10" spans="1:3">
      <c r="A10" s="277">
        <v>4</v>
      </c>
      <c r="B10" s="291" t="s">
        <v>392</v>
      </c>
      <c r="C10" s="287"/>
    </row>
    <row r="11" spans="1:3">
      <c r="A11" s="277">
        <v>5</v>
      </c>
      <c r="B11" s="292" t="s">
        <v>393</v>
      </c>
      <c r="C11" s="287"/>
    </row>
    <row r="12" spans="1:3">
      <c r="A12" s="277" t="s">
        <v>394</v>
      </c>
      <c r="B12" s="286" t="s">
        <v>395</v>
      </c>
      <c r="C12" s="289">
        <f>'15. CCR'!E21</f>
        <v>0</v>
      </c>
    </row>
    <row r="13" spans="1:3">
      <c r="A13" s="278">
        <v>6</v>
      </c>
      <c r="B13" s="293" t="s">
        <v>396</v>
      </c>
      <c r="C13" s="287"/>
    </row>
    <row r="14" spans="1:3">
      <c r="A14" s="278">
        <v>7</v>
      </c>
      <c r="B14" s="294" t="s">
        <v>397</v>
      </c>
      <c r="C14" s="287"/>
    </row>
    <row r="15" spans="1:3">
      <c r="A15" s="279">
        <v>8</v>
      </c>
      <c r="B15" s="286" t="s">
        <v>398</v>
      </c>
      <c r="C15" s="287"/>
    </row>
    <row r="16" spans="1:3" ht="24">
      <c r="A16" s="278">
        <v>9</v>
      </c>
      <c r="B16" s="294" t="s">
        <v>399</v>
      </c>
      <c r="C16" s="287"/>
    </row>
    <row r="17" spans="1:3">
      <c r="A17" s="278">
        <v>10</v>
      </c>
      <c r="B17" s="294" t="s">
        <v>400</v>
      </c>
      <c r="C17" s="287"/>
    </row>
    <row r="18" spans="1:3">
      <c r="A18" s="280">
        <v>11</v>
      </c>
      <c r="B18" s="295" t="s">
        <v>401</v>
      </c>
      <c r="C18" s="289">
        <f>SUM(C10:C17)</f>
        <v>0</v>
      </c>
    </row>
    <row r="19" spans="1:3">
      <c r="A19" s="276"/>
      <c r="B19" s="276" t="s">
        <v>402</v>
      </c>
      <c r="C19" s="296"/>
    </row>
    <row r="20" spans="1:3">
      <c r="A20" s="278">
        <v>12</v>
      </c>
      <c r="B20" s="291" t="s">
        <v>403</v>
      </c>
      <c r="C20" s="287"/>
    </row>
    <row r="21" spans="1:3">
      <c r="A21" s="278">
        <v>13</v>
      </c>
      <c r="B21" s="291" t="s">
        <v>404</v>
      </c>
      <c r="C21" s="287"/>
    </row>
    <row r="22" spans="1:3">
      <c r="A22" s="278">
        <v>14</v>
      </c>
      <c r="B22" s="291" t="s">
        <v>405</v>
      </c>
      <c r="C22" s="287"/>
    </row>
    <row r="23" spans="1:3" ht="24">
      <c r="A23" s="278" t="s">
        <v>406</v>
      </c>
      <c r="B23" s="291" t="s">
        <v>407</v>
      </c>
      <c r="C23" s="287"/>
    </row>
    <row r="24" spans="1:3">
      <c r="A24" s="278">
        <v>15</v>
      </c>
      <c r="B24" s="291" t="s">
        <v>408</v>
      </c>
      <c r="C24" s="287"/>
    </row>
    <row r="25" spans="1:3">
      <c r="A25" s="278" t="s">
        <v>409</v>
      </c>
      <c r="B25" s="286" t="s">
        <v>410</v>
      </c>
      <c r="C25" s="287"/>
    </row>
    <row r="26" spans="1:3">
      <c r="A26" s="280">
        <v>16</v>
      </c>
      <c r="B26" s="295" t="s">
        <v>411</v>
      </c>
      <c r="C26" s="289">
        <f>SUM(C20:C25)</f>
        <v>0</v>
      </c>
    </row>
    <row r="27" spans="1:3">
      <c r="A27" s="276"/>
      <c r="B27" s="276" t="s">
        <v>412</v>
      </c>
      <c r="C27" s="290"/>
    </row>
    <row r="28" spans="1:3">
      <c r="A28" s="277">
        <v>17</v>
      </c>
      <c r="B28" s="286" t="s">
        <v>413</v>
      </c>
      <c r="C28" s="287"/>
    </row>
    <row r="29" spans="1:3">
      <c r="A29" s="277">
        <v>18</v>
      </c>
      <c r="B29" s="286" t="s">
        <v>414</v>
      </c>
      <c r="C29" s="287"/>
    </row>
    <row r="30" spans="1:3">
      <c r="A30" s="280">
        <v>19</v>
      </c>
      <c r="B30" s="295" t="s">
        <v>415</v>
      </c>
      <c r="C30" s="289">
        <f>C28+C29</f>
        <v>0</v>
      </c>
    </row>
    <row r="31" spans="1:3">
      <c r="A31" s="281"/>
      <c r="B31" s="276" t="s">
        <v>416</v>
      </c>
      <c r="C31" s="290"/>
    </row>
    <row r="32" spans="1:3">
      <c r="A32" s="277" t="s">
        <v>417</v>
      </c>
      <c r="B32" s="291" t="s">
        <v>418</v>
      </c>
      <c r="C32" s="297"/>
    </row>
    <row r="33" spans="1:3">
      <c r="A33" s="277" t="s">
        <v>419</v>
      </c>
      <c r="B33" s="292" t="s">
        <v>420</v>
      </c>
      <c r="C33" s="297"/>
    </row>
    <row r="34" spans="1:3">
      <c r="A34" s="276"/>
      <c r="B34" s="276" t="s">
        <v>421</v>
      </c>
      <c r="C34" s="290"/>
    </row>
    <row r="35" spans="1:3">
      <c r="A35" s="280">
        <v>20</v>
      </c>
      <c r="B35" s="295" t="s">
        <v>86</v>
      </c>
      <c r="C35" s="289">
        <f>'1. key ratios'!C9</f>
        <v>121473493.88732722</v>
      </c>
    </row>
    <row r="36" spans="1:3">
      <c r="A36" s="280">
        <v>21</v>
      </c>
      <c r="B36" s="295" t="s">
        <v>422</v>
      </c>
      <c r="C36" s="289">
        <f>C8+C18+C26+C30</f>
        <v>434418820.01278365</v>
      </c>
    </row>
    <row r="37" spans="1:3">
      <c r="A37" s="282"/>
      <c r="B37" s="282" t="s">
        <v>387</v>
      </c>
      <c r="C37" s="290"/>
    </row>
    <row r="38" spans="1:3">
      <c r="A38" s="280">
        <v>22</v>
      </c>
      <c r="B38" s="295" t="s">
        <v>387</v>
      </c>
      <c r="C38" s="984">
        <f>IFERROR(C35/C36,0)</f>
        <v>0.27962300041179761</v>
      </c>
    </row>
    <row r="39" spans="1:3">
      <c r="A39" s="282"/>
      <c r="B39" s="282" t="s">
        <v>423</v>
      </c>
      <c r="C39" s="290"/>
    </row>
    <row r="40" spans="1:3">
      <c r="A40" s="283" t="s">
        <v>424</v>
      </c>
      <c r="B40" s="291" t="s">
        <v>425</v>
      </c>
      <c r="C40" s="297"/>
    </row>
    <row r="41" spans="1:3">
      <c r="A41" s="284" t="s">
        <v>426</v>
      </c>
      <c r="B41" s="292" t="s">
        <v>427</v>
      </c>
      <c r="C41" s="297"/>
    </row>
    <row r="43" spans="1:3">
      <c r="B43" s="306" t="s">
        <v>441</v>
      </c>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42"/>
  <sheetViews>
    <sheetView showGridLines="0" zoomScale="90" zoomScaleNormal="90" workbookViewId="0">
      <pane xSplit="2" ySplit="6" topLeftCell="C7" activePane="bottomRight" state="frozen"/>
      <selection pane="topRight" activeCell="C1" sqref="C1"/>
      <selection pane="bottomLeft" activeCell="A7" sqref="A7"/>
      <selection pane="bottomRight" activeCell="B1" sqref="B1:B2"/>
    </sheetView>
  </sheetViews>
  <sheetFormatPr defaultRowHeight="15"/>
  <cols>
    <col min="1" max="1" width="9.85546875" style="222" bestFit="1" customWidth="1"/>
    <col min="2" max="2" width="82.5703125" style="23" customWidth="1"/>
    <col min="3" max="7" width="17.5703125" style="222" customWidth="1"/>
  </cols>
  <sheetData>
    <row r="1" spans="1:7">
      <c r="A1" s="222" t="s">
        <v>108</v>
      </c>
      <c r="B1" s="821" t="str">
        <f>'1. key ratios'!B1</f>
        <v>სს იშბანკი საქართველო</v>
      </c>
    </row>
    <row r="2" spans="1:7">
      <c r="A2" s="222" t="s">
        <v>109</v>
      </c>
      <c r="B2" s="822">
        <f>'1. key ratios'!B2</f>
        <v>45016</v>
      </c>
    </row>
    <row r="3" spans="1:7">
      <c r="B3" s="339"/>
    </row>
    <row r="4" spans="1:7" ht="15.75" thickBot="1">
      <c r="A4" s="222" t="s">
        <v>488</v>
      </c>
      <c r="B4" s="342" t="s">
        <v>453</v>
      </c>
    </row>
    <row r="5" spans="1:7">
      <c r="A5" s="343"/>
      <c r="B5" s="344"/>
      <c r="C5" s="692" t="s">
        <v>454</v>
      </c>
      <c r="D5" s="692"/>
      <c r="E5" s="692"/>
      <c r="F5" s="692"/>
      <c r="G5" s="693" t="s">
        <v>455</v>
      </c>
    </row>
    <row r="6" spans="1:7">
      <c r="A6" s="345"/>
      <c r="B6" s="346"/>
      <c r="C6" s="347" t="s">
        <v>456</v>
      </c>
      <c r="D6" s="348" t="s">
        <v>457</v>
      </c>
      <c r="E6" s="348" t="s">
        <v>458</v>
      </c>
      <c r="F6" s="348" t="s">
        <v>459</v>
      </c>
      <c r="G6" s="694"/>
    </row>
    <row r="7" spans="1:7">
      <c r="A7" s="349"/>
      <c r="B7" s="350" t="s">
        <v>460</v>
      </c>
      <c r="C7" s="351"/>
      <c r="D7" s="351"/>
      <c r="E7" s="351"/>
      <c r="F7" s="351"/>
      <c r="G7" s="352"/>
    </row>
    <row r="8" spans="1:7">
      <c r="A8" s="353">
        <v>1</v>
      </c>
      <c r="B8" s="354" t="s">
        <v>461</v>
      </c>
      <c r="C8" s="355">
        <f>SUM(C9:C10)</f>
        <v>121473493.88732722</v>
      </c>
      <c r="D8" s="355">
        <f>SUM(D9:D10)</f>
        <v>0</v>
      </c>
      <c r="E8" s="355">
        <f>SUM(E9:E10)</f>
        <v>0</v>
      </c>
      <c r="F8" s="355">
        <f>SUM(F9:F10)</f>
        <v>52527854.569999993</v>
      </c>
      <c r="G8" s="356">
        <f>SUM(G9:G10)</f>
        <v>174001348.45732722</v>
      </c>
    </row>
    <row r="9" spans="1:7">
      <c r="A9" s="353">
        <v>2</v>
      </c>
      <c r="B9" s="357" t="s">
        <v>85</v>
      </c>
      <c r="C9" s="355">
        <v>121473493.88732722</v>
      </c>
      <c r="D9" s="355"/>
      <c r="E9" s="355"/>
      <c r="F9" s="355"/>
      <c r="G9" s="356">
        <v>121473493.88732722</v>
      </c>
    </row>
    <row r="10" spans="1:7">
      <c r="A10" s="353">
        <v>3</v>
      </c>
      <c r="B10" s="357" t="s">
        <v>462</v>
      </c>
      <c r="C10" s="358"/>
      <c r="D10" s="358"/>
      <c r="E10" s="358"/>
      <c r="F10" s="355">
        <v>52527854.569999993</v>
      </c>
      <c r="G10" s="356">
        <v>52527854.569999993</v>
      </c>
    </row>
    <row r="11" spans="1:7" ht="26.25">
      <c r="A11" s="353">
        <v>4</v>
      </c>
      <c r="B11" s="354" t="s">
        <v>463</v>
      </c>
      <c r="C11" s="355">
        <f t="shared" ref="C11:F11" si="0">SUM(C12:C13)</f>
        <v>3943047.6399999894</v>
      </c>
      <c r="D11" s="355">
        <f t="shared" si="0"/>
        <v>8265266.9800000014</v>
      </c>
      <c r="E11" s="355">
        <f t="shared" si="0"/>
        <v>5213113.88</v>
      </c>
      <c r="F11" s="355">
        <f t="shared" si="0"/>
        <v>2700382.0100000002</v>
      </c>
      <c r="G11" s="356">
        <f>SUM(G12:G13)</f>
        <v>12307304.08499999</v>
      </c>
    </row>
    <row r="12" spans="1:7">
      <c r="A12" s="353">
        <v>5</v>
      </c>
      <c r="B12" s="357" t="s">
        <v>464</v>
      </c>
      <c r="C12" s="355">
        <v>443355.34000000037</v>
      </c>
      <c r="D12" s="359">
        <v>1094455.9500000002</v>
      </c>
      <c r="E12" s="355">
        <v>1467070.8299999998</v>
      </c>
      <c r="F12" s="355">
        <v>1987115.2800000003</v>
      </c>
      <c r="G12" s="356">
        <v>4742397.52999999</v>
      </c>
    </row>
    <row r="13" spans="1:7">
      <c r="A13" s="353">
        <v>6</v>
      </c>
      <c r="B13" s="357" t="s">
        <v>465</v>
      </c>
      <c r="C13" s="355">
        <v>3499692.2999999891</v>
      </c>
      <c r="D13" s="359">
        <v>7170811.0300000012</v>
      </c>
      <c r="E13" s="355">
        <v>3746043.05</v>
      </c>
      <c r="F13" s="355">
        <v>713266.73</v>
      </c>
      <c r="G13" s="356">
        <v>7564906.5549999988</v>
      </c>
    </row>
    <row r="14" spans="1:7">
      <c r="A14" s="353">
        <v>7</v>
      </c>
      <c r="B14" s="354" t="s">
        <v>466</v>
      </c>
      <c r="C14" s="355">
        <f t="shared" ref="C14:F14" si="1">SUM(C15:C16)</f>
        <v>138030279.72999993</v>
      </c>
      <c r="D14" s="355">
        <f t="shared" si="1"/>
        <v>86172201.99000001</v>
      </c>
      <c r="E14" s="355">
        <f t="shared" si="1"/>
        <v>2719196.94</v>
      </c>
      <c r="F14" s="355">
        <f t="shared" si="1"/>
        <v>0</v>
      </c>
      <c r="G14" s="356">
        <f>SUM(G15:G16)</f>
        <v>69925283.849999979</v>
      </c>
    </row>
    <row r="15" spans="1:7" ht="51.75">
      <c r="A15" s="353">
        <v>8</v>
      </c>
      <c r="B15" s="357" t="s">
        <v>467</v>
      </c>
      <c r="C15" s="355">
        <v>118570763.57999994</v>
      </c>
      <c r="D15" s="359">
        <v>18560607.180000003</v>
      </c>
      <c r="E15" s="355">
        <v>717364.2</v>
      </c>
      <c r="F15" s="355">
        <v>0</v>
      </c>
      <c r="G15" s="356">
        <v>68924367.479999974</v>
      </c>
    </row>
    <row r="16" spans="1:7" ht="26.25">
      <c r="A16" s="353">
        <v>9</v>
      </c>
      <c r="B16" s="357" t="s">
        <v>468</v>
      </c>
      <c r="C16" s="355">
        <v>19459516.150000002</v>
      </c>
      <c r="D16" s="359">
        <v>67611594.810000002</v>
      </c>
      <c r="E16" s="355">
        <v>2001832.74</v>
      </c>
      <c r="F16" s="355">
        <v>0</v>
      </c>
      <c r="G16" s="356">
        <v>1000916.37</v>
      </c>
    </row>
    <row r="17" spans="1:7">
      <c r="A17" s="353">
        <v>10</v>
      </c>
      <c r="B17" s="354" t="s">
        <v>469</v>
      </c>
      <c r="C17" s="355"/>
      <c r="D17" s="359"/>
      <c r="E17" s="355"/>
      <c r="F17" s="355"/>
      <c r="G17" s="356"/>
    </row>
    <row r="18" spans="1:7">
      <c r="A18" s="353">
        <v>11</v>
      </c>
      <c r="B18" s="354" t="s">
        <v>89</v>
      </c>
      <c r="C18" s="355">
        <f>SUM(C19:C20)</f>
        <v>11875168.851173665</v>
      </c>
      <c r="D18" s="359">
        <f t="shared" ref="D18:G18" si="2">SUM(D19:D20)</f>
        <v>0</v>
      </c>
      <c r="E18" s="355">
        <f t="shared" si="2"/>
        <v>0</v>
      </c>
      <c r="F18" s="355">
        <f t="shared" si="2"/>
        <v>0</v>
      </c>
      <c r="G18" s="356">
        <f t="shared" si="2"/>
        <v>0</v>
      </c>
    </row>
    <row r="19" spans="1:7">
      <c r="A19" s="353">
        <v>12</v>
      </c>
      <c r="B19" s="357" t="s">
        <v>470</v>
      </c>
      <c r="C19" s="358"/>
      <c r="D19" s="359"/>
      <c r="E19" s="355"/>
      <c r="F19" s="355"/>
      <c r="G19" s="356"/>
    </row>
    <row r="20" spans="1:7" ht="26.25">
      <c r="A20" s="353">
        <v>13</v>
      </c>
      <c r="B20" s="357" t="s">
        <v>471</v>
      </c>
      <c r="C20" s="355">
        <v>11875168.851173665</v>
      </c>
      <c r="D20" s="355"/>
      <c r="E20" s="355"/>
      <c r="F20" s="355"/>
      <c r="G20" s="356"/>
    </row>
    <row r="21" spans="1:7">
      <c r="A21" s="360">
        <v>14</v>
      </c>
      <c r="B21" s="361" t="s">
        <v>472</v>
      </c>
      <c r="C21" s="358"/>
      <c r="D21" s="358"/>
      <c r="E21" s="358"/>
      <c r="F21" s="358"/>
      <c r="G21" s="362">
        <f>SUM(G8,G11,G14,G17,G18)</f>
        <v>256233936.39232719</v>
      </c>
    </row>
    <row r="22" spans="1:7">
      <c r="A22" s="363"/>
      <c r="B22" s="382" t="s">
        <v>473</v>
      </c>
      <c r="C22" s="364"/>
      <c r="D22" s="365"/>
      <c r="E22" s="364"/>
      <c r="F22" s="364"/>
      <c r="G22" s="366"/>
    </row>
    <row r="23" spans="1:7">
      <c r="A23" s="353">
        <v>15</v>
      </c>
      <c r="B23" s="354" t="s">
        <v>322</v>
      </c>
      <c r="C23" s="367">
        <v>146974364.16678607</v>
      </c>
      <c r="D23" s="368">
        <v>0</v>
      </c>
      <c r="E23" s="367">
        <v>0</v>
      </c>
      <c r="F23" s="367">
        <v>0</v>
      </c>
      <c r="G23" s="356">
        <v>5056183.8213141849</v>
      </c>
    </row>
    <row r="24" spans="1:7">
      <c r="A24" s="353">
        <v>16</v>
      </c>
      <c r="B24" s="354" t="s">
        <v>474</v>
      </c>
      <c r="C24" s="355">
        <f>SUM(C25:C27,C29,C31)</f>
        <v>2091165.9301529068</v>
      </c>
      <c r="D24" s="359">
        <f t="shared" ref="D24:G24" si="3">SUM(D25:D27,D29,D31)</f>
        <v>129646878.31561792</v>
      </c>
      <c r="E24" s="355">
        <f t="shared" si="3"/>
        <v>62493131.939232141</v>
      </c>
      <c r="F24" s="355">
        <f t="shared" si="3"/>
        <v>75010600.039879397</v>
      </c>
      <c r="G24" s="356">
        <f t="shared" si="3"/>
        <v>146056876.61808443</v>
      </c>
    </row>
    <row r="25" spans="1:7" ht="26.25">
      <c r="A25" s="353">
        <v>17</v>
      </c>
      <c r="B25" s="357" t="s">
        <v>475</v>
      </c>
      <c r="C25" s="355"/>
      <c r="D25" s="359"/>
      <c r="E25" s="355"/>
      <c r="F25" s="355"/>
      <c r="G25" s="356"/>
    </row>
    <row r="26" spans="1:7" ht="26.25">
      <c r="A26" s="353">
        <v>18</v>
      </c>
      <c r="B26" s="357" t="s">
        <v>476</v>
      </c>
      <c r="C26" s="355">
        <v>2091165.9301529068</v>
      </c>
      <c r="D26" s="359">
        <v>41737316.628522702</v>
      </c>
      <c r="E26" s="355">
        <v>3310757.2233900214</v>
      </c>
      <c r="F26" s="355">
        <v>0</v>
      </c>
      <c r="G26" s="356">
        <v>8229650.9954963513</v>
      </c>
    </row>
    <row r="27" spans="1:7">
      <c r="A27" s="353">
        <v>19</v>
      </c>
      <c r="B27" s="357" t="s">
        <v>477</v>
      </c>
      <c r="C27" s="355">
        <v>0</v>
      </c>
      <c r="D27" s="359">
        <v>87582054.648002684</v>
      </c>
      <c r="E27" s="355">
        <v>58988235.789449438</v>
      </c>
      <c r="F27" s="355">
        <v>48851194.819030583</v>
      </c>
      <c r="G27" s="356">
        <v>115308660.81490198</v>
      </c>
    </row>
    <row r="28" spans="1:7">
      <c r="A28" s="353">
        <v>20</v>
      </c>
      <c r="B28" s="369" t="s">
        <v>478</v>
      </c>
      <c r="C28" s="355"/>
      <c r="D28" s="359"/>
      <c r="E28" s="355"/>
      <c r="F28" s="355"/>
      <c r="G28" s="356"/>
    </row>
    <row r="29" spans="1:7">
      <c r="A29" s="353">
        <v>21</v>
      </c>
      <c r="B29" s="357" t="s">
        <v>479</v>
      </c>
      <c r="C29" s="355">
        <v>0</v>
      </c>
      <c r="D29" s="359">
        <v>327507.03909253969</v>
      </c>
      <c r="E29" s="355">
        <v>194138.92639267858</v>
      </c>
      <c r="F29" s="355">
        <v>3311545.8413712834</v>
      </c>
      <c r="G29" s="356">
        <v>3097884.3351301975</v>
      </c>
    </row>
    <row r="30" spans="1:7">
      <c r="A30" s="353">
        <v>22</v>
      </c>
      <c r="B30" s="369" t="s">
        <v>478</v>
      </c>
      <c r="C30" s="355"/>
      <c r="D30" s="359"/>
      <c r="E30" s="355"/>
      <c r="F30" s="355"/>
      <c r="G30" s="356"/>
    </row>
    <row r="31" spans="1:7" ht="26.25">
      <c r="A31" s="353">
        <v>23</v>
      </c>
      <c r="B31" s="357" t="s">
        <v>480</v>
      </c>
      <c r="C31" s="355"/>
      <c r="D31" s="359"/>
      <c r="E31" s="355"/>
      <c r="F31" s="355">
        <v>22847859.379477531</v>
      </c>
      <c r="G31" s="356">
        <v>19420680.472555902</v>
      </c>
    </row>
    <row r="32" spans="1:7">
      <c r="A32" s="353">
        <v>24</v>
      </c>
      <c r="B32" s="354" t="s">
        <v>481</v>
      </c>
      <c r="C32" s="355">
        <v>0</v>
      </c>
      <c r="D32" s="359"/>
      <c r="E32" s="355"/>
      <c r="F32" s="355"/>
      <c r="G32" s="356">
        <v>0</v>
      </c>
    </row>
    <row r="33" spans="1:7">
      <c r="A33" s="353">
        <v>25</v>
      </c>
      <c r="B33" s="354" t="s">
        <v>99</v>
      </c>
      <c r="C33" s="355">
        <f>SUM(C34:C35)</f>
        <v>11477948.465973178</v>
      </c>
      <c r="D33" s="355">
        <f>SUM(D34:D35)</f>
        <v>0</v>
      </c>
      <c r="E33" s="355">
        <f>SUM(E34:E35)</f>
        <v>1000000</v>
      </c>
      <c r="F33" s="355">
        <f>SUM(F34:F35)</f>
        <v>4302127.3486729646</v>
      </c>
      <c r="G33" s="356">
        <f>SUM(G34:G35)</f>
        <v>15780075.814646143</v>
      </c>
    </row>
    <row r="34" spans="1:7">
      <c r="A34" s="353">
        <v>26</v>
      </c>
      <c r="B34" s="357" t="s">
        <v>482</v>
      </c>
      <c r="C34" s="358"/>
      <c r="D34" s="359"/>
      <c r="E34" s="355"/>
      <c r="F34" s="355"/>
      <c r="G34" s="356"/>
    </row>
    <row r="35" spans="1:7">
      <c r="A35" s="353">
        <v>27</v>
      </c>
      <c r="B35" s="357" t="s">
        <v>483</v>
      </c>
      <c r="C35" s="355">
        <v>11477948.465973178</v>
      </c>
      <c r="D35" s="359">
        <v>0</v>
      </c>
      <c r="E35" s="355">
        <v>1000000</v>
      </c>
      <c r="F35" s="355">
        <v>4302127.3486729646</v>
      </c>
      <c r="G35" s="356">
        <v>15780075.814646143</v>
      </c>
    </row>
    <row r="36" spans="1:7">
      <c r="A36" s="353">
        <v>28</v>
      </c>
      <c r="B36" s="354" t="s">
        <v>484</v>
      </c>
      <c r="C36" s="355">
        <v>53571.419999999991</v>
      </c>
      <c r="D36" s="359">
        <v>11835901.58382065</v>
      </c>
      <c r="E36" s="355">
        <v>46817872.907431521</v>
      </c>
      <c r="F36" s="355">
        <v>42546349.91005674</v>
      </c>
      <c r="G36" s="356">
        <v>12250008.506633729</v>
      </c>
    </row>
    <row r="37" spans="1:7">
      <c r="A37" s="360">
        <v>29</v>
      </c>
      <c r="B37" s="361" t="s">
        <v>485</v>
      </c>
      <c r="C37" s="358"/>
      <c r="D37" s="358"/>
      <c r="E37" s="358"/>
      <c r="F37" s="358"/>
      <c r="G37" s="362">
        <f>SUM(G23:G24,G32:G33,G36)</f>
        <v>179143144.7606785</v>
      </c>
    </row>
    <row r="38" spans="1:7">
      <c r="A38" s="349"/>
      <c r="B38" s="370"/>
      <c r="C38" s="371"/>
      <c r="D38" s="371"/>
      <c r="E38" s="371"/>
      <c r="F38" s="371"/>
      <c r="G38" s="372"/>
    </row>
    <row r="39" spans="1:7" ht="15.75" thickBot="1">
      <c r="A39" s="373">
        <v>30</v>
      </c>
      <c r="B39" s="374" t="s">
        <v>453</v>
      </c>
      <c r="C39" s="231"/>
      <c r="D39" s="213"/>
      <c r="E39" s="213"/>
      <c r="F39" s="375"/>
      <c r="G39" s="376">
        <f>IFERROR(G21/G37,0)</f>
        <v>1.430330681839018</v>
      </c>
    </row>
    <row r="42" spans="1:7" ht="39">
      <c r="B42" s="23" t="s">
        <v>486</v>
      </c>
    </row>
  </sheetData>
  <mergeCells count="2">
    <mergeCell ref="C5:F5"/>
    <mergeCell ref="G5:G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L51"/>
  <sheetViews>
    <sheetView showGridLines="0" zoomScale="80" zoomScaleNormal="80" workbookViewId="0">
      <pane xSplit="1" ySplit="5" topLeftCell="B6" activePane="bottomRight" state="frozen"/>
      <selection pane="topRight" activeCell="B1" sqref="B1"/>
      <selection pane="bottomLeft" activeCell="A6" sqref="A6"/>
      <selection pane="bottomRight" activeCell="B4" sqref="B4"/>
    </sheetView>
  </sheetViews>
  <sheetFormatPr defaultRowHeight="15.75"/>
  <cols>
    <col min="1" max="1" width="9.5703125" style="19" bestFit="1" customWidth="1"/>
    <col min="2" max="2" width="88.42578125" style="16" customWidth="1"/>
    <col min="3" max="3" width="12.7109375" style="16" customWidth="1"/>
    <col min="4" max="7" width="12.7109375" style="2" customWidth="1"/>
    <col min="8" max="8" width="6.7109375" customWidth="1"/>
    <col min="9" max="12" width="12.42578125" bestFit="1" customWidth="1"/>
    <col min="13" max="13" width="6.7109375" customWidth="1"/>
  </cols>
  <sheetData>
    <row r="1" spans="1:12">
      <c r="A1" s="17" t="s">
        <v>108</v>
      </c>
      <c r="B1" s="821" t="s">
        <v>959</v>
      </c>
    </row>
    <row r="2" spans="1:12">
      <c r="A2" s="17" t="s">
        <v>109</v>
      </c>
      <c r="B2" s="822">
        <v>45016</v>
      </c>
      <c r="C2" s="29"/>
      <c r="D2" s="18"/>
      <c r="E2" s="18"/>
      <c r="F2" s="18"/>
      <c r="G2" s="18"/>
      <c r="H2" s="1"/>
    </row>
    <row r="3" spans="1:12" ht="16.5" thickBot="1">
      <c r="A3" s="17"/>
      <c r="C3" s="29"/>
      <c r="D3" s="18"/>
      <c r="E3" s="18"/>
      <c r="F3" s="18"/>
      <c r="G3" s="18"/>
      <c r="H3" s="1"/>
    </row>
    <row r="4" spans="1:12" ht="16.5" thickBot="1">
      <c r="A4" s="40" t="s">
        <v>252</v>
      </c>
      <c r="B4" s="147" t="s">
        <v>139</v>
      </c>
      <c r="C4" s="148"/>
      <c r="D4" s="636" t="s">
        <v>935</v>
      </c>
      <c r="E4" s="637"/>
      <c r="F4" s="637"/>
      <c r="G4" s="638"/>
      <c r="H4" s="1"/>
      <c r="I4" s="639" t="s">
        <v>936</v>
      </c>
      <c r="J4" s="640"/>
      <c r="K4" s="640"/>
      <c r="L4" s="641"/>
    </row>
    <row r="5" spans="1:12" ht="15">
      <c r="A5" s="199" t="s">
        <v>25</v>
      </c>
      <c r="B5" s="200"/>
      <c r="C5" s="324" t="str">
        <f>INT((MONTH($B$2))/3)&amp;"Q"&amp;"-"&amp;YEAR($B$2)</f>
        <v>1Q-2023</v>
      </c>
      <c r="D5" s="324" t="str">
        <f>IF(INT(MONTH($B$2))=3, "4"&amp;"Q"&amp;"-"&amp;YEAR($B$2)-1, IF(INT(MONTH($B$2))=6, "1"&amp;"Q"&amp;"-"&amp;YEAR($B$2), IF(INT(MONTH($B$2))=9, "2"&amp;"Q"&amp;"-"&amp;YEAR($B$2),IF(INT(MONTH($B$2))=12, "3"&amp;"Q"&amp;"-"&amp;YEAR($B$2), 0))))</f>
        <v>4Q-2022</v>
      </c>
      <c r="E5" s="324" t="str">
        <f>IF(INT(MONTH($B$2))=3, "3"&amp;"Q"&amp;"-"&amp;YEAR($B$2)-1, IF(INT(MONTH($B$2))=6, "4"&amp;"Q"&amp;"-"&amp;YEAR($B$2)-1, IF(INT(MONTH($B$2))=9, "1"&amp;"Q"&amp;"-"&amp;YEAR($B$2),IF(INT(MONTH($B$2))=12, "2"&amp;"Q"&amp;"-"&amp;YEAR($B$2), 0))))</f>
        <v>3Q-2022</v>
      </c>
      <c r="F5" s="324" t="str">
        <f>IF(INT(MONTH($B$2))=3, "2"&amp;"Q"&amp;"-"&amp;YEAR($B$2)-1, IF(INT(MONTH($B$2))=6, "3"&amp;"Q"&amp;"-"&amp;YEAR($B$2)-1, IF(INT(MONTH($B$2))=9, "4"&amp;"Q"&amp;"-"&amp;YEAR($B$2)-1,IF(INT(MONTH($B$2))=12, "1"&amp;"Q"&amp;"-"&amp;YEAR($B$2), 0))))</f>
        <v>2Q-2022</v>
      </c>
      <c r="G5" s="325" t="str">
        <f>IF(INT(MONTH($B$2))=3, "1"&amp;"Q"&amp;"-"&amp;YEAR($B$2)-1, IF(INT(MONTH($B$2))=6, "2"&amp;"Q"&amp;"-"&amp;YEAR($B$2)-1, IF(INT(MONTH($B$2))=9, "3"&amp;"Q"&amp;"-"&amp;YEAR($B$2)-1,IF(INT(MONTH($B$2))=12, "4"&amp;"Q"&amp;"-"&amp;YEAR($B$2)-1, 0))))</f>
        <v>1Q-2022</v>
      </c>
      <c r="I5" s="628" t="str">
        <f>D5</f>
        <v>4Q-2022</v>
      </c>
      <c r="J5" s="324" t="str">
        <f t="shared" ref="J5:L5" si="0">E5</f>
        <v>3Q-2022</v>
      </c>
      <c r="K5" s="324" t="str">
        <f t="shared" si="0"/>
        <v>2Q-2022</v>
      </c>
      <c r="L5" s="325" t="str">
        <f t="shared" si="0"/>
        <v>1Q-2022</v>
      </c>
    </row>
    <row r="6" spans="1:12" ht="15">
      <c r="A6" s="326"/>
      <c r="B6" s="327" t="s">
        <v>106</v>
      </c>
      <c r="C6" s="201"/>
      <c r="D6" s="201"/>
      <c r="E6" s="201"/>
      <c r="F6" s="201"/>
      <c r="G6" s="202"/>
      <c r="I6" s="629"/>
      <c r="J6" s="201"/>
      <c r="K6" s="201"/>
      <c r="L6" s="202"/>
    </row>
    <row r="7" spans="1:12" ht="15">
      <c r="A7" s="326"/>
      <c r="B7" s="328" t="s">
        <v>110</v>
      </c>
      <c r="C7" s="201"/>
      <c r="D7" s="201"/>
      <c r="E7" s="201"/>
      <c r="F7" s="201"/>
      <c r="G7" s="202"/>
      <c r="I7" s="629"/>
      <c r="J7" s="201"/>
      <c r="K7" s="201"/>
      <c r="L7" s="202"/>
    </row>
    <row r="8" spans="1:12" ht="15">
      <c r="A8" s="310">
        <v>1</v>
      </c>
      <c r="B8" s="311" t="s">
        <v>22</v>
      </c>
      <c r="C8" s="823">
        <v>121473493.88732722</v>
      </c>
      <c r="D8" s="329"/>
      <c r="E8" s="329"/>
      <c r="F8" s="329"/>
      <c r="G8" s="330"/>
      <c r="I8" s="833">
        <v>111095599.92396201</v>
      </c>
      <c r="J8" s="834">
        <v>108015685.42111553</v>
      </c>
      <c r="K8" s="834">
        <v>103115610.2218947</v>
      </c>
      <c r="L8" s="835">
        <v>98827281.936013564</v>
      </c>
    </row>
    <row r="9" spans="1:12" ht="15">
      <c r="A9" s="310">
        <v>2</v>
      </c>
      <c r="B9" s="311" t="s">
        <v>86</v>
      </c>
      <c r="C9" s="823">
        <v>121473493.88732722</v>
      </c>
      <c r="D9" s="329"/>
      <c r="E9" s="329"/>
      <c r="F9" s="329"/>
      <c r="G9" s="330"/>
      <c r="I9" s="833">
        <v>111095599.92396201</v>
      </c>
      <c r="J9" s="834">
        <v>108015685.42111553</v>
      </c>
      <c r="K9" s="834">
        <v>103115610.2218947</v>
      </c>
      <c r="L9" s="835">
        <v>98827281.936013564</v>
      </c>
    </row>
    <row r="10" spans="1:12" ht="15">
      <c r="A10" s="310">
        <v>3</v>
      </c>
      <c r="B10" s="311" t="s">
        <v>85</v>
      </c>
      <c r="C10" s="823">
        <v>121473493.88732722</v>
      </c>
      <c r="D10" s="329"/>
      <c r="E10" s="329"/>
      <c r="F10" s="329"/>
      <c r="G10" s="330"/>
      <c r="I10" s="833">
        <v>116172986.11989631</v>
      </c>
      <c r="J10" s="834">
        <v>113349434.0005872</v>
      </c>
      <c r="K10" s="834">
        <v>108155050.23530801</v>
      </c>
      <c r="L10" s="835">
        <v>103889686.47667365</v>
      </c>
    </row>
    <row r="11" spans="1:12" ht="15">
      <c r="A11" s="310">
        <v>4</v>
      </c>
      <c r="B11" s="311" t="s">
        <v>445</v>
      </c>
      <c r="C11" s="823">
        <v>54619431.984424733</v>
      </c>
      <c r="D11" s="329"/>
      <c r="E11" s="329"/>
      <c r="F11" s="329"/>
      <c r="G11" s="330"/>
      <c r="I11" s="833">
        <v>39546178.399916351</v>
      </c>
      <c r="J11" s="834">
        <v>42079324.841049828</v>
      </c>
      <c r="K11" s="834">
        <v>40253514.95966386</v>
      </c>
      <c r="L11" s="835">
        <v>37226442.465223998</v>
      </c>
    </row>
    <row r="12" spans="1:12" ht="15">
      <c r="A12" s="310">
        <v>5</v>
      </c>
      <c r="B12" s="311" t="s">
        <v>446</v>
      </c>
      <c r="C12" s="823">
        <v>69963539.948882803</v>
      </c>
      <c r="D12" s="329"/>
      <c r="E12" s="329"/>
      <c r="F12" s="329"/>
      <c r="G12" s="330"/>
      <c r="I12" s="833">
        <v>52747565.525203176</v>
      </c>
      <c r="J12" s="834">
        <v>56133703.288483441</v>
      </c>
      <c r="K12" s="834">
        <v>53695890.925003864</v>
      </c>
      <c r="L12" s="835">
        <v>49645661.87830551</v>
      </c>
    </row>
    <row r="13" spans="1:12" ht="15">
      <c r="A13" s="310">
        <v>6</v>
      </c>
      <c r="B13" s="311" t="s">
        <v>447</v>
      </c>
      <c r="C13" s="823">
        <v>90275761.752804086</v>
      </c>
      <c r="D13" s="329"/>
      <c r="E13" s="329"/>
      <c r="F13" s="329"/>
      <c r="G13" s="330"/>
      <c r="I13" s="833">
        <v>77511989.422811836</v>
      </c>
      <c r="J13" s="834">
        <v>82243994.484565258</v>
      </c>
      <c r="K13" s="834">
        <v>78878230.883147791</v>
      </c>
      <c r="L13" s="835">
        <v>73122385.552514225</v>
      </c>
    </row>
    <row r="14" spans="1:12" ht="15">
      <c r="A14" s="326"/>
      <c r="B14" s="327" t="s">
        <v>449</v>
      </c>
      <c r="C14" s="824"/>
      <c r="D14" s="201"/>
      <c r="E14" s="201"/>
      <c r="F14" s="201"/>
      <c r="G14" s="202"/>
      <c r="I14" s="836"/>
      <c r="J14" s="824"/>
      <c r="K14" s="824"/>
      <c r="L14" s="837"/>
    </row>
    <row r="15" spans="1:12" ht="21.95" customHeight="1">
      <c r="A15" s="310">
        <v>7</v>
      </c>
      <c r="B15" s="311" t="s">
        <v>448</v>
      </c>
      <c r="C15" s="825">
        <v>465903032.61048031</v>
      </c>
      <c r="D15" s="329"/>
      <c r="E15" s="329"/>
      <c r="F15" s="329"/>
      <c r="G15" s="330"/>
      <c r="I15" s="833">
        <v>447552269.36280602</v>
      </c>
      <c r="J15" s="834">
        <v>460845756.58156025</v>
      </c>
      <c r="K15" s="834">
        <v>438729862.48107547</v>
      </c>
      <c r="L15" s="835">
        <v>441999494.70743102</v>
      </c>
    </row>
    <row r="16" spans="1:12" ht="15">
      <c r="A16" s="326"/>
      <c r="B16" s="327" t="s">
        <v>452</v>
      </c>
      <c r="C16" s="824"/>
      <c r="D16" s="201"/>
      <c r="E16" s="201"/>
      <c r="F16" s="201"/>
      <c r="G16" s="202"/>
      <c r="I16" s="836"/>
      <c r="J16" s="824"/>
      <c r="K16" s="824"/>
      <c r="L16" s="837"/>
    </row>
    <row r="17" spans="1:12" s="3" customFormat="1" ht="15">
      <c r="A17" s="310"/>
      <c r="B17" s="328" t="s">
        <v>435</v>
      </c>
      <c r="C17" s="826"/>
      <c r="D17" s="201"/>
      <c r="E17" s="201"/>
      <c r="F17" s="201"/>
      <c r="G17" s="202"/>
      <c r="I17" s="833"/>
      <c r="J17" s="834"/>
      <c r="K17" s="834"/>
      <c r="L17" s="835"/>
    </row>
    <row r="18" spans="1:12" ht="15">
      <c r="A18" s="309">
        <v>8</v>
      </c>
      <c r="B18" s="331" t="s">
        <v>443</v>
      </c>
      <c r="C18" s="827">
        <v>0.26072698691550589</v>
      </c>
      <c r="D18" s="340"/>
      <c r="E18" s="340"/>
      <c r="F18" s="340"/>
      <c r="G18" s="341"/>
      <c r="I18" s="838">
        <v>0.2482293299107437</v>
      </c>
      <c r="J18" s="839">
        <v>0.23438576547248507</v>
      </c>
      <c r="K18" s="839">
        <v>0.23503212122093142</v>
      </c>
      <c r="L18" s="840">
        <v>0.22359139121059282</v>
      </c>
    </row>
    <row r="19" spans="1:12" ht="15" customHeight="1">
      <c r="A19" s="309">
        <v>9</v>
      </c>
      <c r="B19" s="331" t="s">
        <v>442</v>
      </c>
      <c r="C19" s="827">
        <v>0.26072698691550589</v>
      </c>
      <c r="D19" s="340"/>
      <c r="E19" s="340"/>
      <c r="F19" s="340"/>
      <c r="G19" s="341"/>
      <c r="I19" s="838">
        <v>0.2482293299107437</v>
      </c>
      <c r="J19" s="839">
        <v>0.23438576547248507</v>
      </c>
      <c r="K19" s="839">
        <v>0.23503212122093142</v>
      </c>
      <c r="L19" s="840">
        <v>0.22359139121059282</v>
      </c>
    </row>
    <row r="20" spans="1:12" ht="15">
      <c r="A20" s="309">
        <v>10</v>
      </c>
      <c r="B20" s="331" t="s">
        <v>444</v>
      </c>
      <c r="C20" s="827">
        <v>0.26072698691550589</v>
      </c>
      <c r="D20" s="340"/>
      <c r="E20" s="340"/>
      <c r="F20" s="340"/>
      <c r="G20" s="341"/>
      <c r="I20" s="838">
        <v>0.25957411920912693</v>
      </c>
      <c r="J20" s="839">
        <v>0.2459595914289962</v>
      </c>
      <c r="K20" s="839">
        <v>0.24651855158360289</v>
      </c>
      <c r="L20" s="840">
        <v>0.23504480824223672</v>
      </c>
    </row>
    <row r="21" spans="1:12" ht="15">
      <c r="A21" s="309">
        <v>11</v>
      </c>
      <c r="B21" s="311" t="s">
        <v>445</v>
      </c>
      <c r="C21" s="827">
        <v>0.11723347598402409</v>
      </c>
      <c r="D21" s="340"/>
      <c r="E21" s="340"/>
      <c r="F21" s="340"/>
      <c r="G21" s="341"/>
      <c r="I21" s="838">
        <v>8.8361027542591758E-2</v>
      </c>
      <c r="J21" s="839">
        <v>9.1308912450846547E-2</v>
      </c>
      <c r="K21" s="839">
        <v>9.1750114140908723E-2</v>
      </c>
      <c r="L21" s="840">
        <v>8.4222816792731817E-2</v>
      </c>
    </row>
    <row r="22" spans="1:12" ht="15">
      <c r="A22" s="309">
        <v>12</v>
      </c>
      <c r="B22" s="311" t="s">
        <v>446</v>
      </c>
      <c r="C22" s="827">
        <v>0.15016759937550361</v>
      </c>
      <c r="D22" s="340"/>
      <c r="E22" s="340"/>
      <c r="F22" s="340"/>
      <c r="G22" s="341"/>
      <c r="I22" s="838">
        <v>0.11785788864460796</v>
      </c>
      <c r="J22" s="839">
        <v>0.12180583739095127</v>
      </c>
      <c r="K22" s="839">
        <v>0.12238941434564424</v>
      </c>
      <c r="L22" s="840">
        <v>0.1123206303915959</v>
      </c>
    </row>
    <row r="23" spans="1:12" ht="15">
      <c r="A23" s="309">
        <v>13</v>
      </c>
      <c r="B23" s="311" t="s">
        <v>447</v>
      </c>
      <c r="C23" s="827">
        <v>0.19376513015376617</v>
      </c>
      <c r="D23" s="340"/>
      <c r="E23" s="340"/>
      <c r="F23" s="340"/>
      <c r="G23" s="341"/>
      <c r="I23" s="838">
        <v>0.17319092032125777</v>
      </c>
      <c r="J23" s="839">
        <v>0.17846316974822737</v>
      </c>
      <c r="K23" s="839">
        <v>0.17978769541029405</v>
      </c>
      <c r="L23" s="840">
        <v>0.16543545055614942</v>
      </c>
    </row>
    <row r="24" spans="1:12" ht="15">
      <c r="A24" s="326"/>
      <c r="B24" s="327" t="s">
        <v>6</v>
      </c>
      <c r="C24" s="824"/>
      <c r="D24" s="201"/>
      <c r="E24" s="201"/>
      <c r="F24" s="201"/>
      <c r="G24" s="202"/>
      <c r="I24" s="836"/>
      <c r="J24" s="824"/>
      <c r="K24" s="824"/>
      <c r="L24" s="837"/>
    </row>
    <row r="25" spans="1:12" ht="15" customHeight="1">
      <c r="A25" s="332">
        <v>14</v>
      </c>
      <c r="B25" s="333" t="s">
        <v>7</v>
      </c>
      <c r="C25" s="828">
        <v>8.6907137750087599E-2</v>
      </c>
      <c r="D25" s="335"/>
      <c r="E25" s="335"/>
      <c r="F25" s="335"/>
      <c r="G25" s="336"/>
      <c r="I25" s="841">
        <v>7.1533897398314727E-2</v>
      </c>
      <c r="J25" s="842">
        <v>6.9323935917644186E-2</v>
      </c>
      <c r="K25" s="842">
        <v>6.5363720416624624E-2</v>
      </c>
      <c r="L25" s="843">
        <v>6.310912285263591E-2</v>
      </c>
    </row>
    <row r="26" spans="1:12" ht="15">
      <c r="A26" s="332">
        <v>15</v>
      </c>
      <c r="B26" s="333" t="s">
        <v>8</v>
      </c>
      <c r="C26" s="828">
        <v>2.3558164576950293E-2</v>
      </c>
      <c r="D26" s="335"/>
      <c r="E26" s="335"/>
      <c r="F26" s="335"/>
      <c r="G26" s="336"/>
      <c r="I26" s="841">
        <v>1.7726777996849765E-2</v>
      </c>
      <c r="J26" s="842">
        <v>1.6254578585638401E-2</v>
      </c>
      <c r="K26" s="842">
        <v>1.4700230406153612E-2</v>
      </c>
      <c r="L26" s="843">
        <v>1.5241362930500317E-2</v>
      </c>
    </row>
    <row r="27" spans="1:12" ht="15">
      <c r="A27" s="332">
        <v>16</v>
      </c>
      <c r="B27" s="333" t="s">
        <v>9</v>
      </c>
      <c r="C27" s="828">
        <v>0.15029367740908631</v>
      </c>
      <c r="D27" s="335"/>
      <c r="E27" s="335"/>
      <c r="F27" s="335"/>
      <c r="G27" s="336"/>
      <c r="I27" s="841">
        <v>4.4731743523914035E-2</v>
      </c>
      <c r="J27" s="842">
        <v>4.9287157635566188E-2</v>
      </c>
      <c r="K27" s="842">
        <v>4.5985376465826705E-2</v>
      </c>
      <c r="L27" s="843">
        <v>4.0685832785419741E-2</v>
      </c>
    </row>
    <row r="28" spans="1:12" ht="15">
      <c r="A28" s="332">
        <v>17</v>
      </c>
      <c r="B28" s="333" t="s">
        <v>140</v>
      </c>
      <c r="C28" s="828">
        <v>6.3348973173137299E-2</v>
      </c>
      <c r="D28" s="335"/>
      <c r="E28" s="335"/>
      <c r="F28" s="335"/>
      <c r="G28" s="336"/>
      <c r="I28" s="841">
        <v>5.3807119401464959E-2</v>
      </c>
      <c r="J28" s="842">
        <v>5.3069357332005795E-2</v>
      </c>
      <c r="K28" s="842">
        <v>5.0663490010471005E-2</v>
      </c>
      <c r="L28" s="843">
        <v>4.7867759922135593E-2</v>
      </c>
    </row>
    <row r="29" spans="1:12" ht="15">
      <c r="A29" s="332">
        <v>18</v>
      </c>
      <c r="B29" s="333" t="s">
        <v>10</v>
      </c>
      <c r="C29" s="828">
        <v>4.3874375306807115E-2</v>
      </c>
      <c r="D29" s="335"/>
      <c r="E29" s="335"/>
      <c r="F29" s="335"/>
      <c r="G29" s="336"/>
      <c r="I29" s="841">
        <v>4.1286729727955371E-2</v>
      </c>
      <c r="J29" s="842">
        <v>4.535760469972934E-2</v>
      </c>
      <c r="K29" s="842">
        <v>4.4138673584522711E-2</v>
      </c>
      <c r="L29" s="843">
        <v>4.5167881572930627E-2</v>
      </c>
    </row>
    <row r="30" spans="1:12" ht="15">
      <c r="A30" s="332">
        <v>19</v>
      </c>
      <c r="B30" s="333" t="s">
        <v>11</v>
      </c>
      <c r="C30" s="828">
        <v>0.14477048820915991</v>
      </c>
      <c r="D30" s="335"/>
      <c r="E30" s="335"/>
      <c r="F30" s="335"/>
      <c r="G30" s="336"/>
      <c r="I30" s="841">
        <v>0.16145554332190271</v>
      </c>
      <c r="J30" s="842">
        <v>0.17966446601688946</v>
      </c>
      <c r="K30" s="842">
        <v>0.17692251238848036</v>
      </c>
      <c r="L30" s="843">
        <v>0.18197728344349209</v>
      </c>
    </row>
    <row r="31" spans="1:12" ht="15">
      <c r="A31" s="326"/>
      <c r="B31" s="327" t="s">
        <v>12</v>
      </c>
      <c r="C31" s="824"/>
      <c r="D31" s="201"/>
      <c r="E31" s="201"/>
      <c r="F31" s="201"/>
      <c r="G31" s="202"/>
      <c r="I31" s="836"/>
      <c r="J31" s="824"/>
      <c r="K31" s="824"/>
      <c r="L31" s="837"/>
    </row>
    <row r="32" spans="1:12" ht="15">
      <c r="A32" s="332">
        <v>20</v>
      </c>
      <c r="B32" s="333" t="s">
        <v>13</v>
      </c>
      <c r="C32" s="828">
        <v>3.9531183805543765E-3</v>
      </c>
      <c r="D32" s="335"/>
      <c r="E32" s="335"/>
      <c r="F32" s="335"/>
      <c r="G32" s="336"/>
      <c r="I32" s="841">
        <v>2.4380094855071009E-2</v>
      </c>
      <c r="J32" s="842">
        <v>2.8265026263008846E-2</v>
      </c>
      <c r="K32" s="842">
        <v>3.1793272706786099E-2</v>
      </c>
      <c r="L32" s="843">
        <v>4.3664209761993505E-2</v>
      </c>
    </row>
    <row r="33" spans="1:12" ht="15" customHeight="1">
      <c r="A33" s="332">
        <v>21</v>
      </c>
      <c r="B33" s="333" t="s">
        <v>957</v>
      </c>
      <c r="C33" s="828">
        <v>8.8829379193323017E-3</v>
      </c>
      <c r="D33" s="335"/>
      <c r="E33" s="335"/>
      <c r="F33" s="335"/>
      <c r="G33" s="336"/>
      <c r="I33" s="841">
        <v>2.6981304432221097E-2</v>
      </c>
      <c r="J33" s="842">
        <v>3.0938804531056994E-2</v>
      </c>
      <c r="K33" s="842">
        <v>3.2784036159047951E-2</v>
      </c>
      <c r="L33" s="843">
        <v>3.80624459497374E-2</v>
      </c>
    </row>
    <row r="34" spans="1:12" ht="15">
      <c r="A34" s="332">
        <v>22</v>
      </c>
      <c r="B34" s="333" t="s">
        <v>14</v>
      </c>
      <c r="C34" s="828">
        <v>0.46655326435450678</v>
      </c>
      <c r="D34" s="335"/>
      <c r="E34" s="335"/>
      <c r="F34" s="335"/>
      <c r="G34" s="336"/>
      <c r="I34" s="841">
        <v>0.46305961220141145</v>
      </c>
      <c r="J34" s="842">
        <v>0.55026036863305616</v>
      </c>
      <c r="K34" s="842">
        <v>0.6366650409119371</v>
      </c>
      <c r="L34" s="843">
        <v>0.68932753333814445</v>
      </c>
    </row>
    <row r="35" spans="1:12" ht="15" customHeight="1">
      <c r="A35" s="332">
        <v>23</v>
      </c>
      <c r="B35" s="333" t="s">
        <v>15</v>
      </c>
      <c r="C35" s="828">
        <v>0.59511496228482197</v>
      </c>
      <c r="D35" s="335"/>
      <c r="E35" s="335"/>
      <c r="F35" s="335"/>
      <c r="G35" s="336"/>
      <c r="I35" s="841">
        <v>0.55202739502102027</v>
      </c>
      <c r="J35" s="842">
        <v>0.59384448327133066</v>
      </c>
      <c r="K35" s="842">
        <v>0.66739250025924512</v>
      </c>
      <c r="L35" s="843">
        <v>0.67843974773577032</v>
      </c>
    </row>
    <row r="36" spans="1:12" ht="15">
      <c r="A36" s="332">
        <v>24</v>
      </c>
      <c r="B36" s="333" t="s">
        <v>16</v>
      </c>
      <c r="C36" s="828">
        <v>-2.1318812948108133E-2</v>
      </c>
      <c r="D36" s="335"/>
      <c r="E36" s="335"/>
      <c r="F36" s="335"/>
      <c r="G36" s="336"/>
      <c r="I36" s="841">
        <v>9.1431647580834344E-2</v>
      </c>
      <c r="J36" s="842">
        <v>0.11972762844349358</v>
      </c>
      <c r="K36" s="842">
        <v>9.8644695728322518E-2</v>
      </c>
      <c r="L36" s="843">
        <v>6.6903534745348853E-2</v>
      </c>
    </row>
    <row r="37" spans="1:12" ht="15" customHeight="1">
      <c r="A37" s="326"/>
      <c r="B37" s="327" t="s">
        <v>17</v>
      </c>
      <c r="C37" s="824"/>
      <c r="D37" s="201"/>
      <c r="E37" s="201"/>
      <c r="F37" s="201"/>
      <c r="G37" s="202"/>
      <c r="I37" s="836"/>
      <c r="J37" s="824"/>
      <c r="K37" s="824"/>
      <c r="L37" s="837"/>
    </row>
    <row r="38" spans="1:12" ht="15" customHeight="1">
      <c r="A38" s="332">
        <v>25</v>
      </c>
      <c r="B38" s="333" t="s">
        <v>18</v>
      </c>
      <c r="C38" s="828">
        <v>0.34828522725083516</v>
      </c>
      <c r="D38" s="334"/>
      <c r="E38" s="334"/>
      <c r="F38" s="334"/>
      <c r="G38" s="337"/>
      <c r="I38" s="844">
        <v>0.24914921189230418</v>
      </c>
      <c r="J38" s="845">
        <v>0.15710923277885569</v>
      </c>
      <c r="K38" s="845">
        <v>0.17281157625092275</v>
      </c>
      <c r="L38" s="846">
        <v>0.2432166731999956</v>
      </c>
    </row>
    <row r="39" spans="1:12" ht="15" customHeight="1">
      <c r="A39" s="332">
        <v>26</v>
      </c>
      <c r="B39" s="333" t="s">
        <v>19</v>
      </c>
      <c r="C39" s="828">
        <v>0.82360160676101246</v>
      </c>
      <c r="D39" s="334"/>
      <c r="E39" s="334"/>
      <c r="F39" s="334"/>
      <c r="G39" s="337"/>
      <c r="I39" s="844">
        <v>0.76892545530979173</v>
      </c>
      <c r="J39" s="845">
        <v>0.82225848263923629</v>
      </c>
      <c r="K39" s="845">
        <v>0.91570934719187502</v>
      </c>
      <c r="L39" s="846">
        <v>0.92638084918734687</v>
      </c>
    </row>
    <row r="40" spans="1:12" ht="15" customHeight="1">
      <c r="A40" s="332">
        <v>27</v>
      </c>
      <c r="B40" s="334" t="s">
        <v>20</v>
      </c>
      <c r="C40" s="828">
        <v>0.30967050617691744</v>
      </c>
      <c r="D40" s="334"/>
      <c r="E40" s="334"/>
      <c r="F40" s="334"/>
      <c r="G40" s="337"/>
      <c r="I40" s="844">
        <v>0.2268974261944201</v>
      </c>
      <c r="J40" s="845">
        <v>0.18261594663740496</v>
      </c>
      <c r="K40" s="845">
        <v>0.16843183148370816</v>
      </c>
      <c r="L40" s="846">
        <v>0.17217382356191499</v>
      </c>
    </row>
    <row r="41" spans="1:12" ht="15" customHeight="1">
      <c r="A41" s="338"/>
      <c r="B41" s="327" t="s">
        <v>356</v>
      </c>
      <c r="C41" s="824"/>
      <c r="D41" s="201"/>
      <c r="E41" s="201"/>
      <c r="F41" s="201"/>
      <c r="G41" s="202"/>
      <c r="I41" s="836"/>
      <c r="J41" s="824"/>
      <c r="K41" s="824"/>
      <c r="L41" s="837"/>
    </row>
    <row r="42" spans="1:12" ht="15" customHeight="1">
      <c r="A42" s="332">
        <v>28</v>
      </c>
      <c r="B42" s="381" t="s">
        <v>340</v>
      </c>
      <c r="C42" s="829">
        <v>150849444.27000001</v>
      </c>
      <c r="D42" s="334"/>
      <c r="E42" s="334"/>
      <c r="F42" s="334"/>
      <c r="G42" s="337"/>
      <c r="I42" s="847">
        <v>101467169.72</v>
      </c>
      <c r="J42" s="848">
        <v>89137438.829999998</v>
      </c>
      <c r="K42" s="848">
        <v>106179025.34999998</v>
      </c>
      <c r="L42" s="849">
        <v>119202950.7</v>
      </c>
    </row>
    <row r="43" spans="1:12" ht="15">
      <c r="A43" s="332">
        <v>29</v>
      </c>
      <c r="B43" s="333" t="s">
        <v>341</v>
      </c>
      <c r="C43" s="829">
        <v>107578065.84092894</v>
      </c>
      <c r="D43" s="335"/>
      <c r="E43" s="335"/>
      <c r="F43" s="335"/>
      <c r="G43" s="336"/>
      <c r="I43" s="847">
        <v>59257735.987993032</v>
      </c>
      <c r="J43" s="848">
        <v>67044637.556638002</v>
      </c>
      <c r="K43" s="848">
        <v>73976166.371080011</v>
      </c>
      <c r="L43" s="849">
        <v>76582814.708628148</v>
      </c>
    </row>
    <row r="44" spans="1:12" ht="15">
      <c r="A44" s="377">
        <v>30</v>
      </c>
      <c r="B44" s="378" t="s">
        <v>339</v>
      </c>
      <c r="C44" s="830">
        <v>1.4022323518351278</v>
      </c>
      <c r="D44" s="334"/>
      <c r="E44" s="334"/>
      <c r="F44" s="334"/>
      <c r="G44" s="337"/>
      <c r="I44" s="850">
        <v>1.7123025041078106</v>
      </c>
      <c r="J44" s="851">
        <v>1.3295237632494983</v>
      </c>
      <c r="K44" s="851">
        <v>1.4353139741979011</v>
      </c>
      <c r="L44" s="852">
        <v>1.5565234988231647</v>
      </c>
    </row>
    <row r="45" spans="1:12" ht="15">
      <c r="A45" s="377"/>
      <c r="B45" s="327" t="s">
        <v>453</v>
      </c>
      <c r="C45" s="831"/>
      <c r="D45" s="201"/>
      <c r="E45" s="201"/>
      <c r="F45" s="201"/>
      <c r="G45" s="202"/>
      <c r="I45" s="853"/>
      <c r="J45" s="854"/>
      <c r="K45" s="854"/>
      <c r="L45" s="855"/>
    </row>
    <row r="46" spans="1:12" ht="15">
      <c r="A46" s="377">
        <v>31</v>
      </c>
      <c r="B46" s="378" t="s">
        <v>460</v>
      </c>
      <c r="C46" s="831">
        <v>256233936.39232719</v>
      </c>
      <c r="D46" s="379"/>
      <c r="E46" s="379"/>
      <c r="F46" s="379"/>
      <c r="G46" s="380"/>
      <c r="I46" s="853">
        <v>231228050.25346208</v>
      </c>
      <c r="J46" s="854">
        <v>233594681.10261557</v>
      </c>
      <c r="K46" s="854">
        <v>216035611.71239471</v>
      </c>
      <c r="L46" s="855">
        <v>230296060.9620136</v>
      </c>
    </row>
    <row r="47" spans="1:12" ht="15">
      <c r="A47" s="377">
        <v>32</v>
      </c>
      <c r="B47" s="378" t="s">
        <v>473</v>
      </c>
      <c r="C47" s="831">
        <v>179143144.7606785</v>
      </c>
      <c r="D47" s="379"/>
      <c r="E47" s="379"/>
      <c r="F47" s="379"/>
      <c r="G47" s="380"/>
      <c r="I47" s="853">
        <v>182662714.46660978</v>
      </c>
      <c r="J47" s="854">
        <v>197363686.82135105</v>
      </c>
      <c r="K47" s="854">
        <v>196066292.09883821</v>
      </c>
      <c r="L47" s="855">
        <v>192417041.2049503</v>
      </c>
    </row>
    <row r="48" spans="1:12" thickBot="1">
      <c r="A48" s="84">
        <v>33</v>
      </c>
      <c r="B48" s="170" t="s">
        <v>487</v>
      </c>
      <c r="C48" s="832">
        <v>1.430330681839018</v>
      </c>
      <c r="D48" s="171"/>
      <c r="E48" s="171"/>
      <c r="F48" s="171"/>
      <c r="G48" s="172"/>
      <c r="I48" s="856">
        <v>1.2658743790634399</v>
      </c>
      <c r="J48" s="857">
        <v>1.183574774391299</v>
      </c>
      <c r="K48" s="857">
        <v>1.101849835582599</v>
      </c>
      <c r="L48" s="858">
        <v>1.1968589659203677</v>
      </c>
    </row>
    <row r="49" spans="1:7">
      <c r="A49" s="20"/>
    </row>
    <row r="50" spans="1:7" ht="39.75">
      <c r="B50" s="23" t="s">
        <v>944</v>
      </c>
    </row>
    <row r="51" spans="1:7" ht="65.25">
      <c r="B51" s="241" t="s">
        <v>355</v>
      </c>
      <c r="D51" s="222"/>
      <c r="E51" s="222"/>
      <c r="F51" s="222"/>
      <c r="G51" s="222"/>
    </row>
  </sheetData>
  <mergeCells count="2">
    <mergeCell ref="D4:G4"/>
    <mergeCell ref="I4:L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26"/>
  <sheetViews>
    <sheetView showGridLines="0" zoomScale="80" zoomScaleNormal="80" workbookViewId="0">
      <selection activeCell="B1" sqref="B1:B2"/>
    </sheetView>
  </sheetViews>
  <sheetFormatPr defaultColWidth="9.140625" defaultRowHeight="12.75"/>
  <cols>
    <col min="1" max="1" width="11.85546875" style="387" bestFit="1" customWidth="1"/>
    <col min="2" max="2" width="105.140625" style="387" bestFit="1" customWidth="1"/>
    <col min="3" max="3" width="18" style="387" bestFit="1" customWidth="1"/>
    <col min="4" max="4" width="18.85546875" style="387" bestFit="1" customWidth="1"/>
    <col min="5" max="5" width="18.42578125" style="387" bestFit="1" customWidth="1"/>
    <col min="6" max="6" width="17.42578125" style="387" bestFit="1" customWidth="1"/>
    <col min="7" max="7" width="30.42578125" style="387" customWidth="1"/>
    <col min="8" max="8" width="18.85546875" style="387" bestFit="1" customWidth="1"/>
    <col min="9" max="16384" width="9.140625" style="387"/>
  </cols>
  <sheetData>
    <row r="1" spans="1:8" ht="13.5">
      <c r="A1" s="386" t="s">
        <v>108</v>
      </c>
      <c r="B1" s="821" t="str">
        <f>'1. key ratios'!B1</f>
        <v>სს იშბანკი საქართველო</v>
      </c>
    </row>
    <row r="2" spans="1:8" ht="13.5">
      <c r="A2" s="388" t="s">
        <v>109</v>
      </c>
      <c r="B2" s="822">
        <f>'1. key ratios'!B2</f>
        <v>45016</v>
      </c>
    </row>
    <row r="3" spans="1:8">
      <c r="A3" s="389" t="s">
        <v>493</v>
      </c>
    </row>
    <row r="5" spans="1:8">
      <c r="A5" s="695" t="s">
        <v>494</v>
      </c>
      <c r="B5" s="696"/>
      <c r="C5" s="701" t="s">
        <v>495</v>
      </c>
      <c r="D5" s="702"/>
      <c r="E5" s="702"/>
      <c r="F5" s="702"/>
      <c r="G5" s="702"/>
      <c r="H5" s="703"/>
    </row>
    <row r="6" spans="1:8">
      <c r="A6" s="697"/>
      <c r="B6" s="698"/>
      <c r="C6" s="704"/>
      <c r="D6" s="705"/>
      <c r="E6" s="705"/>
      <c r="F6" s="705"/>
      <c r="G6" s="705"/>
      <c r="H6" s="706"/>
    </row>
    <row r="7" spans="1:8" ht="25.5">
      <c r="A7" s="699"/>
      <c r="B7" s="700"/>
      <c r="C7" s="485" t="s">
        <v>496</v>
      </c>
      <c r="D7" s="485" t="s">
        <v>497</v>
      </c>
      <c r="E7" s="485" t="s">
        <v>498</v>
      </c>
      <c r="F7" s="485" t="s">
        <v>499</v>
      </c>
      <c r="G7" s="486" t="s">
        <v>679</v>
      </c>
      <c r="H7" s="485" t="s">
        <v>66</v>
      </c>
    </row>
    <row r="8" spans="1:8">
      <c r="A8" s="481">
        <v>1</v>
      </c>
      <c r="B8" s="480" t="s">
        <v>134</v>
      </c>
      <c r="C8" s="985">
        <v>42889458.020000003</v>
      </c>
      <c r="D8" s="985">
        <v>0</v>
      </c>
      <c r="E8" s="985">
        <v>1356096.4023631765</v>
      </c>
      <c r="F8" s="985">
        <v>0</v>
      </c>
      <c r="G8" s="985"/>
      <c r="H8" s="986">
        <f t="shared" ref="H8:H20" si="0">SUM(C8:G8)</f>
        <v>44245554.422363177</v>
      </c>
    </row>
    <row r="9" spans="1:8">
      <c r="A9" s="481">
        <v>2</v>
      </c>
      <c r="B9" s="480" t="s">
        <v>135</v>
      </c>
      <c r="C9" s="985"/>
      <c r="D9" s="985"/>
      <c r="E9" s="985"/>
      <c r="F9" s="985"/>
      <c r="G9" s="985"/>
      <c r="H9" s="986">
        <f t="shared" si="0"/>
        <v>0</v>
      </c>
    </row>
    <row r="10" spans="1:8">
      <c r="A10" s="481">
        <v>3</v>
      </c>
      <c r="B10" s="480" t="s">
        <v>136</v>
      </c>
      <c r="C10" s="985"/>
      <c r="D10" s="985"/>
      <c r="E10" s="985"/>
      <c r="F10" s="985"/>
      <c r="G10" s="985"/>
      <c r="H10" s="986">
        <f t="shared" si="0"/>
        <v>0</v>
      </c>
    </row>
    <row r="11" spans="1:8">
      <c r="A11" s="481">
        <v>4</v>
      </c>
      <c r="B11" s="480" t="s">
        <v>137</v>
      </c>
      <c r="C11" s="985"/>
      <c r="D11" s="985"/>
      <c r="E11" s="985"/>
      <c r="F11" s="985"/>
      <c r="G11" s="985"/>
      <c r="H11" s="986">
        <f t="shared" si="0"/>
        <v>0</v>
      </c>
    </row>
    <row r="12" spans="1:8">
      <c r="A12" s="481">
        <v>5</v>
      </c>
      <c r="B12" s="480" t="s">
        <v>948</v>
      </c>
      <c r="C12" s="985"/>
      <c r="D12" s="985"/>
      <c r="E12" s="985"/>
      <c r="F12" s="985"/>
      <c r="G12" s="985"/>
      <c r="H12" s="986">
        <f t="shared" si="0"/>
        <v>0</v>
      </c>
    </row>
    <row r="13" spans="1:8">
      <c r="A13" s="481">
        <v>6</v>
      </c>
      <c r="B13" s="480" t="s">
        <v>138</v>
      </c>
      <c r="C13" s="985">
        <v>69856979.359551981</v>
      </c>
      <c r="D13" s="985">
        <v>26277729.990000002</v>
      </c>
      <c r="E13" s="985">
        <v>5194976.0996610485</v>
      </c>
      <c r="F13" s="985">
        <v>0</v>
      </c>
      <c r="G13" s="985"/>
      <c r="H13" s="986">
        <f t="shared" si="0"/>
        <v>101329685.44921303</v>
      </c>
    </row>
    <row r="14" spans="1:8">
      <c r="A14" s="481">
        <v>7</v>
      </c>
      <c r="B14" s="480" t="s">
        <v>71</v>
      </c>
      <c r="C14" s="985"/>
      <c r="D14" s="985">
        <v>146072512.68025926</v>
      </c>
      <c r="E14" s="985">
        <v>94898286.954975009</v>
      </c>
      <c r="F14" s="985">
        <v>26132919.929999996</v>
      </c>
      <c r="G14" s="985">
        <v>41278.399286763422</v>
      </c>
      <c r="H14" s="986">
        <f t="shared" si="0"/>
        <v>267144997.96452105</v>
      </c>
    </row>
    <row r="15" spans="1:8">
      <c r="A15" s="481">
        <v>8</v>
      </c>
      <c r="B15" s="482" t="s">
        <v>72</v>
      </c>
      <c r="C15" s="985"/>
      <c r="D15" s="985"/>
      <c r="E15" s="985"/>
      <c r="F15" s="985"/>
      <c r="G15" s="985"/>
      <c r="H15" s="986">
        <f t="shared" si="0"/>
        <v>0</v>
      </c>
    </row>
    <row r="16" spans="1:8">
      <c r="A16" s="481">
        <v>9</v>
      </c>
      <c r="B16" s="480" t="s">
        <v>949</v>
      </c>
      <c r="C16" s="985"/>
      <c r="D16" s="985"/>
      <c r="E16" s="985"/>
      <c r="F16" s="985"/>
      <c r="G16" s="985"/>
      <c r="H16" s="986">
        <f t="shared" si="0"/>
        <v>0</v>
      </c>
    </row>
    <row r="17" spans="1:8">
      <c r="A17" s="481">
        <v>10</v>
      </c>
      <c r="B17" s="484" t="s">
        <v>514</v>
      </c>
      <c r="C17" s="985"/>
      <c r="D17" s="985">
        <v>15099.960000000001</v>
      </c>
      <c r="E17" s="985">
        <v>8343.5499999999993</v>
      </c>
      <c r="F17" s="985">
        <v>160662.56999999998</v>
      </c>
      <c r="G17" s="985">
        <v>0</v>
      </c>
      <c r="H17" s="986">
        <f t="shared" si="0"/>
        <v>184106.08</v>
      </c>
    </row>
    <row r="18" spans="1:8">
      <c r="A18" s="481">
        <v>11</v>
      </c>
      <c r="B18" s="480" t="s">
        <v>68</v>
      </c>
      <c r="C18" s="985"/>
      <c r="D18" s="985">
        <v>0</v>
      </c>
      <c r="E18" s="985">
        <v>0</v>
      </c>
      <c r="F18" s="985">
        <v>0</v>
      </c>
      <c r="G18" s="985">
        <v>0</v>
      </c>
      <c r="H18" s="986">
        <f t="shared" si="0"/>
        <v>0</v>
      </c>
    </row>
    <row r="19" spans="1:8">
      <c r="A19" s="481">
        <v>12</v>
      </c>
      <c r="B19" s="480" t="s">
        <v>69</v>
      </c>
      <c r="C19" s="985"/>
      <c r="D19" s="985"/>
      <c r="E19" s="985"/>
      <c r="F19" s="985"/>
      <c r="G19" s="985"/>
      <c r="H19" s="986">
        <f t="shared" si="0"/>
        <v>0</v>
      </c>
    </row>
    <row r="20" spans="1:8">
      <c r="A20" s="483">
        <v>13</v>
      </c>
      <c r="B20" s="482" t="s">
        <v>70</v>
      </c>
      <c r="C20" s="985"/>
      <c r="D20" s="985"/>
      <c r="E20" s="985"/>
      <c r="F20" s="985"/>
      <c r="G20" s="985"/>
      <c r="H20" s="986">
        <f t="shared" si="0"/>
        <v>0</v>
      </c>
    </row>
    <row r="21" spans="1:8">
      <c r="A21" s="481">
        <v>14</v>
      </c>
      <c r="B21" s="480" t="s">
        <v>500</v>
      </c>
      <c r="C21" s="985">
        <v>2880754.8200000003</v>
      </c>
      <c r="D21" s="985">
        <v>279684.15999999997</v>
      </c>
      <c r="E21" s="985">
        <v>4052815.8899999992</v>
      </c>
      <c r="F21" s="985">
        <v>3769499.3400000003</v>
      </c>
      <c r="G21" s="985">
        <v>10314999.840648521</v>
      </c>
      <c r="H21" s="986">
        <f>SUM(C21:G21)</f>
        <v>21297754.050648518</v>
      </c>
    </row>
    <row r="22" spans="1:8">
      <c r="A22" s="479">
        <v>15</v>
      </c>
      <c r="B22" s="478" t="s">
        <v>66</v>
      </c>
      <c r="C22" s="986">
        <f>SUM(C18:C21)+SUM(C8:C16)</f>
        <v>115627192.19955197</v>
      </c>
      <c r="D22" s="986">
        <f t="shared" ref="D22:H22" si="1">SUM(D18:D21)+SUM(D8:D16)</f>
        <v>172629926.83025926</v>
      </c>
      <c r="E22" s="986">
        <f t="shared" si="1"/>
        <v>105502175.34699923</v>
      </c>
      <c r="F22" s="986">
        <f t="shared" si="1"/>
        <v>29902419.269999996</v>
      </c>
      <c r="G22" s="986">
        <f t="shared" si="1"/>
        <v>10356278.239935284</v>
      </c>
      <c r="H22" s="986">
        <f t="shared" si="1"/>
        <v>434017991.88674575</v>
      </c>
    </row>
    <row r="26" spans="1:8" ht="38.25">
      <c r="B26" s="406" t="s">
        <v>678</v>
      </c>
    </row>
  </sheetData>
  <mergeCells count="2">
    <mergeCell ref="A5:B7"/>
    <mergeCell ref="C5:H6"/>
  </mergeCells>
  <conditionalFormatting sqref="A5">
    <cfRule type="duplicateValues" dxfId="25" priority="1"/>
    <cfRule type="duplicateValues" dxfId="24" priority="2"/>
  </conditionalFormatting>
  <conditionalFormatting sqref="A5">
    <cfRule type="duplicateValues" dxfId="23" priority="3"/>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26"/>
  <sheetViews>
    <sheetView showGridLines="0" zoomScaleNormal="100" workbookViewId="0">
      <selection activeCell="B1" sqref="B1:B2"/>
    </sheetView>
  </sheetViews>
  <sheetFormatPr defaultColWidth="9.140625" defaultRowHeight="12.75"/>
  <cols>
    <col min="1" max="1" width="11.85546875" style="390" bestFit="1" customWidth="1"/>
    <col min="2" max="2" width="86.85546875" style="387" customWidth="1"/>
    <col min="3" max="4" width="31.5703125" style="387" customWidth="1"/>
    <col min="5" max="5" width="16.42578125" style="392" bestFit="1" customWidth="1"/>
    <col min="6" max="6" width="14.28515625" style="392" bestFit="1" customWidth="1"/>
    <col min="7" max="7" width="20" style="387" bestFit="1" customWidth="1"/>
    <col min="8" max="8" width="25.140625" style="387" bestFit="1" customWidth="1"/>
    <col min="9" max="16384" width="9.140625" style="387"/>
  </cols>
  <sheetData>
    <row r="1" spans="1:8" ht="13.5">
      <c r="A1" s="386" t="s">
        <v>108</v>
      </c>
      <c r="B1" s="821" t="str">
        <f>'1. key ratios'!B1</f>
        <v>სს იშბანკი საქართველო</v>
      </c>
      <c r="C1" s="498"/>
      <c r="D1" s="498"/>
      <c r="E1" s="498"/>
      <c r="F1" s="498"/>
      <c r="G1" s="498"/>
      <c r="H1" s="498"/>
    </row>
    <row r="2" spans="1:8" ht="13.5">
      <c r="A2" s="388" t="s">
        <v>109</v>
      </c>
      <c r="B2" s="822">
        <f>'1. key ratios'!B2</f>
        <v>45016</v>
      </c>
      <c r="C2" s="498"/>
      <c r="D2" s="498"/>
      <c r="E2" s="498"/>
      <c r="F2" s="498"/>
      <c r="G2" s="498"/>
      <c r="H2" s="498"/>
    </row>
    <row r="3" spans="1:8">
      <c r="A3" s="389" t="s">
        <v>501</v>
      </c>
      <c r="B3" s="498"/>
      <c r="C3" s="498"/>
      <c r="D3" s="498"/>
      <c r="E3" s="498"/>
      <c r="F3" s="498"/>
      <c r="G3" s="498"/>
      <c r="H3" s="498"/>
    </row>
    <row r="4" spans="1:8">
      <c r="A4" s="499"/>
      <c r="B4" s="498"/>
      <c r="C4" s="497" t="s">
        <v>502</v>
      </c>
      <c r="D4" s="497" t="s">
        <v>503</v>
      </c>
      <c r="E4" s="497" t="s">
        <v>504</v>
      </c>
      <c r="F4" s="497" t="s">
        <v>505</v>
      </c>
      <c r="G4" s="497" t="s">
        <v>506</v>
      </c>
      <c r="H4" s="497" t="s">
        <v>507</v>
      </c>
    </row>
    <row r="5" spans="1:8" ht="33.950000000000003" customHeight="1">
      <c r="A5" s="695" t="s">
        <v>867</v>
      </c>
      <c r="B5" s="696"/>
      <c r="C5" s="709" t="s">
        <v>596</v>
      </c>
      <c r="D5" s="709"/>
      <c r="E5" s="709" t="s">
        <v>866</v>
      </c>
      <c r="F5" s="707" t="s">
        <v>865</v>
      </c>
      <c r="G5" s="707" t="s">
        <v>511</v>
      </c>
      <c r="H5" s="495" t="s">
        <v>864</v>
      </c>
    </row>
    <row r="6" spans="1:8" ht="25.5">
      <c r="A6" s="699"/>
      <c r="B6" s="700"/>
      <c r="C6" s="496" t="s">
        <v>512</v>
      </c>
      <c r="D6" s="496" t="s">
        <v>513</v>
      </c>
      <c r="E6" s="709"/>
      <c r="F6" s="708"/>
      <c r="G6" s="708"/>
      <c r="H6" s="495" t="s">
        <v>863</v>
      </c>
    </row>
    <row r="7" spans="1:8">
      <c r="A7" s="493">
        <v>1</v>
      </c>
      <c r="B7" s="480" t="s">
        <v>134</v>
      </c>
      <c r="C7" s="987">
        <v>0</v>
      </c>
      <c r="D7" s="987">
        <v>44245554.422363184</v>
      </c>
      <c r="E7" s="988">
        <v>100689.99205789388</v>
      </c>
      <c r="F7" s="988"/>
      <c r="G7" s="987"/>
      <c r="H7" s="989">
        <f t="shared" ref="H7:H20" si="0">C7+D7-E7-F7</f>
        <v>44144864.430305287</v>
      </c>
    </row>
    <row r="8" spans="1:8" ht="14.45" customHeight="1">
      <c r="A8" s="493">
        <v>2</v>
      </c>
      <c r="B8" s="480" t="s">
        <v>135</v>
      </c>
      <c r="C8" s="987"/>
      <c r="D8" s="987"/>
      <c r="E8" s="988"/>
      <c r="F8" s="988"/>
      <c r="G8" s="987"/>
      <c r="H8" s="989">
        <f t="shared" si="0"/>
        <v>0</v>
      </c>
    </row>
    <row r="9" spans="1:8">
      <c r="A9" s="493">
        <v>3</v>
      </c>
      <c r="B9" s="480" t="s">
        <v>136</v>
      </c>
      <c r="C9" s="987"/>
      <c r="D9" s="987"/>
      <c r="E9" s="988"/>
      <c r="F9" s="988"/>
      <c r="G9" s="987"/>
      <c r="H9" s="989">
        <f t="shared" si="0"/>
        <v>0</v>
      </c>
    </row>
    <row r="10" spans="1:8">
      <c r="A10" s="493">
        <v>4</v>
      </c>
      <c r="B10" s="480" t="s">
        <v>137</v>
      </c>
      <c r="C10" s="987"/>
      <c r="D10" s="987"/>
      <c r="E10" s="988"/>
      <c r="F10" s="988"/>
      <c r="G10" s="987"/>
      <c r="H10" s="989">
        <f t="shared" si="0"/>
        <v>0</v>
      </c>
    </row>
    <row r="11" spans="1:8">
      <c r="A11" s="493">
        <v>5</v>
      </c>
      <c r="B11" s="480" t="s">
        <v>948</v>
      </c>
      <c r="C11" s="987">
        <v>0</v>
      </c>
      <c r="D11" s="987"/>
      <c r="E11" s="988"/>
      <c r="F11" s="988"/>
      <c r="G11" s="987"/>
      <c r="H11" s="989">
        <f t="shared" si="0"/>
        <v>0</v>
      </c>
    </row>
    <row r="12" spans="1:8">
      <c r="A12" s="493">
        <v>6</v>
      </c>
      <c r="B12" s="480" t="s">
        <v>138</v>
      </c>
      <c r="C12" s="987">
        <v>0</v>
      </c>
      <c r="D12" s="987">
        <v>101329685.44921301</v>
      </c>
      <c r="E12" s="988">
        <v>294311.65332195902</v>
      </c>
      <c r="F12" s="988"/>
      <c r="G12" s="987"/>
      <c r="H12" s="989">
        <f t="shared" si="0"/>
        <v>101035373.79589106</v>
      </c>
    </row>
    <row r="13" spans="1:8">
      <c r="A13" s="493">
        <v>7</v>
      </c>
      <c r="B13" s="480" t="s">
        <v>71</v>
      </c>
      <c r="C13" s="987">
        <v>562476.92000000004</v>
      </c>
      <c r="D13" s="987">
        <v>266920435.80523425</v>
      </c>
      <c r="E13" s="988">
        <v>1999703.0414817873</v>
      </c>
      <c r="F13" s="988"/>
      <c r="G13" s="987"/>
      <c r="H13" s="989">
        <f t="shared" si="0"/>
        <v>265483209.68375245</v>
      </c>
    </row>
    <row r="14" spans="1:8">
      <c r="A14" s="493">
        <v>8</v>
      </c>
      <c r="B14" s="482" t="s">
        <v>72</v>
      </c>
      <c r="C14" s="987"/>
      <c r="D14" s="987"/>
      <c r="E14" s="988"/>
      <c r="F14" s="988"/>
      <c r="G14" s="987"/>
      <c r="H14" s="989">
        <f t="shared" si="0"/>
        <v>0</v>
      </c>
    </row>
    <row r="15" spans="1:8">
      <c r="A15" s="493">
        <v>9</v>
      </c>
      <c r="B15" s="480" t="s">
        <v>949</v>
      </c>
      <c r="C15" s="987"/>
      <c r="D15" s="987"/>
      <c r="E15" s="988"/>
      <c r="F15" s="988"/>
      <c r="G15" s="987"/>
      <c r="H15" s="989">
        <f t="shared" si="0"/>
        <v>0</v>
      </c>
    </row>
    <row r="16" spans="1:8">
      <c r="A16" s="493">
        <v>10</v>
      </c>
      <c r="B16" s="484" t="s">
        <v>514</v>
      </c>
      <c r="C16" s="987">
        <v>405050.73000000004</v>
      </c>
      <c r="D16" s="987">
        <v>0</v>
      </c>
      <c r="E16" s="988">
        <v>317258.38299091737</v>
      </c>
      <c r="F16" s="988"/>
      <c r="G16" s="987"/>
      <c r="H16" s="989">
        <f t="shared" si="0"/>
        <v>87792.347009082674</v>
      </c>
    </row>
    <row r="17" spans="1:8">
      <c r="A17" s="493">
        <v>11</v>
      </c>
      <c r="B17" s="480" t="s">
        <v>68</v>
      </c>
      <c r="C17" s="987">
        <v>0</v>
      </c>
      <c r="D17" s="987">
        <v>0</v>
      </c>
      <c r="E17" s="988">
        <v>0</v>
      </c>
      <c r="F17" s="988"/>
      <c r="G17" s="987"/>
      <c r="H17" s="989">
        <f t="shared" si="0"/>
        <v>0</v>
      </c>
    </row>
    <row r="18" spans="1:8">
      <c r="A18" s="493">
        <v>12</v>
      </c>
      <c r="B18" s="480" t="s">
        <v>69</v>
      </c>
      <c r="C18" s="987"/>
      <c r="D18" s="987"/>
      <c r="E18" s="988"/>
      <c r="F18" s="988"/>
      <c r="G18" s="987"/>
      <c r="H18" s="989">
        <f t="shared" si="0"/>
        <v>0</v>
      </c>
    </row>
    <row r="19" spans="1:8">
      <c r="A19" s="494">
        <v>13</v>
      </c>
      <c r="B19" s="482" t="s">
        <v>70</v>
      </c>
      <c r="C19" s="987"/>
      <c r="D19" s="987"/>
      <c r="E19" s="988"/>
      <c r="F19" s="988"/>
      <c r="G19" s="987"/>
      <c r="H19" s="989">
        <f t="shared" si="0"/>
        <v>0</v>
      </c>
    </row>
    <row r="20" spans="1:8">
      <c r="A20" s="493">
        <v>14</v>
      </c>
      <c r="B20" s="480" t="s">
        <v>500</v>
      </c>
      <c r="C20" s="987">
        <v>1985597.2099999997</v>
      </c>
      <c r="D20" s="987">
        <v>19174656.015973177</v>
      </c>
      <c r="E20" s="988">
        <v>574034.59300431714</v>
      </c>
      <c r="F20" s="988"/>
      <c r="G20" s="987"/>
      <c r="H20" s="989">
        <f t="shared" si="0"/>
        <v>20586218.632968862</v>
      </c>
    </row>
    <row r="21" spans="1:8" s="391" customFormat="1">
      <c r="A21" s="492">
        <v>15</v>
      </c>
      <c r="B21" s="491" t="s">
        <v>66</v>
      </c>
      <c r="C21" s="990">
        <f t="shared" ref="C21:H21" si="1">SUM(C7:C15)+SUM(C17:C20)</f>
        <v>2548074.13</v>
      </c>
      <c r="D21" s="990">
        <f t="shared" si="1"/>
        <v>431670331.69278359</v>
      </c>
      <c r="E21" s="990">
        <f t="shared" si="1"/>
        <v>2968739.2798659573</v>
      </c>
      <c r="F21" s="990">
        <f t="shared" si="1"/>
        <v>0</v>
      </c>
      <c r="G21" s="990">
        <f t="shared" si="1"/>
        <v>0</v>
      </c>
      <c r="H21" s="989">
        <f t="shared" si="1"/>
        <v>431249666.54291767</v>
      </c>
    </row>
    <row r="22" spans="1:8">
      <c r="A22" s="490">
        <v>16</v>
      </c>
      <c r="B22" s="489" t="s">
        <v>515</v>
      </c>
      <c r="C22" s="987">
        <v>1198980.9499999997</v>
      </c>
      <c r="D22" s="987">
        <v>245894976.84999993</v>
      </c>
      <c r="E22" s="988">
        <v>2496996.9550287416</v>
      </c>
      <c r="F22" s="988"/>
      <c r="G22" s="987"/>
      <c r="H22" s="989">
        <f>C22+D22-E22-F22</f>
        <v>244596960.84497118</v>
      </c>
    </row>
    <row r="23" spans="1:8">
      <c r="A23" s="490">
        <v>17</v>
      </c>
      <c r="B23" s="489" t="s">
        <v>516</v>
      </c>
      <c r="C23" s="987">
        <v>0</v>
      </c>
      <c r="D23" s="987">
        <v>57562175.327258505</v>
      </c>
      <c r="E23" s="988">
        <v>197368.70679751728</v>
      </c>
      <c r="F23" s="988"/>
      <c r="G23" s="987"/>
      <c r="H23" s="989">
        <f>C23+D23-E23-F23</f>
        <v>57364806.620460987</v>
      </c>
    </row>
    <row r="25" spans="1:8">
      <c r="E25" s="387"/>
      <c r="F25" s="387"/>
    </row>
    <row r="26" spans="1:8" ht="42.6" customHeight="1">
      <c r="B26" s="406" t="s">
        <v>678</v>
      </c>
    </row>
  </sheetData>
  <mergeCells count="5">
    <mergeCell ref="G5:G6"/>
    <mergeCell ref="A5:B6"/>
    <mergeCell ref="C5:D5"/>
    <mergeCell ref="E5:E6"/>
    <mergeCell ref="F5:F6"/>
  </mergeCells>
  <conditionalFormatting sqref="A5">
    <cfRule type="duplicateValues" dxfId="22" priority="1"/>
    <cfRule type="duplicateValues" dxfId="21" priority="2"/>
  </conditionalFormatting>
  <conditionalFormatting sqref="A5">
    <cfRule type="duplicateValues" dxfId="20" priority="3"/>
  </conditionalFormatting>
  <pageMargins left="0.7" right="0.7" top="0.75" bottom="0.75" header="0.3" footer="0.3"/>
  <pageSetup orientation="portrait" horizontalDpi="90" verticalDpi="9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6"/>
  <sheetViews>
    <sheetView showGridLines="0" zoomScaleNormal="100" workbookViewId="0">
      <selection activeCell="B1" sqref="B1:B2"/>
    </sheetView>
  </sheetViews>
  <sheetFormatPr defaultColWidth="9.140625" defaultRowHeight="12.75"/>
  <cols>
    <col min="1" max="1" width="11" style="387" bestFit="1" customWidth="1"/>
    <col min="2" max="2" width="93.42578125" style="387" customWidth="1"/>
    <col min="3" max="4" width="35" style="387" customWidth="1"/>
    <col min="5" max="7" width="22" style="387" customWidth="1"/>
    <col min="8" max="8" width="42.28515625" style="387" bestFit="1" customWidth="1"/>
    <col min="9" max="16384" width="9.140625" style="387"/>
  </cols>
  <sheetData>
    <row r="1" spans="1:8" ht="13.5">
      <c r="A1" s="386" t="s">
        <v>108</v>
      </c>
      <c r="B1" s="821" t="str">
        <f>'1. key ratios'!B1</f>
        <v>სს იშბანკი საქართველო</v>
      </c>
      <c r="C1" s="498"/>
      <c r="D1" s="498"/>
      <c r="E1" s="498"/>
      <c r="F1" s="498"/>
      <c r="G1" s="498"/>
      <c r="H1" s="498"/>
    </row>
    <row r="2" spans="1:8" ht="13.5">
      <c r="A2" s="388" t="s">
        <v>109</v>
      </c>
      <c r="B2" s="822">
        <f>'1. key ratios'!B2</f>
        <v>45016</v>
      </c>
      <c r="C2" s="498"/>
      <c r="D2" s="498"/>
      <c r="E2" s="498"/>
      <c r="F2" s="498"/>
      <c r="G2" s="498"/>
      <c r="H2" s="498"/>
    </row>
    <row r="3" spans="1:8">
      <c r="A3" s="389" t="s">
        <v>517</v>
      </c>
      <c r="B3" s="498"/>
      <c r="C3" s="498"/>
      <c r="D3" s="498"/>
      <c r="E3" s="498"/>
      <c r="F3" s="498"/>
      <c r="G3" s="498"/>
      <c r="H3" s="498"/>
    </row>
    <row r="4" spans="1:8">
      <c r="A4" s="498"/>
      <c r="B4" s="498"/>
      <c r="C4" s="497" t="s">
        <v>502</v>
      </c>
      <c r="D4" s="497" t="s">
        <v>503</v>
      </c>
      <c r="E4" s="497" t="s">
        <v>504</v>
      </c>
      <c r="F4" s="497" t="s">
        <v>505</v>
      </c>
      <c r="G4" s="497" t="s">
        <v>506</v>
      </c>
      <c r="H4" s="497" t="s">
        <v>507</v>
      </c>
    </row>
    <row r="5" spans="1:8" ht="41.45" customHeight="1">
      <c r="A5" s="695" t="s">
        <v>869</v>
      </c>
      <c r="B5" s="696"/>
      <c r="C5" s="710" t="s">
        <v>596</v>
      </c>
      <c r="D5" s="711"/>
      <c r="E5" s="707" t="s">
        <v>866</v>
      </c>
      <c r="F5" s="707" t="s">
        <v>865</v>
      </c>
      <c r="G5" s="707" t="s">
        <v>511</v>
      </c>
      <c r="H5" s="495" t="s">
        <v>864</v>
      </c>
    </row>
    <row r="6" spans="1:8" ht="25.5">
      <c r="A6" s="699"/>
      <c r="B6" s="700"/>
      <c r="C6" s="496" t="s">
        <v>512</v>
      </c>
      <c r="D6" s="496" t="s">
        <v>513</v>
      </c>
      <c r="E6" s="708"/>
      <c r="F6" s="708"/>
      <c r="G6" s="708"/>
      <c r="H6" s="495" t="s">
        <v>863</v>
      </c>
    </row>
    <row r="7" spans="1:8">
      <c r="A7" s="487">
        <v>1</v>
      </c>
      <c r="B7" s="502" t="s">
        <v>518</v>
      </c>
      <c r="C7" s="987">
        <v>7152.79</v>
      </c>
      <c r="D7" s="987">
        <v>48106801.232363187</v>
      </c>
      <c r="E7" s="987">
        <v>111207.67783031505</v>
      </c>
      <c r="F7" s="987"/>
      <c r="G7" s="987"/>
      <c r="H7" s="989">
        <f t="shared" ref="H7:H34" si="0">C7+D7-E7-F7</f>
        <v>48002746.34453287</v>
      </c>
    </row>
    <row r="8" spans="1:8">
      <c r="A8" s="487">
        <v>2</v>
      </c>
      <c r="B8" s="502" t="s">
        <v>519</v>
      </c>
      <c r="C8" s="987">
        <v>0</v>
      </c>
      <c r="D8" s="987">
        <v>158733314.07635298</v>
      </c>
      <c r="E8" s="987">
        <v>552898.18482692237</v>
      </c>
      <c r="F8" s="987"/>
      <c r="G8" s="987"/>
      <c r="H8" s="989">
        <f t="shared" si="0"/>
        <v>158180415.89152607</v>
      </c>
    </row>
    <row r="9" spans="1:8">
      <c r="A9" s="487">
        <v>3</v>
      </c>
      <c r="B9" s="502" t="s">
        <v>868</v>
      </c>
      <c r="C9" s="987"/>
      <c r="D9" s="987"/>
      <c r="E9" s="987"/>
      <c r="F9" s="987"/>
      <c r="G9" s="987"/>
      <c r="H9" s="989">
        <f t="shared" si="0"/>
        <v>0</v>
      </c>
    </row>
    <row r="10" spans="1:8">
      <c r="A10" s="487">
        <v>4</v>
      </c>
      <c r="B10" s="502" t="s">
        <v>520</v>
      </c>
      <c r="C10" s="987">
        <v>0</v>
      </c>
      <c r="D10" s="987">
        <v>13060087.520000001</v>
      </c>
      <c r="E10" s="987">
        <v>40556.958026962915</v>
      </c>
      <c r="F10" s="987"/>
      <c r="G10" s="987"/>
      <c r="H10" s="989">
        <f t="shared" si="0"/>
        <v>13019530.561973039</v>
      </c>
    </row>
    <row r="11" spans="1:8">
      <c r="A11" s="487">
        <v>5</v>
      </c>
      <c r="B11" s="502" t="s">
        <v>521</v>
      </c>
      <c r="C11" s="987">
        <v>0</v>
      </c>
      <c r="D11" s="987">
        <v>13875947.050301706</v>
      </c>
      <c r="E11" s="987">
        <v>14695.571434238253</v>
      </c>
      <c r="F11" s="987"/>
      <c r="G11" s="987"/>
      <c r="H11" s="989">
        <f t="shared" si="0"/>
        <v>13861251.478867467</v>
      </c>
    </row>
    <row r="12" spans="1:8">
      <c r="A12" s="487">
        <v>6</v>
      </c>
      <c r="B12" s="502" t="s">
        <v>522</v>
      </c>
      <c r="C12" s="987">
        <v>19288.27</v>
      </c>
      <c r="D12" s="987">
        <v>6354601.5999999996</v>
      </c>
      <c r="E12" s="987">
        <v>24885.732693245591</v>
      </c>
      <c r="F12" s="987"/>
      <c r="G12" s="987"/>
      <c r="H12" s="989">
        <f t="shared" si="0"/>
        <v>6349004.1373067535</v>
      </c>
    </row>
    <row r="13" spans="1:8">
      <c r="A13" s="487">
        <v>7</v>
      </c>
      <c r="B13" s="502" t="s">
        <v>523</v>
      </c>
      <c r="C13" s="987">
        <v>0</v>
      </c>
      <c r="D13" s="987">
        <v>22981866</v>
      </c>
      <c r="E13" s="987">
        <v>131971.68168531219</v>
      </c>
      <c r="F13" s="987"/>
      <c r="G13" s="987"/>
      <c r="H13" s="989">
        <f t="shared" si="0"/>
        <v>22849894.318314686</v>
      </c>
    </row>
    <row r="14" spans="1:8">
      <c r="A14" s="487">
        <v>8</v>
      </c>
      <c r="B14" s="502" t="s">
        <v>524</v>
      </c>
      <c r="C14" s="987">
        <v>420200.91</v>
      </c>
      <c r="D14" s="987">
        <v>9866846.0399999991</v>
      </c>
      <c r="E14" s="987">
        <v>305824.20898925402</v>
      </c>
      <c r="F14" s="987"/>
      <c r="G14" s="987"/>
      <c r="H14" s="989">
        <f t="shared" si="0"/>
        <v>9981222.741010746</v>
      </c>
    </row>
    <row r="15" spans="1:8">
      <c r="A15" s="487">
        <v>9</v>
      </c>
      <c r="B15" s="502" t="s">
        <v>525</v>
      </c>
      <c r="C15" s="987">
        <v>0</v>
      </c>
      <c r="D15" s="987">
        <v>5020494.0902592586</v>
      </c>
      <c r="E15" s="987">
        <v>22062.182670320086</v>
      </c>
      <c r="F15" s="987"/>
      <c r="G15" s="987"/>
      <c r="H15" s="989">
        <f t="shared" si="0"/>
        <v>4998431.9075889383</v>
      </c>
    </row>
    <row r="16" spans="1:8">
      <c r="A16" s="487">
        <v>10</v>
      </c>
      <c r="B16" s="502" t="s">
        <v>526</v>
      </c>
      <c r="C16" s="987">
        <v>4181.4399999999996</v>
      </c>
      <c r="D16" s="987">
        <v>9761122.0700000003</v>
      </c>
      <c r="E16" s="987">
        <v>40286.778736858134</v>
      </c>
      <c r="F16" s="987"/>
      <c r="G16" s="987"/>
      <c r="H16" s="989">
        <f t="shared" si="0"/>
        <v>9725016.7312631421</v>
      </c>
    </row>
    <row r="17" spans="1:9">
      <c r="A17" s="487">
        <v>11</v>
      </c>
      <c r="B17" s="502" t="s">
        <v>527</v>
      </c>
      <c r="C17" s="987">
        <v>25805.440000000002</v>
      </c>
      <c r="D17" s="987">
        <v>19665402.190000005</v>
      </c>
      <c r="E17" s="987">
        <v>164445.91813479146</v>
      </c>
      <c r="F17" s="987"/>
      <c r="G17" s="987"/>
      <c r="H17" s="989">
        <f t="shared" si="0"/>
        <v>19526761.711865216</v>
      </c>
    </row>
    <row r="18" spans="1:9">
      <c r="A18" s="487">
        <v>12</v>
      </c>
      <c r="B18" s="502" t="s">
        <v>528</v>
      </c>
      <c r="C18" s="987">
        <v>223713.86000000002</v>
      </c>
      <c r="D18" s="987">
        <v>29813697.349999998</v>
      </c>
      <c r="E18" s="987">
        <v>394158.81602699612</v>
      </c>
      <c r="F18" s="987"/>
      <c r="G18" s="987"/>
      <c r="H18" s="989">
        <f t="shared" si="0"/>
        <v>29643252.393973</v>
      </c>
    </row>
    <row r="19" spans="1:9">
      <c r="A19" s="487">
        <v>13</v>
      </c>
      <c r="B19" s="502" t="s">
        <v>529</v>
      </c>
      <c r="C19" s="987">
        <v>46512.81</v>
      </c>
      <c r="D19" s="987">
        <v>1974476.88</v>
      </c>
      <c r="E19" s="987">
        <v>56104.173375153398</v>
      </c>
      <c r="F19" s="987"/>
      <c r="G19" s="987"/>
      <c r="H19" s="989">
        <f t="shared" si="0"/>
        <v>1964885.5166248465</v>
      </c>
    </row>
    <row r="20" spans="1:9">
      <c r="A20" s="487">
        <v>14</v>
      </c>
      <c r="B20" s="502" t="s">
        <v>530</v>
      </c>
      <c r="C20" s="987">
        <v>116410.83999999998</v>
      </c>
      <c r="D20" s="987">
        <v>11726580.360000001</v>
      </c>
      <c r="E20" s="987">
        <v>103627.39829779114</v>
      </c>
      <c r="F20" s="987"/>
      <c r="G20" s="987"/>
      <c r="H20" s="989">
        <f t="shared" si="0"/>
        <v>11739363.801702211</v>
      </c>
    </row>
    <row r="21" spans="1:9">
      <c r="A21" s="487">
        <v>15</v>
      </c>
      <c r="B21" s="502" t="s">
        <v>531</v>
      </c>
      <c r="C21" s="987">
        <v>0</v>
      </c>
      <c r="D21" s="987">
        <v>13347.43</v>
      </c>
      <c r="E21" s="987">
        <v>49.427596126611142</v>
      </c>
      <c r="F21" s="987"/>
      <c r="G21" s="987"/>
      <c r="H21" s="989">
        <f t="shared" si="0"/>
        <v>13298.00240387339</v>
      </c>
    </row>
    <row r="22" spans="1:9">
      <c r="A22" s="487">
        <v>16</v>
      </c>
      <c r="B22" s="502" t="s">
        <v>532</v>
      </c>
      <c r="C22" s="987">
        <v>0</v>
      </c>
      <c r="D22" s="987">
        <v>0</v>
      </c>
      <c r="E22" s="987">
        <v>0</v>
      </c>
      <c r="F22" s="987"/>
      <c r="G22" s="987"/>
      <c r="H22" s="989">
        <f t="shared" si="0"/>
        <v>0</v>
      </c>
    </row>
    <row r="23" spans="1:9">
      <c r="A23" s="487">
        <v>17</v>
      </c>
      <c r="B23" s="502" t="s">
        <v>533</v>
      </c>
      <c r="C23" s="987">
        <v>0</v>
      </c>
      <c r="D23" s="987">
        <v>0</v>
      </c>
      <c r="E23" s="987">
        <v>0</v>
      </c>
      <c r="F23" s="987"/>
      <c r="G23" s="987"/>
      <c r="H23" s="989">
        <f t="shared" si="0"/>
        <v>0</v>
      </c>
    </row>
    <row r="24" spans="1:9">
      <c r="A24" s="487">
        <v>18</v>
      </c>
      <c r="B24" s="502" t="s">
        <v>534</v>
      </c>
      <c r="C24" s="987">
        <v>0</v>
      </c>
      <c r="D24" s="987">
        <v>36503410.380000003</v>
      </c>
      <c r="E24" s="987">
        <v>464964.95724568208</v>
      </c>
      <c r="F24" s="987"/>
      <c r="G24" s="987"/>
      <c r="H24" s="989">
        <f t="shared" si="0"/>
        <v>36038445.422754318</v>
      </c>
    </row>
    <row r="25" spans="1:9">
      <c r="A25" s="487">
        <v>19</v>
      </c>
      <c r="B25" s="502" t="s">
        <v>535</v>
      </c>
      <c r="C25" s="987">
        <v>0</v>
      </c>
      <c r="D25" s="987">
        <v>6624453.6200000001</v>
      </c>
      <c r="E25" s="987">
        <v>100679.6977130789</v>
      </c>
      <c r="F25" s="987"/>
      <c r="G25" s="987"/>
      <c r="H25" s="989">
        <f t="shared" si="0"/>
        <v>6523773.9222869212</v>
      </c>
    </row>
    <row r="26" spans="1:9">
      <c r="A26" s="487">
        <v>20</v>
      </c>
      <c r="B26" s="502" t="s">
        <v>536</v>
      </c>
      <c r="C26" s="987">
        <v>38619.990000000013</v>
      </c>
      <c r="D26" s="987">
        <v>13193756.129999999</v>
      </c>
      <c r="E26" s="987">
        <v>154309.87172053018</v>
      </c>
      <c r="F26" s="987"/>
      <c r="G26" s="987"/>
      <c r="H26" s="989">
        <f t="shared" si="0"/>
        <v>13078066.248279469</v>
      </c>
      <c r="I26" s="393"/>
    </row>
    <row r="27" spans="1:9">
      <c r="A27" s="487">
        <v>21</v>
      </c>
      <c r="B27" s="502" t="s">
        <v>537</v>
      </c>
      <c r="C27" s="987">
        <v>87809.790000000008</v>
      </c>
      <c r="D27" s="987">
        <v>0</v>
      </c>
      <c r="E27" s="987">
        <v>18585.923882759485</v>
      </c>
      <c r="F27" s="987"/>
      <c r="G27" s="987"/>
      <c r="H27" s="989">
        <f t="shared" si="0"/>
        <v>69223.866117240526</v>
      </c>
      <c r="I27" s="393"/>
    </row>
    <row r="28" spans="1:9">
      <c r="A28" s="487">
        <v>22</v>
      </c>
      <c r="B28" s="502" t="s">
        <v>538</v>
      </c>
      <c r="C28" s="987">
        <v>0</v>
      </c>
      <c r="D28" s="987">
        <v>0</v>
      </c>
      <c r="E28" s="987">
        <v>0</v>
      </c>
      <c r="F28" s="987"/>
      <c r="G28" s="987"/>
      <c r="H28" s="989">
        <f t="shared" si="0"/>
        <v>0</v>
      </c>
      <c r="I28" s="393"/>
    </row>
    <row r="29" spans="1:9">
      <c r="A29" s="487">
        <v>23</v>
      </c>
      <c r="B29" s="502" t="s">
        <v>539</v>
      </c>
      <c r="C29" s="987">
        <v>22108.74</v>
      </c>
      <c r="D29" s="987">
        <v>12818689.117533315</v>
      </c>
      <c r="E29" s="987">
        <v>80236.460472991414</v>
      </c>
      <c r="F29" s="987"/>
      <c r="G29" s="987"/>
      <c r="H29" s="989">
        <f t="shared" si="0"/>
        <v>12760561.397060324</v>
      </c>
      <c r="I29" s="393"/>
    </row>
    <row r="30" spans="1:9">
      <c r="A30" s="487">
        <v>24</v>
      </c>
      <c r="B30" s="502" t="s">
        <v>540</v>
      </c>
      <c r="C30" s="987">
        <v>0</v>
      </c>
      <c r="D30" s="987">
        <v>0</v>
      </c>
      <c r="E30" s="987">
        <v>0</v>
      </c>
      <c r="F30" s="987"/>
      <c r="G30" s="987"/>
      <c r="H30" s="989">
        <f t="shared" si="0"/>
        <v>0</v>
      </c>
      <c r="I30" s="393"/>
    </row>
    <row r="31" spans="1:9">
      <c r="A31" s="487">
        <v>25</v>
      </c>
      <c r="B31" s="502" t="s">
        <v>541</v>
      </c>
      <c r="C31" s="987">
        <v>187176.07</v>
      </c>
      <c r="D31" s="987">
        <v>169904.08000000002</v>
      </c>
      <c r="E31" s="987">
        <v>187187.65850662871</v>
      </c>
      <c r="F31" s="987"/>
      <c r="G31" s="987"/>
      <c r="H31" s="989">
        <f t="shared" si="0"/>
        <v>169892.49149337132</v>
      </c>
      <c r="I31" s="393"/>
    </row>
    <row r="32" spans="1:9">
      <c r="A32" s="487">
        <v>26</v>
      </c>
      <c r="B32" s="502" t="s">
        <v>542</v>
      </c>
      <c r="C32" s="987">
        <v>0</v>
      </c>
      <c r="D32" s="987">
        <v>0</v>
      </c>
      <c r="E32" s="987">
        <v>0</v>
      </c>
      <c r="F32" s="987"/>
      <c r="G32" s="987"/>
      <c r="H32" s="989">
        <f t="shared" si="0"/>
        <v>0</v>
      </c>
      <c r="I32" s="393"/>
    </row>
    <row r="33" spans="1:9">
      <c r="A33" s="487">
        <v>27</v>
      </c>
      <c r="B33" s="488" t="s">
        <v>99</v>
      </c>
      <c r="C33" s="987">
        <v>1349093.18</v>
      </c>
      <c r="D33" s="987">
        <v>11405534.475973178</v>
      </c>
      <c r="E33" s="987"/>
      <c r="F33" s="987"/>
      <c r="G33" s="987"/>
      <c r="H33" s="989">
        <f t="shared" si="0"/>
        <v>12754627.655973177</v>
      </c>
      <c r="I33" s="393"/>
    </row>
    <row r="34" spans="1:9">
      <c r="A34" s="487">
        <v>28</v>
      </c>
      <c r="B34" s="501" t="s">
        <v>66</v>
      </c>
      <c r="C34" s="990">
        <f>SUM(C7:C33)</f>
        <v>2548074.13</v>
      </c>
      <c r="D34" s="990">
        <f>SUM(D7:D33)</f>
        <v>431670331.69278365</v>
      </c>
      <c r="E34" s="990">
        <f>SUM(E7:E33)</f>
        <v>2968739.2798659583</v>
      </c>
      <c r="F34" s="990">
        <f>SUM(F7:F33)</f>
        <v>0</v>
      </c>
      <c r="G34" s="990">
        <f>SUM(G7:G33)</f>
        <v>0</v>
      </c>
      <c r="H34" s="989">
        <f t="shared" si="0"/>
        <v>431249666.54291767</v>
      </c>
      <c r="I34" s="393"/>
    </row>
    <row r="35" spans="1:9">
      <c r="A35" s="393"/>
      <c r="B35" s="393"/>
      <c r="C35" s="393"/>
      <c r="D35" s="393"/>
      <c r="E35" s="393"/>
      <c r="F35" s="393"/>
      <c r="G35" s="393"/>
      <c r="H35" s="393"/>
      <c r="I35" s="393"/>
    </row>
    <row r="36" spans="1:9">
      <c r="A36" s="393"/>
      <c r="B36" s="394"/>
      <c r="C36" s="393"/>
      <c r="D36" s="393"/>
      <c r="E36" s="393"/>
      <c r="F36" s="393"/>
      <c r="G36" s="393"/>
      <c r="H36" s="393"/>
      <c r="I36" s="393"/>
    </row>
  </sheetData>
  <mergeCells count="5">
    <mergeCell ref="G5:G6"/>
    <mergeCell ref="A5:B6"/>
    <mergeCell ref="C5:D5"/>
    <mergeCell ref="E5:E6"/>
    <mergeCell ref="F5:F6"/>
  </mergeCells>
  <conditionalFormatting sqref="A5">
    <cfRule type="duplicateValues" dxfId="19" priority="1"/>
    <cfRule type="duplicateValues" dxfId="18" priority="2"/>
  </conditionalFormatting>
  <conditionalFormatting sqref="A5">
    <cfRule type="duplicateValues" dxfId="17" priority="3"/>
  </conditionalFormatting>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15"/>
  <sheetViews>
    <sheetView showGridLines="0" zoomScaleNormal="100" workbookViewId="0">
      <selection activeCell="B1" sqref="B1:B2"/>
    </sheetView>
  </sheetViews>
  <sheetFormatPr defaultColWidth="9.140625" defaultRowHeight="12.75"/>
  <cols>
    <col min="1" max="1" width="11.85546875" style="387" bestFit="1" customWidth="1"/>
    <col min="2" max="2" width="108" style="387" bestFit="1" customWidth="1"/>
    <col min="3" max="3" width="35.5703125" style="387" customWidth="1"/>
    <col min="4" max="4" width="38.42578125" style="392" customWidth="1"/>
    <col min="5" max="16384" width="9.140625" style="387"/>
  </cols>
  <sheetData>
    <row r="1" spans="1:4" ht="13.5">
      <c r="A1" s="386" t="s">
        <v>108</v>
      </c>
      <c r="B1" s="821" t="str">
        <f>'1. key ratios'!B1</f>
        <v>სს იშბანკი საქართველო</v>
      </c>
      <c r="D1" s="387"/>
    </row>
    <row r="2" spans="1:4" ht="13.5">
      <c r="A2" s="388" t="s">
        <v>109</v>
      </c>
      <c r="B2" s="822">
        <f>'1. key ratios'!B2</f>
        <v>45016</v>
      </c>
      <c r="D2" s="387"/>
    </row>
    <row r="3" spans="1:4">
      <c r="A3" s="389" t="s">
        <v>543</v>
      </c>
      <c r="D3" s="387"/>
    </row>
    <row r="5" spans="1:4">
      <c r="A5" s="712" t="s">
        <v>880</v>
      </c>
      <c r="B5" s="712"/>
      <c r="C5" s="510" t="s">
        <v>562</v>
      </c>
      <c r="D5" s="510" t="s">
        <v>879</v>
      </c>
    </row>
    <row r="6" spans="1:4">
      <c r="A6" s="509">
        <v>1</v>
      </c>
      <c r="B6" s="503" t="s">
        <v>878</v>
      </c>
      <c r="C6" s="991">
        <v>2448573.9309657598</v>
      </c>
      <c r="D6" s="991">
        <v>6444.7078939882804</v>
      </c>
    </row>
    <row r="7" spans="1:4">
      <c r="A7" s="506">
        <v>2</v>
      </c>
      <c r="B7" s="503" t="s">
        <v>877</v>
      </c>
      <c r="C7" s="991">
        <f>SUM(C8:C9)</f>
        <v>933583.81697925122</v>
      </c>
      <c r="D7" s="991">
        <f>SUM(D8:D9)</f>
        <v>0</v>
      </c>
    </row>
    <row r="8" spans="1:4">
      <c r="A8" s="508">
        <v>2.1</v>
      </c>
      <c r="B8" s="507" t="s">
        <v>876</v>
      </c>
      <c r="C8" s="992">
        <v>917522.17561587098</v>
      </c>
      <c r="D8" s="992">
        <v>0</v>
      </c>
    </row>
    <row r="9" spans="1:4">
      <c r="A9" s="508">
        <v>2.2000000000000002</v>
      </c>
      <c r="B9" s="507" t="s">
        <v>875</v>
      </c>
      <c r="C9" s="992">
        <v>16061.6413633802</v>
      </c>
      <c r="D9" s="992">
        <v>0</v>
      </c>
    </row>
    <row r="10" spans="1:4">
      <c r="A10" s="509">
        <v>3</v>
      </c>
      <c r="B10" s="503" t="s">
        <v>874</v>
      </c>
      <c r="C10" s="991">
        <f>SUM(C11:C13)</f>
        <v>830962.24728010071</v>
      </c>
      <c r="D10" s="991">
        <f>SUM(D11:D13)</f>
        <v>6283.859519324491</v>
      </c>
    </row>
    <row r="11" spans="1:4">
      <c r="A11" s="508">
        <v>3.1</v>
      </c>
      <c r="B11" s="507" t="s">
        <v>544</v>
      </c>
      <c r="C11" s="992"/>
      <c r="D11" s="992"/>
    </row>
    <row r="12" spans="1:4">
      <c r="A12" s="508">
        <v>3.2</v>
      </c>
      <c r="B12" s="507" t="s">
        <v>873</v>
      </c>
      <c r="C12" s="992">
        <v>786767.497109544</v>
      </c>
      <c r="D12" s="992">
        <v>6283.859519324491</v>
      </c>
    </row>
    <row r="13" spans="1:4">
      <c r="A13" s="508">
        <v>3.3</v>
      </c>
      <c r="B13" s="507" t="s">
        <v>872</v>
      </c>
      <c r="C13" s="992">
        <v>44194.750170556756</v>
      </c>
      <c r="D13" s="992"/>
    </row>
    <row r="14" spans="1:4">
      <c r="A14" s="506">
        <v>4</v>
      </c>
      <c r="B14" s="505" t="s">
        <v>871</v>
      </c>
      <c r="C14" s="992">
        <v>22541.9749859812</v>
      </c>
      <c r="D14" s="992">
        <v>9.4162931422162206</v>
      </c>
    </row>
    <row r="15" spans="1:4">
      <c r="A15" s="504">
        <v>5</v>
      </c>
      <c r="B15" s="503" t="s">
        <v>870</v>
      </c>
      <c r="C15" s="993">
        <f>C6+C7-C10+C14</f>
        <v>2573737.4756508917</v>
      </c>
      <c r="D15" s="993">
        <f>D6+D7-D10+D14</f>
        <v>170.26466780600563</v>
      </c>
    </row>
  </sheetData>
  <mergeCells count="1">
    <mergeCell ref="A5:B5"/>
  </mergeCells>
  <pageMargins left="0.7" right="0.7" top="0.75" bottom="0.75" header="0.3" footer="0.3"/>
  <pageSetup orientation="portrait" horizontalDpi="4294967292"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23"/>
  <sheetViews>
    <sheetView showGridLines="0" zoomScaleNormal="100" workbookViewId="0">
      <selection activeCell="B1" sqref="B1:B2"/>
    </sheetView>
  </sheetViews>
  <sheetFormatPr defaultColWidth="9.140625" defaultRowHeight="12.75"/>
  <cols>
    <col min="1" max="1" width="11.85546875" style="498" bestFit="1" customWidth="1"/>
    <col min="2" max="2" width="128.85546875" style="498" bestFit="1" customWidth="1"/>
    <col min="3" max="3" width="37" style="498" customWidth="1"/>
    <col min="4" max="4" width="50.5703125" style="498" customWidth="1"/>
    <col min="5" max="16384" width="9.140625" style="498"/>
  </cols>
  <sheetData>
    <row r="1" spans="1:4" ht="13.5">
      <c r="A1" s="386" t="s">
        <v>108</v>
      </c>
      <c r="B1" s="821" t="str">
        <f>'1. key ratios'!B1</f>
        <v>სს იშბანკი საქართველო</v>
      </c>
    </row>
    <row r="2" spans="1:4" ht="13.5">
      <c r="A2" s="388" t="s">
        <v>109</v>
      </c>
      <c r="B2" s="822">
        <f>'1. key ratios'!B2</f>
        <v>45016</v>
      </c>
    </row>
    <row r="3" spans="1:4">
      <c r="A3" s="389" t="s">
        <v>545</v>
      </c>
    </row>
    <row r="4" spans="1:4">
      <c r="A4" s="389"/>
    </row>
    <row r="5" spans="1:4" ht="15" customHeight="1">
      <c r="A5" s="713" t="s">
        <v>546</v>
      </c>
      <c r="B5" s="714"/>
      <c r="C5" s="717" t="s">
        <v>547</v>
      </c>
      <c r="D5" s="717" t="s">
        <v>548</v>
      </c>
    </row>
    <row r="6" spans="1:4">
      <c r="A6" s="715"/>
      <c r="B6" s="716"/>
      <c r="C6" s="717"/>
      <c r="D6" s="717"/>
    </row>
    <row r="7" spans="1:4">
      <c r="A7" s="501">
        <v>1</v>
      </c>
      <c r="B7" s="491" t="s">
        <v>549</v>
      </c>
      <c r="C7" s="991">
        <v>1926845.3900000004</v>
      </c>
      <c r="D7" s="511"/>
    </row>
    <row r="8" spans="1:4">
      <c r="A8" s="488">
        <v>2</v>
      </c>
      <c r="B8" s="488" t="s">
        <v>550</v>
      </c>
      <c r="C8" s="991">
        <v>236970.58972316803</v>
      </c>
      <c r="D8" s="511"/>
    </row>
    <row r="9" spans="1:4">
      <c r="A9" s="488">
        <v>3</v>
      </c>
      <c r="B9" s="514" t="s">
        <v>551</v>
      </c>
      <c r="C9" s="991">
        <v>0</v>
      </c>
      <c r="D9" s="511"/>
    </row>
    <row r="10" spans="1:4">
      <c r="A10" s="488">
        <v>4</v>
      </c>
      <c r="B10" s="488" t="s">
        <v>552</v>
      </c>
      <c r="C10" s="991">
        <f>SUM(C11:C17)</f>
        <v>964835.02972316882</v>
      </c>
      <c r="D10" s="511"/>
    </row>
    <row r="11" spans="1:4">
      <c r="A11" s="488">
        <v>5</v>
      </c>
      <c r="B11" s="513" t="s">
        <v>881</v>
      </c>
      <c r="C11" s="992">
        <v>0</v>
      </c>
      <c r="D11" s="511"/>
    </row>
    <row r="12" spans="1:4">
      <c r="A12" s="488">
        <v>6</v>
      </c>
      <c r="B12" s="513" t="s">
        <v>553</v>
      </c>
      <c r="C12" s="992">
        <v>0</v>
      </c>
      <c r="D12" s="511"/>
    </row>
    <row r="13" spans="1:4">
      <c r="A13" s="488">
        <v>7</v>
      </c>
      <c r="B13" s="513" t="s">
        <v>556</v>
      </c>
      <c r="C13" s="992">
        <v>922011.01928349456</v>
      </c>
      <c r="D13" s="511"/>
    </row>
    <row r="14" spans="1:4">
      <c r="A14" s="488">
        <v>8</v>
      </c>
      <c r="B14" s="513" t="s">
        <v>554</v>
      </c>
      <c r="C14" s="992">
        <v>0</v>
      </c>
      <c r="D14" s="488"/>
    </row>
    <row r="15" spans="1:4">
      <c r="A15" s="488">
        <v>9</v>
      </c>
      <c r="B15" s="513" t="s">
        <v>555</v>
      </c>
      <c r="C15" s="992">
        <v>0</v>
      </c>
      <c r="D15" s="488"/>
    </row>
    <row r="16" spans="1:4">
      <c r="A16" s="488">
        <v>10</v>
      </c>
      <c r="B16" s="513" t="s">
        <v>557</v>
      </c>
      <c r="C16" s="992">
        <v>0</v>
      </c>
      <c r="D16" s="488"/>
    </row>
    <row r="17" spans="1:4" ht="25.5">
      <c r="A17" s="488">
        <v>11</v>
      </c>
      <c r="B17" s="513" t="s">
        <v>558</v>
      </c>
      <c r="C17" s="992">
        <v>42824.010439674305</v>
      </c>
      <c r="D17" s="511"/>
    </row>
    <row r="18" spans="1:4">
      <c r="A18" s="501">
        <v>12</v>
      </c>
      <c r="B18" s="512" t="s">
        <v>559</v>
      </c>
      <c r="C18" s="993">
        <f>C7+C8+C9-C10</f>
        <v>1198980.9499999997</v>
      </c>
      <c r="D18" s="511"/>
    </row>
    <row r="21" spans="1:4">
      <c r="B21" s="386"/>
    </row>
    <row r="22" spans="1:4">
      <c r="B22" s="388"/>
    </row>
    <row r="23" spans="1:4">
      <c r="B23" s="389"/>
    </row>
  </sheetData>
  <mergeCells count="3">
    <mergeCell ref="A5:B6"/>
    <mergeCell ref="C5:C6"/>
    <mergeCell ref="D5:D6"/>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B28"/>
  <sheetViews>
    <sheetView showGridLines="0" zoomScaleNormal="100" workbookViewId="0">
      <selection activeCell="B1" sqref="B1:B2"/>
    </sheetView>
  </sheetViews>
  <sheetFormatPr defaultColWidth="9.140625" defaultRowHeight="12.75"/>
  <cols>
    <col min="1" max="1" width="11.85546875" style="498" bestFit="1" customWidth="1"/>
    <col min="2" max="2" width="63.85546875" style="498" customWidth="1"/>
    <col min="3" max="3" width="15.5703125" style="498" customWidth="1"/>
    <col min="4" max="18" width="22.28515625" style="498" customWidth="1"/>
    <col min="19" max="19" width="23.28515625" style="498" bestFit="1" customWidth="1"/>
    <col min="20" max="26" width="22.28515625" style="498" customWidth="1"/>
    <col min="27" max="27" width="23.28515625" style="498" bestFit="1" customWidth="1"/>
    <col min="28" max="28" width="20" style="498" customWidth="1"/>
    <col min="29" max="16384" width="9.140625" style="498"/>
  </cols>
  <sheetData>
    <row r="1" spans="1:28" ht="13.5">
      <c r="A1" s="386" t="s">
        <v>108</v>
      </c>
      <c r="B1" s="821" t="str">
        <f>'1. key ratios'!B1</f>
        <v>სს იშბანკი საქართველო</v>
      </c>
    </row>
    <row r="2" spans="1:28" ht="13.5">
      <c r="A2" s="388" t="s">
        <v>109</v>
      </c>
      <c r="B2" s="822">
        <f>'1. key ratios'!B2</f>
        <v>45016</v>
      </c>
      <c r="C2" s="499"/>
    </row>
    <row r="3" spans="1:28">
      <c r="A3" s="389" t="s">
        <v>560</v>
      </c>
    </row>
    <row r="5" spans="1:28" ht="15" customHeight="1">
      <c r="A5" s="718" t="s">
        <v>894</v>
      </c>
      <c r="B5" s="719"/>
      <c r="C5" s="724" t="s">
        <v>893</v>
      </c>
      <c r="D5" s="725"/>
      <c r="E5" s="725"/>
      <c r="F5" s="725"/>
      <c r="G5" s="725"/>
      <c r="H5" s="725"/>
      <c r="I5" s="725"/>
      <c r="J5" s="725"/>
      <c r="K5" s="725"/>
      <c r="L5" s="725"/>
      <c r="M5" s="725"/>
      <c r="N5" s="725"/>
      <c r="O5" s="725"/>
      <c r="P5" s="725"/>
      <c r="Q5" s="725"/>
      <c r="R5" s="725"/>
      <c r="S5" s="725"/>
      <c r="T5" s="529"/>
      <c r="U5" s="529"/>
      <c r="V5" s="529"/>
      <c r="W5" s="529"/>
      <c r="X5" s="529"/>
      <c r="Y5" s="529"/>
      <c r="Z5" s="529"/>
      <c r="AA5" s="528"/>
      <c r="AB5" s="519"/>
    </row>
    <row r="6" spans="1:28">
      <c r="A6" s="720"/>
      <c r="B6" s="721"/>
      <c r="C6" s="726" t="s">
        <v>66</v>
      </c>
      <c r="D6" s="728" t="s">
        <v>892</v>
      </c>
      <c r="E6" s="728"/>
      <c r="F6" s="728"/>
      <c r="G6" s="728"/>
      <c r="H6" s="729" t="s">
        <v>891</v>
      </c>
      <c r="I6" s="730"/>
      <c r="J6" s="730"/>
      <c r="K6" s="731"/>
      <c r="L6" s="527"/>
      <c r="M6" s="732" t="s">
        <v>890</v>
      </c>
      <c r="N6" s="732"/>
      <c r="O6" s="732"/>
      <c r="P6" s="732"/>
      <c r="Q6" s="732"/>
      <c r="R6" s="732"/>
      <c r="S6" s="708"/>
      <c r="T6" s="526"/>
      <c r="U6" s="711" t="s">
        <v>889</v>
      </c>
      <c r="V6" s="711"/>
      <c r="W6" s="711"/>
      <c r="X6" s="711"/>
      <c r="Y6" s="711"/>
      <c r="Z6" s="711"/>
      <c r="AA6" s="709"/>
      <c r="AB6" s="525"/>
    </row>
    <row r="7" spans="1:28" ht="25.5">
      <c r="A7" s="722"/>
      <c r="B7" s="723"/>
      <c r="C7" s="727"/>
      <c r="D7" s="524"/>
      <c r="E7" s="520" t="s">
        <v>561</v>
      </c>
      <c r="F7" s="495" t="s">
        <v>887</v>
      </c>
      <c r="G7" s="495" t="s">
        <v>888</v>
      </c>
      <c r="H7" s="523"/>
      <c r="I7" s="520" t="s">
        <v>561</v>
      </c>
      <c r="J7" s="495" t="s">
        <v>887</v>
      </c>
      <c r="K7" s="495" t="s">
        <v>888</v>
      </c>
      <c r="L7" s="522"/>
      <c r="M7" s="520" t="s">
        <v>561</v>
      </c>
      <c r="N7" s="495" t="s">
        <v>887</v>
      </c>
      <c r="O7" s="495" t="s">
        <v>886</v>
      </c>
      <c r="P7" s="495" t="s">
        <v>885</v>
      </c>
      <c r="Q7" s="495" t="s">
        <v>884</v>
      </c>
      <c r="R7" s="495" t="s">
        <v>883</v>
      </c>
      <c r="S7" s="495" t="s">
        <v>882</v>
      </c>
      <c r="T7" s="521"/>
      <c r="U7" s="520" t="s">
        <v>561</v>
      </c>
      <c r="V7" s="495" t="s">
        <v>887</v>
      </c>
      <c r="W7" s="495" t="s">
        <v>886</v>
      </c>
      <c r="X7" s="495" t="s">
        <v>885</v>
      </c>
      <c r="Y7" s="495" t="s">
        <v>884</v>
      </c>
      <c r="Z7" s="495" t="s">
        <v>883</v>
      </c>
      <c r="AA7" s="495" t="s">
        <v>882</v>
      </c>
      <c r="AB7" s="519"/>
    </row>
    <row r="8" spans="1:28">
      <c r="A8" s="518">
        <v>1</v>
      </c>
      <c r="B8" s="491" t="s">
        <v>562</v>
      </c>
      <c r="C8" s="994">
        <v>247093957.79999995</v>
      </c>
      <c r="D8" s="994">
        <v>245599612.37999997</v>
      </c>
      <c r="E8" s="994">
        <v>386843.82</v>
      </c>
      <c r="F8" s="994">
        <v>159198.03</v>
      </c>
      <c r="G8" s="994">
        <v>0</v>
      </c>
      <c r="H8" s="994">
        <v>295364.46999999997</v>
      </c>
      <c r="I8" s="994">
        <v>0</v>
      </c>
      <c r="J8" s="994">
        <v>0</v>
      </c>
      <c r="K8" s="994">
        <v>0</v>
      </c>
      <c r="L8" s="994">
        <v>1198980.9499999997</v>
      </c>
      <c r="M8" s="994">
        <v>5542.43</v>
      </c>
      <c r="N8" s="994">
        <v>0</v>
      </c>
      <c r="O8" s="994">
        <v>165421.27999999997</v>
      </c>
      <c r="P8" s="994">
        <v>10341.25</v>
      </c>
      <c r="Q8" s="994">
        <v>0</v>
      </c>
      <c r="R8" s="994">
        <v>8343.5499999999993</v>
      </c>
      <c r="S8" s="994">
        <v>220944.65000000002</v>
      </c>
      <c r="T8" s="487"/>
      <c r="U8" s="487"/>
      <c r="V8" s="487"/>
      <c r="W8" s="487"/>
      <c r="X8" s="487"/>
      <c r="Y8" s="487"/>
      <c r="Z8" s="487"/>
      <c r="AA8" s="487"/>
      <c r="AB8" s="515"/>
    </row>
    <row r="9" spans="1:28">
      <c r="A9" s="487">
        <v>1.1000000000000001</v>
      </c>
      <c r="B9" s="517" t="s">
        <v>563</v>
      </c>
      <c r="C9" s="995"/>
      <c r="D9" s="987"/>
      <c r="E9" s="987"/>
      <c r="F9" s="987"/>
      <c r="G9" s="987"/>
      <c r="H9" s="987"/>
      <c r="I9" s="987"/>
      <c r="J9" s="987"/>
      <c r="K9" s="987"/>
      <c r="L9" s="987"/>
      <c r="M9" s="987"/>
      <c r="N9" s="987"/>
      <c r="O9" s="987"/>
      <c r="P9" s="987"/>
      <c r="Q9" s="987"/>
      <c r="R9" s="987"/>
      <c r="S9" s="987"/>
      <c r="T9" s="487"/>
      <c r="U9" s="487"/>
      <c r="V9" s="487"/>
      <c r="W9" s="487"/>
      <c r="X9" s="487"/>
      <c r="Y9" s="487"/>
      <c r="Z9" s="487"/>
      <c r="AA9" s="487"/>
      <c r="AB9" s="515"/>
    </row>
    <row r="10" spans="1:28">
      <c r="A10" s="487">
        <v>1.2</v>
      </c>
      <c r="B10" s="517" t="s">
        <v>564</v>
      </c>
      <c r="C10" s="995"/>
      <c r="D10" s="987"/>
      <c r="E10" s="987"/>
      <c r="F10" s="987"/>
      <c r="G10" s="987"/>
      <c r="H10" s="987"/>
      <c r="I10" s="987"/>
      <c r="J10" s="987"/>
      <c r="K10" s="987"/>
      <c r="L10" s="987"/>
      <c r="M10" s="987"/>
      <c r="N10" s="987"/>
      <c r="O10" s="987"/>
      <c r="P10" s="987"/>
      <c r="Q10" s="987"/>
      <c r="R10" s="987"/>
      <c r="S10" s="987"/>
      <c r="T10" s="487"/>
      <c r="U10" s="487"/>
      <c r="V10" s="487"/>
      <c r="W10" s="487"/>
      <c r="X10" s="487"/>
      <c r="Y10" s="487"/>
      <c r="Z10" s="487"/>
      <c r="AA10" s="487"/>
      <c r="AB10" s="515"/>
    </row>
    <row r="11" spans="1:28">
      <c r="A11" s="487">
        <v>1.3</v>
      </c>
      <c r="B11" s="517" t="s">
        <v>565</v>
      </c>
      <c r="C11" s="995">
        <v>22216522.330000002</v>
      </c>
      <c r="D11" s="987">
        <v>22216522.330000002</v>
      </c>
      <c r="E11" s="987">
        <v>0</v>
      </c>
      <c r="F11" s="987">
        <v>0</v>
      </c>
      <c r="G11" s="987">
        <v>0</v>
      </c>
      <c r="H11" s="987">
        <v>0</v>
      </c>
      <c r="I11" s="987">
        <v>0</v>
      </c>
      <c r="J11" s="987">
        <v>0</v>
      </c>
      <c r="K11" s="987">
        <v>0</v>
      </c>
      <c r="L11" s="987">
        <v>0</v>
      </c>
      <c r="M11" s="987">
        <v>0</v>
      </c>
      <c r="N11" s="987">
        <v>0</v>
      </c>
      <c r="O11" s="987">
        <v>0</v>
      </c>
      <c r="P11" s="987">
        <v>0</v>
      </c>
      <c r="Q11" s="987">
        <v>0</v>
      </c>
      <c r="R11" s="987">
        <v>0</v>
      </c>
      <c r="S11" s="987">
        <v>0</v>
      </c>
      <c r="T11" s="487"/>
      <c r="U11" s="487"/>
      <c r="V11" s="487"/>
      <c r="W11" s="487"/>
      <c r="X11" s="487"/>
      <c r="Y11" s="487"/>
      <c r="Z11" s="487"/>
      <c r="AA11" s="487"/>
      <c r="AB11" s="515"/>
    </row>
    <row r="12" spans="1:28">
      <c r="A12" s="487">
        <v>1.4</v>
      </c>
      <c r="B12" s="517" t="s">
        <v>566</v>
      </c>
      <c r="C12" s="995">
        <v>15972637.65</v>
      </c>
      <c r="D12" s="987">
        <v>15972637.65</v>
      </c>
      <c r="E12" s="987">
        <v>0</v>
      </c>
      <c r="F12" s="987">
        <v>0</v>
      </c>
      <c r="G12" s="987">
        <v>0</v>
      </c>
      <c r="H12" s="987">
        <v>0</v>
      </c>
      <c r="I12" s="987">
        <v>0</v>
      </c>
      <c r="J12" s="987">
        <v>0</v>
      </c>
      <c r="K12" s="987">
        <v>0</v>
      </c>
      <c r="L12" s="987">
        <v>0</v>
      </c>
      <c r="M12" s="987">
        <v>0</v>
      </c>
      <c r="N12" s="987">
        <v>0</v>
      </c>
      <c r="O12" s="987">
        <v>0</v>
      </c>
      <c r="P12" s="987">
        <v>0</v>
      </c>
      <c r="Q12" s="987">
        <v>0</v>
      </c>
      <c r="R12" s="987">
        <v>0</v>
      </c>
      <c r="S12" s="987">
        <v>0</v>
      </c>
      <c r="T12" s="487"/>
      <c r="U12" s="487"/>
      <c r="V12" s="487"/>
      <c r="W12" s="487"/>
      <c r="X12" s="487"/>
      <c r="Y12" s="487"/>
      <c r="Z12" s="487"/>
      <c r="AA12" s="487"/>
      <c r="AB12" s="515"/>
    </row>
    <row r="13" spans="1:28">
      <c r="A13" s="487">
        <v>1.5</v>
      </c>
      <c r="B13" s="517" t="s">
        <v>567</v>
      </c>
      <c r="C13" s="995">
        <v>200499172.24999994</v>
      </c>
      <c r="D13" s="987">
        <v>199641330.85999998</v>
      </c>
      <c r="E13" s="987">
        <v>373659.25</v>
      </c>
      <c r="F13" s="987">
        <v>104400.75</v>
      </c>
      <c r="G13" s="987">
        <v>0</v>
      </c>
      <c r="H13" s="987">
        <v>295364.46999999997</v>
      </c>
      <c r="I13" s="987">
        <v>0</v>
      </c>
      <c r="J13" s="987">
        <v>0</v>
      </c>
      <c r="K13" s="987">
        <v>0</v>
      </c>
      <c r="L13" s="987">
        <v>562476.92000000004</v>
      </c>
      <c r="M13" s="987">
        <v>0</v>
      </c>
      <c r="N13" s="987">
        <v>0</v>
      </c>
      <c r="O13" s="987">
        <v>0</v>
      </c>
      <c r="P13" s="987">
        <v>0</v>
      </c>
      <c r="Q13" s="987">
        <v>0</v>
      </c>
      <c r="R13" s="987">
        <v>0</v>
      </c>
      <c r="S13" s="987">
        <v>103816.47</v>
      </c>
      <c r="T13" s="487"/>
      <c r="U13" s="487"/>
      <c r="V13" s="487"/>
      <c r="W13" s="487"/>
      <c r="X13" s="487"/>
      <c r="Y13" s="487"/>
      <c r="Z13" s="487"/>
      <c r="AA13" s="487"/>
      <c r="AB13" s="515"/>
    </row>
    <row r="14" spans="1:28">
      <c r="A14" s="487">
        <v>1.6</v>
      </c>
      <c r="B14" s="517" t="s">
        <v>568</v>
      </c>
      <c r="C14" s="995">
        <v>8405625.5699999984</v>
      </c>
      <c r="D14" s="987">
        <v>7769121.5399999982</v>
      </c>
      <c r="E14" s="987">
        <v>13184.570000000002</v>
      </c>
      <c r="F14" s="987">
        <v>54797.279999999999</v>
      </c>
      <c r="G14" s="987">
        <v>0</v>
      </c>
      <c r="H14" s="987">
        <v>0</v>
      </c>
      <c r="I14" s="987">
        <v>0</v>
      </c>
      <c r="J14" s="987">
        <v>0</v>
      </c>
      <c r="K14" s="987">
        <v>0</v>
      </c>
      <c r="L14" s="987">
        <v>636504.0299999998</v>
      </c>
      <c r="M14" s="987">
        <v>5542.43</v>
      </c>
      <c r="N14" s="987">
        <v>0</v>
      </c>
      <c r="O14" s="987">
        <v>165421.27999999997</v>
      </c>
      <c r="P14" s="987">
        <v>10341.25</v>
      </c>
      <c r="Q14" s="987">
        <v>0</v>
      </c>
      <c r="R14" s="987">
        <v>8343.5499999999993</v>
      </c>
      <c r="S14" s="987">
        <v>117128.18000000002</v>
      </c>
      <c r="T14" s="487"/>
      <c r="U14" s="487"/>
      <c r="V14" s="487"/>
      <c r="W14" s="487"/>
      <c r="X14" s="487"/>
      <c r="Y14" s="487"/>
      <c r="Z14" s="487"/>
      <c r="AA14" s="487"/>
      <c r="AB14" s="515"/>
    </row>
    <row r="15" spans="1:28">
      <c r="A15" s="518">
        <v>2</v>
      </c>
      <c r="B15" s="501" t="s">
        <v>569</v>
      </c>
      <c r="C15" s="994">
        <v>57562175.327258505</v>
      </c>
      <c r="D15" s="994">
        <v>57562175.327258505</v>
      </c>
      <c r="E15" s="994">
        <v>0</v>
      </c>
      <c r="F15" s="994">
        <v>0</v>
      </c>
      <c r="G15" s="994">
        <v>0</v>
      </c>
      <c r="H15" s="994">
        <v>0</v>
      </c>
      <c r="I15" s="994">
        <v>0</v>
      </c>
      <c r="J15" s="994">
        <v>0</v>
      </c>
      <c r="K15" s="994">
        <v>0</v>
      </c>
      <c r="L15" s="994">
        <v>0</v>
      </c>
      <c r="M15" s="994">
        <v>0</v>
      </c>
      <c r="N15" s="994">
        <v>0</v>
      </c>
      <c r="O15" s="994">
        <v>0</v>
      </c>
      <c r="P15" s="994">
        <v>0</v>
      </c>
      <c r="Q15" s="994">
        <v>0</v>
      </c>
      <c r="R15" s="994">
        <v>0</v>
      </c>
      <c r="S15" s="994">
        <v>0</v>
      </c>
      <c r="T15" s="487"/>
      <c r="U15" s="487"/>
      <c r="V15" s="487"/>
      <c r="W15" s="487"/>
      <c r="X15" s="487"/>
      <c r="Y15" s="487"/>
      <c r="Z15" s="487"/>
      <c r="AA15" s="487"/>
      <c r="AB15" s="515"/>
    </row>
    <row r="16" spans="1:28">
      <c r="A16" s="487">
        <v>2.1</v>
      </c>
      <c r="B16" s="517" t="s">
        <v>563</v>
      </c>
      <c r="C16" s="995">
        <v>0</v>
      </c>
      <c r="D16" s="987">
        <v>0</v>
      </c>
      <c r="E16" s="987"/>
      <c r="F16" s="987"/>
      <c r="G16" s="987"/>
      <c r="H16" s="987">
        <v>0</v>
      </c>
      <c r="I16" s="987"/>
      <c r="J16" s="987"/>
      <c r="K16" s="987"/>
      <c r="L16" s="987">
        <v>0</v>
      </c>
      <c r="M16" s="987"/>
      <c r="N16" s="987"/>
      <c r="O16" s="987"/>
      <c r="P16" s="987"/>
      <c r="Q16" s="987"/>
      <c r="R16" s="987"/>
      <c r="S16" s="987"/>
      <c r="T16" s="487"/>
      <c r="U16" s="487"/>
      <c r="V16" s="487"/>
      <c r="W16" s="487"/>
      <c r="X16" s="487"/>
      <c r="Y16" s="487"/>
      <c r="Z16" s="487"/>
      <c r="AA16" s="487"/>
      <c r="AB16" s="515"/>
    </row>
    <row r="17" spans="1:28">
      <c r="A17" s="487">
        <v>2.2000000000000002</v>
      </c>
      <c r="B17" s="517" t="s">
        <v>564</v>
      </c>
      <c r="C17" s="995">
        <v>1356096.4023631765</v>
      </c>
      <c r="D17" s="987">
        <v>1356096.4023631765</v>
      </c>
      <c r="E17" s="987"/>
      <c r="F17" s="987"/>
      <c r="G17" s="987"/>
      <c r="H17" s="987">
        <v>0</v>
      </c>
      <c r="I17" s="987"/>
      <c r="J17" s="987"/>
      <c r="K17" s="987"/>
      <c r="L17" s="987">
        <v>0</v>
      </c>
      <c r="M17" s="987"/>
      <c r="N17" s="987"/>
      <c r="O17" s="987"/>
      <c r="P17" s="987"/>
      <c r="Q17" s="987"/>
      <c r="R17" s="987"/>
      <c r="S17" s="987"/>
      <c r="T17" s="487"/>
      <c r="U17" s="487"/>
      <c r="V17" s="487"/>
      <c r="W17" s="487"/>
      <c r="X17" s="487"/>
      <c r="Y17" s="487"/>
      <c r="Z17" s="487"/>
      <c r="AA17" s="487"/>
      <c r="AB17" s="515"/>
    </row>
    <row r="18" spans="1:28">
      <c r="A18" s="487">
        <v>2.2999999999999998</v>
      </c>
      <c r="B18" s="517" t="s">
        <v>565</v>
      </c>
      <c r="C18" s="995">
        <v>5194976.0996610485</v>
      </c>
      <c r="D18" s="987">
        <v>5194976.0996610485</v>
      </c>
      <c r="E18" s="987"/>
      <c r="F18" s="987"/>
      <c r="G18" s="987"/>
      <c r="H18" s="987"/>
      <c r="I18" s="987"/>
      <c r="J18" s="987"/>
      <c r="K18" s="987"/>
      <c r="L18" s="987"/>
      <c r="M18" s="987"/>
      <c r="N18" s="987"/>
      <c r="O18" s="987"/>
      <c r="P18" s="987"/>
      <c r="Q18" s="987"/>
      <c r="R18" s="987"/>
      <c r="S18" s="987"/>
      <c r="T18" s="487"/>
      <c r="U18" s="487"/>
      <c r="V18" s="487"/>
      <c r="W18" s="487"/>
      <c r="X18" s="487"/>
      <c r="Y18" s="487"/>
      <c r="Z18" s="487"/>
      <c r="AA18" s="487"/>
      <c r="AB18" s="515"/>
    </row>
    <row r="19" spans="1:28">
      <c r="A19" s="487">
        <v>2.4</v>
      </c>
      <c r="B19" s="517" t="s">
        <v>566</v>
      </c>
      <c r="C19" s="995">
        <v>2575641.6771399998</v>
      </c>
      <c r="D19" s="987">
        <v>2575641.6771399998</v>
      </c>
      <c r="E19" s="987"/>
      <c r="F19" s="987"/>
      <c r="G19" s="987"/>
      <c r="H19" s="987"/>
      <c r="I19" s="987"/>
      <c r="J19" s="987"/>
      <c r="K19" s="987"/>
      <c r="L19" s="987"/>
      <c r="M19" s="987"/>
      <c r="N19" s="987"/>
      <c r="O19" s="987"/>
      <c r="P19" s="987"/>
      <c r="Q19" s="987"/>
      <c r="R19" s="987"/>
      <c r="S19" s="987"/>
      <c r="T19" s="487"/>
      <c r="U19" s="487"/>
      <c r="V19" s="487"/>
      <c r="W19" s="487"/>
      <c r="X19" s="487"/>
      <c r="Y19" s="487"/>
      <c r="Z19" s="487"/>
      <c r="AA19" s="487"/>
      <c r="AB19" s="515"/>
    </row>
    <row r="20" spans="1:28">
      <c r="A20" s="487">
        <v>2.5</v>
      </c>
      <c r="B20" s="517" t="s">
        <v>567</v>
      </c>
      <c r="C20" s="995">
        <v>48435461.148094282</v>
      </c>
      <c r="D20" s="987">
        <v>48435461.148094282</v>
      </c>
      <c r="E20" s="987"/>
      <c r="F20" s="987"/>
      <c r="G20" s="987"/>
      <c r="H20" s="987">
        <v>0</v>
      </c>
      <c r="I20" s="987"/>
      <c r="J20" s="987"/>
      <c r="K20" s="987"/>
      <c r="L20" s="987">
        <v>0</v>
      </c>
      <c r="M20" s="987"/>
      <c r="N20" s="987"/>
      <c r="O20" s="987"/>
      <c r="P20" s="987"/>
      <c r="Q20" s="987"/>
      <c r="R20" s="987"/>
      <c r="S20" s="987"/>
      <c r="T20" s="487"/>
      <c r="U20" s="487"/>
      <c r="V20" s="487"/>
      <c r="W20" s="487"/>
      <c r="X20" s="487"/>
      <c r="Y20" s="487"/>
      <c r="Z20" s="487"/>
      <c r="AA20" s="487"/>
      <c r="AB20" s="515"/>
    </row>
    <row r="21" spans="1:28">
      <c r="A21" s="487">
        <v>2.6</v>
      </c>
      <c r="B21" s="517" t="s">
        <v>568</v>
      </c>
      <c r="C21" s="995"/>
      <c r="D21" s="987"/>
      <c r="E21" s="987"/>
      <c r="F21" s="987"/>
      <c r="G21" s="987"/>
      <c r="H21" s="987"/>
      <c r="I21" s="987"/>
      <c r="J21" s="987"/>
      <c r="K21" s="987"/>
      <c r="L21" s="987"/>
      <c r="M21" s="987"/>
      <c r="N21" s="987"/>
      <c r="O21" s="987"/>
      <c r="P21" s="987"/>
      <c r="Q21" s="987"/>
      <c r="R21" s="987"/>
      <c r="S21" s="987"/>
      <c r="T21" s="487"/>
      <c r="U21" s="487"/>
      <c r="V21" s="487"/>
      <c r="W21" s="487"/>
      <c r="X21" s="487"/>
      <c r="Y21" s="487"/>
      <c r="Z21" s="487"/>
      <c r="AA21" s="487"/>
      <c r="AB21" s="515"/>
    </row>
    <row r="22" spans="1:28">
      <c r="A22" s="518">
        <v>3</v>
      </c>
      <c r="B22" s="491" t="s">
        <v>570</v>
      </c>
      <c r="C22" s="990">
        <v>101654275.37</v>
      </c>
      <c r="D22" s="990">
        <v>101600806.99000001</v>
      </c>
      <c r="E22" s="996">
        <v>0</v>
      </c>
      <c r="F22" s="996"/>
      <c r="G22" s="996"/>
      <c r="H22" s="990">
        <v>0</v>
      </c>
      <c r="I22" s="996"/>
      <c r="J22" s="996"/>
      <c r="K22" s="996"/>
      <c r="L22" s="990">
        <v>0</v>
      </c>
      <c r="M22" s="996"/>
      <c r="N22" s="996"/>
      <c r="O22" s="996"/>
      <c r="P22" s="996"/>
      <c r="Q22" s="996"/>
      <c r="R22" s="996"/>
      <c r="S22" s="996"/>
      <c r="T22" s="491"/>
      <c r="U22" s="516"/>
      <c r="V22" s="516"/>
      <c r="W22" s="516"/>
      <c r="X22" s="516"/>
      <c r="Y22" s="516"/>
      <c r="Z22" s="516"/>
      <c r="AA22" s="516"/>
      <c r="AB22" s="515"/>
    </row>
    <row r="23" spans="1:28">
      <c r="A23" s="487">
        <v>3.1</v>
      </c>
      <c r="B23" s="517" t="s">
        <v>563</v>
      </c>
      <c r="C23" s="995"/>
      <c r="D23" s="990"/>
      <c r="E23" s="996"/>
      <c r="F23" s="996"/>
      <c r="G23" s="996"/>
      <c r="H23" s="990"/>
      <c r="I23" s="996"/>
      <c r="J23" s="996"/>
      <c r="K23" s="996"/>
      <c r="L23" s="990"/>
      <c r="M23" s="996"/>
      <c r="N23" s="996"/>
      <c r="O23" s="996"/>
      <c r="P23" s="996"/>
      <c r="Q23" s="996"/>
      <c r="R23" s="996"/>
      <c r="S23" s="996"/>
      <c r="T23" s="491"/>
      <c r="U23" s="516"/>
      <c r="V23" s="516"/>
      <c r="W23" s="516"/>
      <c r="X23" s="516"/>
      <c r="Y23" s="516"/>
      <c r="Z23" s="516"/>
      <c r="AA23" s="516"/>
      <c r="AB23" s="515"/>
    </row>
    <row r="24" spans="1:28">
      <c r="A24" s="487">
        <v>3.2</v>
      </c>
      <c r="B24" s="517" t="s">
        <v>564</v>
      </c>
      <c r="C24" s="995"/>
      <c r="D24" s="990"/>
      <c r="E24" s="996"/>
      <c r="F24" s="996"/>
      <c r="G24" s="996"/>
      <c r="H24" s="990"/>
      <c r="I24" s="996"/>
      <c r="J24" s="996"/>
      <c r="K24" s="996"/>
      <c r="L24" s="990"/>
      <c r="M24" s="996"/>
      <c r="N24" s="996"/>
      <c r="O24" s="996"/>
      <c r="P24" s="996"/>
      <c r="Q24" s="996"/>
      <c r="R24" s="996"/>
      <c r="S24" s="996"/>
      <c r="T24" s="491"/>
      <c r="U24" s="516"/>
      <c r="V24" s="516"/>
      <c r="W24" s="516"/>
      <c r="X24" s="516"/>
      <c r="Y24" s="516"/>
      <c r="Z24" s="516"/>
      <c r="AA24" s="516"/>
      <c r="AB24" s="515"/>
    </row>
    <row r="25" spans="1:28">
      <c r="A25" s="487">
        <v>3.3</v>
      </c>
      <c r="B25" s="517" t="s">
        <v>565</v>
      </c>
      <c r="C25" s="995">
        <v>76701622.49000001</v>
      </c>
      <c r="D25" s="997">
        <v>76701622.49000001</v>
      </c>
      <c r="E25" s="996"/>
      <c r="F25" s="996"/>
      <c r="G25" s="996"/>
      <c r="H25" s="990">
        <v>0</v>
      </c>
      <c r="I25" s="996"/>
      <c r="J25" s="996"/>
      <c r="K25" s="996"/>
      <c r="L25" s="990">
        <v>0</v>
      </c>
      <c r="M25" s="996"/>
      <c r="N25" s="996"/>
      <c r="O25" s="996"/>
      <c r="P25" s="996"/>
      <c r="Q25" s="996"/>
      <c r="R25" s="996"/>
      <c r="S25" s="996"/>
      <c r="T25" s="491"/>
      <c r="U25" s="516"/>
      <c r="V25" s="516"/>
      <c r="W25" s="516"/>
      <c r="X25" s="516"/>
      <c r="Y25" s="516"/>
      <c r="Z25" s="516"/>
      <c r="AA25" s="516"/>
      <c r="AB25" s="515"/>
    </row>
    <row r="26" spans="1:28">
      <c r="A26" s="487">
        <v>3.4</v>
      </c>
      <c r="B26" s="517" t="s">
        <v>566</v>
      </c>
      <c r="C26" s="995">
        <v>0</v>
      </c>
      <c r="D26" s="997">
        <v>0</v>
      </c>
      <c r="E26" s="996"/>
      <c r="F26" s="996"/>
      <c r="G26" s="996"/>
      <c r="H26" s="990">
        <v>0</v>
      </c>
      <c r="I26" s="996"/>
      <c r="J26" s="996"/>
      <c r="K26" s="996"/>
      <c r="L26" s="990">
        <v>0</v>
      </c>
      <c r="M26" s="996"/>
      <c r="N26" s="996"/>
      <c r="O26" s="996"/>
      <c r="P26" s="996"/>
      <c r="Q26" s="996"/>
      <c r="R26" s="996"/>
      <c r="S26" s="996"/>
      <c r="T26" s="491"/>
      <c r="U26" s="516"/>
      <c r="V26" s="516"/>
      <c r="W26" s="516"/>
      <c r="X26" s="516"/>
      <c r="Y26" s="516"/>
      <c r="Z26" s="516"/>
      <c r="AA26" s="516"/>
      <c r="AB26" s="515"/>
    </row>
    <row r="27" spans="1:28">
      <c r="A27" s="487">
        <v>3.5</v>
      </c>
      <c r="B27" s="517" t="s">
        <v>567</v>
      </c>
      <c r="C27" s="995">
        <v>24883184.5</v>
      </c>
      <c r="D27" s="997">
        <v>24883184.5</v>
      </c>
      <c r="E27" s="996"/>
      <c r="F27" s="996"/>
      <c r="G27" s="996"/>
      <c r="H27" s="990">
        <v>0</v>
      </c>
      <c r="I27" s="996"/>
      <c r="J27" s="996"/>
      <c r="K27" s="996"/>
      <c r="L27" s="990">
        <v>0</v>
      </c>
      <c r="M27" s="996"/>
      <c r="N27" s="996"/>
      <c r="O27" s="996"/>
      <c r="P27" s="996"/>
      <c r="Q27" s="996"/>
      <c r="R27" s="996"/>
      <c r="S27" s="996"/>
      <c r="T27" s="491"/>
      <c r="U27" s="516"/>
      <c r="V27" s="516"/>
      <c r="W27" s="516"/>
      <c r="X27" s="516"/>
      <c r="Y27" s="516"/>
      <c r="Z27" s="516"/>
      <c r="AA27" s="516"/>
      <c r="AB27" s="515"/>
    </row>
    <row r="28" spans="1:28">
      <c r="A28" s="487">
        <v>3.6</v>
      </c>
      <c r="B28" s="517" t="s">
        <v>568</v>
      </c>
      <c r="C28" s="995">
        <v>69468.38</v>
      </c>
      <c r="D28" s="997">
        <v>16000</v>
      </c>
      <c r="E28" s="996"/>
      <c r="F28" s="996"/>
      <c r="G28" s="996"/>
      <c r="H28" s="990">
        <v>0</v>
      </c>
      <c r="I28" s="996"/>
      <c r="J28" s="996"/>
      <c r="K28" s="996"/>
      <c r="L28" s="990">
        <v>0</v>
      </c>
      <c r="M28" s="996"/>
      <c r="N28" s="996"/>
      <c r="O28" s="996"/>
      <c r="P28" s="996"/>
      <c r="Q28" s="996"/>
      <c r="R28" s="996"/>
      <c r="S28" s="996"/>
      <c r="T28" s="491"/>
      <c r="U28" s="516"/>
      <c r="V28" s="516"/>
      <c r="W28" s="516"/>
      <c r="X28" s="516"/>
      <c r="Y28" s="516"/>
      <c r="Z28" s="516"/>
      <c r="AA28" s="516"/>
      <c r="AB28" s="515"/>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A22"/>
  <sheetViews>
    <sheetView showGridLines="0" zoomScaleNormal="100" workbookViewId="0">
      <selection activeCell="B1" sqref="B1:B2"/>
    </sheetView>
  </sheetViews>
  <sheetFormatPr defaultColWidth="9.140625" defaultRowHeight="12.75"/>
  <cols>
    <col min="1" max="1" width="11.85546875" style="498" bestFit="1" customWidth="1"/>
    <col min="2" max="2" width="90.28515625" style="498" bestFit="1" customWidth="1"/>
    <col min="3" max="3" width="20.140625" style="498" customWidth="1"/>
    <col min="4" max="4" width="22.28515625" style="498" customWidth="1"/>
    <col min="5" max="7" width="17.140625" style="498" customWidth="1"/>
    <col min="8" max="8" width="22.28515625" style="498" customWidth="1"/>
    <col min="9" max="10" width="17.140625" style="498" customWidth="1"/>
    <col min="11" max="27" width="22.28515625" style="498" customWidth="1"/>
    <col min="28" max="16384" width="9.140625" style="498"/>
  </cols>
  <sheetData>
    <row r="1" spans="1:27" ht="13.5">
      <c r="A1" s="386" t="s">
        <v>108</v>
      </c>
      <c r="B1" s="821" t="str">
        <f>'1. key ratios'!B1</f>
        <v>სს იშბანკი საქართველო</v>
      </c>
    </row>
    <row r="2" spans="1:27" ht="13.5">
      <c r="A2" s="388" t="s">
        <v>109</v>
      </c>
      <c r="B2" s="822">
        <f>'1. key ratios'!B2</f>
        <v>45016</v>
      </c>
    </row>
    <row r="3" spans="1:27">
      <c r="A3" s="389" t="s">
        <v>571</v>
      </c>
      <c r="C3" s="500"/>
    </row>
    <row r="4" spans="1:27" ht="13.5" thickBot="1">
      <c r="A4" s="389"/>
      <c r="B4" s="500"/>
      <c r="C4" s="500"/>
    </row>
    <row r="5" spans="1:27" s="530" customFormat="1" ht="13.5" customHeight="1">
      <c r="A5" s="737" t="s">
        <v>901</v>
      </c>
      <c r="B5" s="738"/>
      <c r="C5" s="734" t="s">
        <v>572</v>
      </c>
      <c r="D5" s="735"/>
      <c r="E5" s="735"/>
      <c r="F5" s="735"/>
      <c r="G5" s="735"/>
      <c r="H5" s="735"/>
      <c r="I5" s="735"/>
      <c r="J5" s="735"/>
      <c r="K5" s="735"/>
      <c r="L5" s="735"/>
      <c r="M5" s="735"/>
      <c r="N5" s="735"/>
      <c r="O5" s="735"/>
      <c r="P5" s="735"/>
      <c r="Q5" s="735"/>
      <c r="R5" s="735"/>
      <c r="S5" s="735"/>
      <c r="T5" s="735"/>
      <c r="U5" s="735"/>
      <c r="V5" s="735"/>
      <c r="W5" s="735"/>
      <c r="X5" s="735"/>
      <c r="Y5" s="735"/>
      <c r="Z5" s="735"/>
      <c r="AA5" s="736"/>
    </row>
    <row r="6" spans="1:27" s="530" customFormat="1" ht="12" customHeight="1">
      <c r="A6" s="739"/>
      <c r="B6" s="740"/>
      <c r="C6" s="744" t="s">
        <v>66</v>
      </c>
      <c r="D6" s="743" t="s">
        <v>892</v>
      </c>
      <c r="E6" s="743"/>
      <c r="F6" s="743"/>
      <c r="G6" s="743"/>
      <c r="H6" s="729" t="s">
        <v>891</v>
      </c>
      <c r="I6" s="730"/>
      <c r="J6" s="730"/>
      <c r="K6" s="730"/>
      <c r="L6" s="526"/>
      <c r="M6" s="711" t="s">
        <v>890</v>
      </c>
      <c r="N6" s="711"/>
      <c r="O6" s="711"/>
      <c r="P6" s="711"/>
      <c r="Q6" s="711"/>
      <c r="R6" s="711"/>
      <c r="S6" s="709"/>
      <c r="T6" s="526"/>
      <c r="U6" s="711" t="s">
        <v>889</v>
      </c>
      <c r="V6" s="711"/>
      <c r="W6" s="711"/>
      <c r="X6" s="711"/>
      <c r="Y6" s="711"/>
      <c r="Z6" s="711"/>
      <c r="AA6" s="733"/>
    </row>
    <row r="7" spans="1:27" s="530" customFormat="1" ht="38.25">
      <c r="A7" s="741"/>
      <c r="B7" s="742"/>
      <c r="C7" s="745"/>
      <c r="D7" s="524"/>
      <c r="E7" s="520" t="s">
        <v>561</v>
      </c>
      <c r="F7" s="495" t="s">
        <v>887</v>
      </c>
      <c r="G7" s="495" t="s">
        <v>888</v>
      </c>
      <c r="H7" s="559"/>
      <c r="I7" s="520" t="s">
        <v>561</v>
      </c>
      <c r="J7" s="495" t="s">
        <v>887</v>
      </c>
      <c r="K7" s="495" t="s">
        <v>888</v>
      </c>
      <c r="L7" s="521"/>
      <c r="M7" s="520" t="s">
        <v>561</v>
      </c>
      <c r="N7" s="495" t="s">
        <v>900</v>
      </c>
      <c r="O7" s="495" t="s">
        <v>899</v>
      </c>
      <c r="P7" s="495" t="s">
        <v>898</v>
      </c>
      <c r="Q7" s="495" t="s">
        <v>897</v>
      </c>
      <c r="R7" s="495" t="s">
        <v>896</v>
      </c>
      <c r="S7" s="495" t="s">
        <v>882</v>
      </c>
      <c r="T7" s="521"/>
      <c r="U7" s="520" t="s">
        <v>561</v>
      </c>
      <c r="V7" s="495" t="s">
        <v>900</v>
      </c>
      <c r="W7" s="495" t="s">
        <v>899</v>
      </c>
      <c r="X7" s="495" t="s">
        <v>898</v>
      </c>
      <c r="Y7" s="495" t="s">
        <v>897</v>
      </c>
      <c r="Z7" s="495" t="s">
        <v>896</v>
      </c>
      <c r="AA7" s="495" t="s">
        <v>882</v>
      </c>
    </row>
    <row r="8" spans="1:27">
      <c r="A8" s="558">
        <v>1</v>
      </c>
      <c r="B8" s="557" t="s">
        <v>562</v>
      </c>
      <c r="C8" s="998">
        <v>247093957.79999995</v>
      </c>
      <c r="D8" s="994">
        <v>245599612.37999997</v>
      </c>
      <c r="E8" s="994">
        <v>386843.82</v>
      </c>
      <c r="F8" s="994">
        <v>159198.03</v>
      </c>
      <c r="G8" s="994">
        <v>0</v>
      </c>
      <c r="H8" s="994">
        <v>295364.46999999997</v>
      </c>
      <c r="I8" s="994">
        <v>0</v>
      </c>
      <c r="J8" s="994">
        <v>0</v>
      </c>
      <c r="K8" s="994">
        <v>0</v>
      </c>
      <c r="L8" s="994">
        <v>1198980.9499999997</v>
      </c>
      <c r="M8" s="994">
        <v>5542.43</v>
      </c>
      <c r="N8" s="994">
        <v>0</v>
      </c>
      <c r="O8" s="994">
        <v>165421.27999999997</v>
      </c>
      <c r="P8" s="994">
        <v>10341.25</v>
      </c>
      <c r="Q8" s="994">
        <v>0</v>
      </c>
      <c r="R8" s="994">
        <v>8343.5499999999993</v>
      </c>
      <c r="S8" s="999">
        <v>220944.65000000002</v>
      </c>
      <c r="T8" s="487"/>
      <c r="U8" s="487"/>
      <c r="V8" s="487"/>
      <c r="W8" s="487"/>
      <c r="X8" s="487"/>
      <c r="Y8" s="487"/>
      <c r="Z8" s="487"/>
      <c r="AA8" s="549"/>
    </row>
    <row r="9" spans="1:27">
      <c r="A9" s="555">
        <v>1.1000000000000001</v>
      </c>
      <c r="B9" s="556" t="s">
        <v>573</v>
      </c>
      <c r="C9" s="1000">
        <v>227521753.85030165</v>
      </c>
      <c r="D9" s="987">
        <v>226413844.89030167</v>
      </c>
      <c r="E9" s="987">
        <v>386843.82</v>
      </c>
      <c r="F9" s="987">
        <v>0</v>
      </c>
      <c r="G9" s="987">
        <v>0</v>
      </c>
      <c r="H9" s="987">
        <v>295364.46999999997</v>
      </c>
      <c r="I9" s="987">
        <v>0</v>
      </c>
      <c r="J9" s="987">
        <v>0</v>
      </c>
      <c r="K9" s="987">
        <v>0</v>
      </c>
      <c r="L9" s="987">
        <v>812544.49</v>
      </c>
      <c r="M9" s="987">
        <v>0</v>
      </c>
      <c r="N9" s="987">
        <v>0</v>
      </c>
      <c r="O9" s="987">
        <v>165421.28</v>
      </c>
      <c r="P9" s="987">
        <v>10341.25</v>
      </c>
      <c r="Q9" s="987">
        <v>0</v>
      </c>
      <c r="R9" s="987">
        <v>0</v>
      </c>
      <c r="S9" s="1001">
        <v>157279.01</v>
      </c>
      <c r="T9" s="487"/>
      <c r="U9" s="487"/>
      <c r="V9" s="487"/>
      <c r="W9" s="487"/>
      <c r="X9" s="487"/>
      <c r="Y9" s="487"/>
      <c r="Z9" s="487"/>
      <c r="AA9" s="549"/>
    </row>
    <row r="10" spans="1:27">
      <c r="A10" s="553" t="s">
        <v>157</v>
      </c>
      <c r="B10" s="554" t="s">
        <v>574</v>
      </c>
      <c r="C10" s="1002">
        <v>140467493.47030172</v>
      </c>
      <c r="D10" s="987">
        <v>139615305.28030175</v>
      </c>
      <c r="E10" s="987">
        <v>373659.25</v>
      </c>
      <c r="F10" s="987">
        <v>0</v>
      </c>
      <c r="G10" s="987">
        <v>0</v>
      </c>
      <c r="H10" s="987">
        <v>295364.46999999997</v>
      </c>
      <c r="I10" s="987">
        <v>0</v>
      </c>
      <c r="J10" s="987">
        <v>0</v>
      </c>
      <c r="K10" s="987">
        <v>0</v>
      </c>
      <c r="L10" s="987">
        <v>556823.72</v>
      </c>
      <c r="M10" s="987">
        <v>0</v>
      </c>
      <c r="N10" s="987">
        <v>0</v>
      </c>
      <c r="O10" s="987">
        <v>165421.28</v>
      </c>
      <c r="P10" s="987">
        <v>0</v>
      </c>
      <c r="Q10" s="987">
        <v>0</v>
      </c>
      <c r="R10" s="987">
        <v>0</v>
      </c>
      <c r="S10" s="1001">
        <v>0</v>
      </c>
      <c r="T10" s="487"/>
      <c r="U10" s="487"/>
      <c r="V10" s="487"/>
      <c r="W10" s="487"/>
      <c r="X10" s="487"/>
      <c r="Y10" s="487"/>
      <c r="Z10" s="487"/>
      <c r="AA10" s="549"/>
    </row>
    <row r="11" spans="1:27">
      <c r="A11" s="552" t="s">
        <v>575</v>
      </c>
      <c r="B11" s="551" t="s">
        <v>576</v>
      </c>
      <c r="C11" s="1003">
        <v>57442160.690301709</v>
      </c>
      <c r="D11" s="987">
        <v>56677782.290301703</v>
      </c>
      <c r="E11" s="987">
        <v>373659.25</v>
      </c>
      <c r="F11" s="987">
        <v>56677782.290301703</v>
      </c>
      <c r="G11" s="987">
        <v>0</v>
      </c>
      <c r="H11" s="987">
        <v>295364.46999999997</v>
      </c>
      <c r="I11" s="987">
        <v>0</v>
      </c>
      <c r="J11" s="987">
        <v>0</v>
      </c>
      <c r="K11" s="987">
        <v>0</v>
      </c>
      <c r="L11" s="987">
        <v>469013.93</v>
      </c>
      <c r="M11" s="987">
        <v>0</v>
      </c>
      <c r="N11" s="987">
        <v>0</v>
      </c>
      <c r="O11" s="987">
        <v>77611.489999999991</v>
      </c>
      <c r="P11" s="987">
        <v>0</v>
      </c>
      <c r="Q11" s="987">
        <v>0</v>
      </c>
      <c r="R11" s="987">
        <v>0</v>
      </c>
      <c r="S11" s="1001">
        <v>0</v>
      </c>
      <c r="T11" s="487"/>
      <c r="U11" s="487"/>
      <c r="V11" s="487"/>
      <c r="W11" s="487"/>
      <c r="X11" s="487"/>
      <c r="Y11" s="487"/>
      <c r="Z11" s="487"/>
      <c r="AA11" s="549"/>
    </row>
    <row r="12" spans="1:27">
      <c r="A12" s="552" t="s">
        <v>577</v>
      </c>
      <c r="B12" s="551" t="s">
        <v>578</v>
      </c>
      <c r="C12" s="1003">
        <v>3937383.77</v>
      </c>
      <c r="D12" s="987">
        <v>3937383.77</v>
      </c>
      <c r="E12" s="987">
        <v>0</v>
      </c>
      <c r="F12" s="987">
        <v>3937383.77</v>
      </c>
      <c r="G12" s="987">
        <v>0</v>
      </c>
      <c r="H12" s="987">
        <v>0</v>
      </c>
      <c r="I12" s="987">
        <v>0</v>
      </c>
      <c r="J12" s="987">
        <v>0</v>
      </c>
      <c r="K12" s="987">
        <v>0</v>
      </c>
      <c r="L12" s="987">
        <v>0</v>
      </c>
      <c r="M12" s="987">
        <v>0</v>
      </c>
      <c r="N12" s="987">
        <v>0</v>
      </c>
      <c r="O12" s="987">
        <v>0</v>
      </c>
      <c r="P12" s="987">
        <v>0</v>
      </c>
      <c r="Q12" s="987">
        <v>0</v>
      </c>
      <c r="R12" s="987">
        <v>0</v>
      </c>
      <c r="S12" s="1001">
        <v>0</v>
      </c>
      <c r="T12" s="487"/>
      <c r="U12" s="487"/>
      <c r="V12" s="487"/>
      <c r="W12" s="487"/>
      <c r="X12" s="487"/>
      <c r="Y12" s="487"/>
      <c r="Z12" s="487"/>
      <c r="AA12" s="549"/>
    </row>
    <row r="13" spans="1:27">
      <c r="A13" s="552" t="s">
        <v>579</v>
      </c>
      <c r="B13" s="551" t="s">
        <v>580</v>
      </c>
      <c r="C13" s="1003">
        <v>4460190.9799999995</v>
      </c>
      <c r="D13" s="987">
        <v>4460190.9799999995</v>
      </c>
      <c r="E13" s="987">
        <v>0</v>
      </c>
      <c r="F13" s="987">
        <v>4460190.9799999995</v>
      </c>
      <c r="G13" s="987">
        <v>0</v>
      </c>
      <c r="H13" s="987">
        <v>0</v>
      </c>
      <c r="I13" s="987">
        <v>0</v>
      </c>
      <c r="J13" s="987">
        <v>0</v>
      </c>
      <c r="K13" s="987">
        <v>0</v>
      </c>
      <c r="L13" s="987">
        <v>0</v>
      </c>
      <c r="M13" s="987">
        <v>0</v>
      </c>
      <c r="N13" s="987">
        <v>0</v>
      </c>
      <c r="O13" s="987">
        <v>0</v>
      </c>
      <c r="P13" s="987">
        <v>0</v>
      </c>
      <c r="Q13" s="987">
        <v>0</v>
      </c>
      <c r="R13" s="987">
        <v>0</v>
      </c>
      <c r="S13" s="1001">
        <v>0</v>
      </c>
      <c r="T13" s="487"/>
      <c r="U13" s="487"/>
      <c r="V13" s="487"/>
      <c r="W13" s="487"/>
      <c r="X13" s="487"/>
      <c r="Y13" s="487"/>
      <c r="Z13" s="487"/>
      <c r="AA13" s="549"/>
    </row>
    <row r="14" spans="1:27">
      <c r="A14" s="552" t="s">
        <v>581</v>
      </c>
      <c r="B14" s="551" t="s">
        <v>582</v>
      </c>
      <c r="C14" s="1003">
        <v>74627758.030000031</v>
      </c>
      <c r="D14" s="987">
        <v>74539948.240000024</v>
      </c>
      <c r="E14" s="987">
        <v>0</v>
      </c>
      <c r="F14" s="987">
        <v>74539948.240000024</v>
      </c>
      <c r="G14" s="987">
        <v>0</v>
      </c>
      <c r="H14" s="987">
        <v>0</v>
      </c>
      <c r="I14" s="987">
        <v>0</v>
      </c>
      <c r="J14" s="987">
        <v>0</v>
      </c>
      <c r="K14" s="987">
        <v>0</v>
      </c>
      <c r="L14" s="987">
        <v>87809.790000000008</v>
      </c>
      <c r="M14" s="987">
        <v>0</v>
      </c>
      <c r="N14" s="987">
        <v>0</v>
      </c>
      <c r="O14" s="987">
        <v>87809.790000000008</v>
      </c>
      <c r="P14" s="987">
        <v>0</v>
      </c>
      <c r="Q14" s="987">
        <v>0</v>
      </c>
      <c r="R14" s="987">
        <v>0</v>
      </c>
      <c r="S14" s="1001">
        <v>0</v>
      </c>
      <c r="T14" s="487"/>
      <c r="U14" s="487"/>
      <c r="V14" s="487"/>
      <c r="W14" s="487"/>
      <c r="X14" s="487"/>
      <c r="Y14" s="487"/>
      <c r="Z14" s="487"/>
      <c r="AA14" s="549"/>
    </row>
    <row r="15" spans="1:27">
      <c r="A15" s="550">
        <v>1.2</v>
      </c>
      <c r="B15" s="547" t="s">
        <v>895</v>
      </c>
      <c r="C15" s="1004">
        <v>1815783.385470307</v>
      </c>
      <c r="D15" s="987">
        <v>1433143.0739572851</v>
      </c>
      <c r="E15" s="987">
        <v>1441.2871843817225</v>
      </c>
      <c r="F15" s="987">
        <v>0</v>
      </c>
      <c r="G15" s="987">
        <v>0</v>
      </c>
      <c r="H15" s="987">
        <v>2052.67084795244</v>
      </c>
      <c r="I15" s="987">
        <v>0</v>
      </c>
      <c r="J15" s="987">
        <v>0</v>
      </c>
      <c r="K15" s="987">
        <v>0</v>
      </c>
      <c r="L15" s="987">
        <v>380587.64066506928</v>
      </c>
      <c r="M15" s="987">
        <v>0</v>
      </c>
      <c r="N15" s="987">
        <v>0</v>
      </c>
      <c r="O15" s="987">
        <v>92969.823882759476</v>
      </c>
      <c r="P15" s="987">
        <v>2360.3091081578291</v>
      </c>
      <c r="Q15" s="987">
        <v>0</v>
      </c>
      <c r="R15" s="987">
        <v>0</v>
      </c>
      <c r="S15" s="1001">
        <v>157279.01</v>
      </c>
      <c r="T15" s="487"/>
      <c r="U15" s="487"/>
      <c r="V15" s="487"/>
      <c r="W15" s="487"/>
      <c r="X15" s="487"/>
      <c r="Y15" s="487"/>
      <c r="Z15" s="487"/>
      <c r="AA15" s="549"/>
    </row>
    <row r="16" spans="1:27">
      <c r="A16" s="548">
        <v>1.3</v>
      </c>
      <c r="B16" s="547" t="s">
        <v>583</v>
      </c>
      <c r="C16" s="1005"/>
      <c r="D16" s="1006"/>
      <c r="E16" s="1006"/>
      <c r="F16" s="1006"/>
      <c r="G16" s="1006"/>
      <c r="H16" s="1006"/>
      <c r="I16" s="1006"/>
      <c r="J16" s="1006"/>
      <c r="K16" s="1006"/>
      <c r="L16" s="1006"/>
      <c r="M16" s="1006"/>
      <c r="N16" s="1006"/>
      <c r="O16" s="1006"/>
      <c r="P16" s="1006"/>
      <c r="Q16" s="1006"/>
      <c r="R16" s="1006"/>
      <c r="S16" s="1007"/>
      <c r="T16" s="546"/>
      <c r="U16" s="546"/>
      <c r="V16" s="546"/>
      <c r="W16" s="546"/>
      <c r="X16" s="546"/>
      <c r="Y16" s="546"/>
      <c r="Z16" s="546"/>
      <c r="AA16" s="545"/>
    </row>
    <row r="17" spans="1:27" s="530" customFormat="1" ht="25.5">
      <c r="A17" s="543" t="s">
        <v>584</v>
      </c>
      <c r="B17" s="544" t="s">
        <v>585</v>
      </c>
      <c r="C17" s="1008">
        <v>216722997.88914183</v>
      </c>
      <c r="D17" s="988">
        <v>215632802.94914186</v>
      </c>
      <c r="E17" s="988">
        <v>386700.79999999999</v>
      </c>
      <c r="F17" s="988">
        <v>0</v>
      </c>
      <c r="G17" s="988">
        <v>0</v>
      </c>
      <c r="H17" s="988">
        <v>295364.46999999997</v>
      </c>
      <c r="I17" s="988">
        <v>0</v>
      </c>
      <c r="J17" s="988">
        <v>0</v>
      </c>
      <c r="K17" s="988">
        <v>0</v>
      </c>
      <c r="L17" s="988">
        <v>794830.46999999986</v>
      </c>
      <c r="M17" s="988">
        <v>0</v>
      </c>
      <c r="N17" s="988">
        <v>0</v>
      </c>
      <c r="O17" s="988">
        <v>153655.37</v>
      </c>
      <c r="P17" s="988">
        <v>4393.1400000000003</v>
      </c>
      <c r="Q17" s="988">
        <v>0</v>
      </c>
      <c r="R17" s="988">
        <v>0</v>
      </c>
      <c r="S17" s="1009">
        <v>157279.01</v>
      </c>
      <c r="T17" s="488"/>
      <c r="U17" s="488"/>
      <c r="V17" s="488"/>
      <c r="W17" s="488"/>
      <c r="X17" s="488"/>
      <c r="Y17" s="488"/>
      <c r="Z17" s="488"/>
      <c r="AA17" s="536"/>
    </row>
    <row r="18" spans="1:27" s="530" customFormat="1" ht="25.5">
      <c r="A18" s="540" t="s">
        <v>586</v>
      </c>
      <c r="B18" s="541" t="s">
        <v>587</v>
      </c>
      <c r="C18" s="1010">
        <v>99428749.938544407</v>
      </c>
      <c r="D18" s="988">
        <v>98588327.658544406</v>
      </c>
      <c r="E18" s="988">
        <v>373659.25</v>
      </c>
      <c r="F18" s="988">
        <v>0</v>
      </c>
      <c r="G18" s="988">
        <v>0</v>
      </c>
      <c r="H18" s="988">
        <v>295364.46999999997</v>
      </c>
      <c r="I18" s="988">
        <v>0</v>
      </c>
      <c r="J18" s="988">
        <v>0</v>
      </c>
      <c r="K18" s="988">
        <v>0</v>
      </c>
      <c r="L18" s="988">
        <v>545057.80999999994</v>
      </c>
      <c r="M18" s="988">
        <v>0</v>
      </c>
      <c r="N18" s="988">
        <v>0</v>
      </c>
      <c r="O18" s="988">
        <v>153655.37</v>
      </c>
      <c r="P18" s="988">
        <v>0</v>
      </c>
      <c r="Q18" s="988">
        <v>0</v>
      </c>
      <c r="R18" s="988">
        <v>0</v>
      </c>
      <c r="S18" s="1009">
        <v>0</v>
      </c>
      <c r="T18" s="488"/>
      <c r="U18" s="488"/>
      <c r="V18" s="488"/>
      <c r="W18" s="488"/>
      <c r="X18" s="488"/>
      <c r="Y18" s="488"/>
      <c r="Z18" s="488"/>
      <c r="AA18" s="536"/>
    </row>
    <row r="19" spans="1:27" s="530" customFormat="1">
      <c r="A19" s="543" t="s">
        <v>588</v>
      </c>
      <c r="B19" s="542" t="s">
        <v>589</v>
      </c>
      <c r="C19" s="1011">
        <v>178444370.26843721</v>
      </c>
      <c r="D19" s="988">
        <v>172867176.48273724</v>
      </c>
      <c r="E19" s="988">
        <v>654336.81999999995</v>
      </c>
      <c r="F19" s="988">
        <v>0</v>
      </c>
      <c r="G19" s="988">
        <v>0</v>
      </c>
      <c r="H19" s="988">
        <v>842368.5</v>
      </c>
      <c r="I19" s="988">
        <v>0</v>
      </c>
      <c r="J19" s="988">
        <v>0</v>
      </c>
      <c r="K19" s="988">
        <v>0</v>
      </c>
      <c r="L19" s="988">
        <v>4734825.2856999999</v>
      </c>
      <c r="M19" s="988">
        <v>0</v>
      </c>
      <c r="N19" s="988">
        <v>0</v>
      </c>
      <c r="O19" s="988">
        <v>72440.75</v>
      </c>
      <c r="P19" s="988">
        <v>0</v>
      </c>
      <c r="Q19" s="988">
        <v>0</v>
      </c>
      <c r="R19" s="988">
        <v>0</v>
      </c>
      <c r="S19" s="1009">
        <v>0</v>
      </c>
      <c r="T19" s="488"/>
      <c r="U19" s="488"/>
      <c r="V19" s="488"/>
      <c r="W19" s="488"/>
      <c r="X19" s="488"/>
      <c r="Y19" s="488"/>
      <c r="Z19" s="488"/>
      <c r="AA19" s="536"/>
    </row>
    <row r="20" spans="1:27" s="530" customFormat="1">
      <c r="A20" s="540" t="s">
        <v>590</v>
      </c>
      <c r="B20" s="541" t="s">
        <v>591</v>
      </c>
      <c r="C20" s="1010">
        <v>104171994.3651986</v>
      </c>
      <c r="D20" s="988">
        <v>99116663.039498597</v>
      </c>
      <c r="E20" s="988">
        <v>296653.46999999997</v>
      </c>
      <c r="F20" s="988">
        <v>0</v>
      </c>
      <c r="G20" s="988">
        <v>0</v>
      </c>
      <c r="H20" s="988">
        <v>549567.53</v>
      </c>
      <c r="I20" s="988">
        <v>0</v>
      </c>
      <c r="J20" s="988">
        <v>0</v>
      </c>
      <c r="K20" s="988">
        <v>0</v>
      </c>
      <c r="L20" s="988">
        <v>4505763.7957000006</v>
      </c>
      <c r="M20" s="988">
        <v>0</v>
      </c>
      <c r="N20" s="988">
        <v>0</v>
      </c>
      <c r="O20" s="988">
        <v>72440.75</v>
      </c>
      <c r="P20" s="988">
        <v>0</v>
      </c>
      <c r="Q20" s="988">
        <v>0</v>
      </c>
      <c r="R20" s="988">
        <v>0</v>
      </c>
      <c r="S20" s="1009">
        <v>0</v>
      </c>
      <c r="T20" s="488"/>
      <c r="U20" s="488"/>
      <c r="V20" s="488"/>
      <c r="W20" s="488"/>
      <c r="X20" s="488"/>
      <c r="Y20" s="488"/>
      <c r="Z20" s="488"/>
      <c r="AA20" s="536"/>
    </row>
    <row r="21" spans="1:27" s="530" customFormat="1">
      <c r="A21" s="539">
        <v>1.4</v>
      </c>
      <c r="B21" s="538" t="s">
        <v>680</v>
      </c>
      <c r="C21" s="537"/>
      <c r="D21" s="488"/>
      <c r="E21" s="488"/>
      <c r="F21" s="488"/>
      <c r="G21" s="488"/>
      <c r="H21" s="488"/>
      <c r="I21" s="488"/>
      <c r="J21" s="488"/>
      <c r="K21" s="488"/>
      <c r="L21" s="488"/>
      <c r="M21" s="488"/>
      <c r="N21" s="488"/>
      <c r="O21" s="488"/>
      <c r="P21" s="488"/>
      <c r="Q21" s="488"/>
      <c r="R21" s="488"/>
      <c r="S21" s="536"/>
      <c r="T21" s="488"/>
      <c r="U21" s="488"/>
      <c r="V21" s="488"/>
      <c r="W21" s="488"/>
      <c r="X21" s="488"/>
      <c r="Y21" s="488"/>
      <c r="Z21" s="488"/>
      <c r="AA21" s="536"/>
    </row>
    <row r="22" spans="1:27" s="530" customFormat="1" ht="13.5" thickBot="1">
      <c r="A22" s="535">
        <v>1.5</v>
      </c>
      <c r="B22" s="534" t="s">
        <v>681</v>
      </c>
      <c r="C22" s="533"/>
      <c r="D22" s="532"/>
      <c r="E22" s="532"/>
      <c r="F22" s="532"/>
      <c r="G22" s="532"/>
      <c r="H22" s="532"/>
      <c r="I22" s="532"/>
      <c r="J22" s="532"/>
      <c r="K22" s="532"/>
      <c r="L22" s="532"/>
      <c r="M22" s="532"/>
      <c r="N22" s="532"/>
      <c r="O22" s="532"/>
      <c r="P22" s="532"/>
      <c r="Q22" s="532"/>
      <c r="R22" s="532"/>
      <c r="S22" s="531"/>
      <c r="T22" s="532"/>
      <c r="U22" s="532"/>
      <c r="V22" s="532"/>
      <c r="W22" s="532"/>
      <c r="X22" s="532"/>
      <c r="Y22" s="532"/>
      <c r="Z22" s="532"/>
      <c r="AA22" s="531"/>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onditionalFormatting>
  <conditionalFormatting sqref="A5">
    <cfRule type="duplicateValues" dxfId="14" priority="3"/>
  </conditionalFormatting>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35"/>
  <sheetViews>
    <sheetView showGridLines="0" zoomScaleNormal="100" workbookViewId="0">
      <selection activeCell="B1" sqref="B1:B2"/>
    </sheetView>
  </sheetViews>
  <sheetFormatPr defaultColWidth="9.140625" defaultRowHeight="12.75"/>
  <cols>
    <col min="1" max="1" width="11.85546875" style="498" bestFit="1" customWidth="1"/>
    <col min="2" max="2" width="93.42578125" style="498" customWidth="1"/>
    <col min="3" max="3" width="14.5703125" style="498" customWidth="1"/>
    <col min="4" max="5" width="16.140625" style="498" customWidth="1"/>
    <col min="6" max="6" width="16.140625" style="560" customWidth="1"/>
    <col min="7" max="7" width="25.28515625" style="560" customWidth="1"/>
    <col min="8" max="8" width="16.140625" style="498" customWidth="1"/>
    <col min="9" max="11" width="16.140625" style="560" customWidth="1"/>
    <col min="12" max="12" width="26.28515625" style="560" customWidth="1"/>
    <col min="13" max="16384" width="9.140625" style="498"/>
  </cols>
  <sheetData>
    <row r="1" spans="1:12" ht="13.5">
      <c r="A1" s="386" t="s">
        <v>108</v>
      </c>
      <c r="B1" s="821" t="str">
        <f>'1. key ratios'!B1</f>
        <v>სს იშბანკი საქართველო</v>
      </c>
      <c r="F1" s="498"/>
      <c r="G1" s="498"/>
      <c r="I1" s="498"/>
      <c r="J1" s="498"/>
      <c r="K1" s="498"/>
      <c r="L1" s="498"/>
    </row>
    <row r="2" spans="1:12" ht="13.5">
      <c r="A2" s="388" t="s">
        <v>109</v>
      </c>
      <c r="B2" s="822">
        <f>'1. key ratios'!B2</f>
        <v>45016</v>
      </c>
      <c r="F2" s="498"/>
      <c r="G2" s="498"/>
      <c r="I2" s="498"/>
      <c r="J2" s="498"/>
      <c r="K2" s="498"/>
      <c r="L2" s="498"/>
    </row>
    <row r="3" spans="1:12">
      <c r="A3" s="389" t="s">
        <v>594</v>
      </c>
      <c r="F3" s="498"/>
      <c r="G3" s="498"/>
      <c r="I3" s="498"/>
      <c r="J3" s="498"/>
      <c r="K3" s="498"/>
      <c r="L3" s="498"/>
    </row>
    <row r="4" spans="1:12">
      <c r="F4" s="498"/>
      <c r="G4" s="498"/>
      <c r="I4" s="498"/>
      <c r="J4" s="498"/>
      <c r="K4" s="498"/>
      <c r="L4" s="498"/>
    </row>
    <row r="5" spans="1:12" ht="37.5" customHeight="1">
      <c r="A5" s="695" t="s">
        <v>595</v>
      </c>
      <c r="B5" s="696"/>
      <c r="C5" s="746" t="s">
        <v>596</v>
      </c>
      <c r="D5" s="747"/>
      <c r="E5" s="747"/>
      <c r="F5" s="747"/>
      <c r="G5" s="747"/>
      <c r="H5" s="748" t="s">
        <v>907</v>
      </c>
      <c r="I5" s="749"/>
      <c r="J5" s="749"/>
      <c r="K5" s="749"/>
      <c r="L5" s="750"/>
    </row>
    <row r="6" spans="1:12" ht="39.6" customHeight="1">
      <c r="A6" s="699"/>
      <c r="B6" s="700"/>
      <c r="C6" s="395"/>
      <c r="D6" s="496" t="s">
        <v>892</v>
      </c>
      <c r="E6" s="496" t="s">
        <v>891</v>
      </c>
      <c r="F6" s="496" t="s">
        <v>890</v>
      </c>
      <c r="G6" s="496" t="s">
        <v>889</v>
      </c>
      <c r="H6" s="563"/>
      <c r="I6" s="496" t="s">
        <v>892</v>
      </c>
      <c r="J6" s="496" t="s">
        <v>891</v>
      </c>
      <c r="K6" s="496" t="s">
        <v>890</v>
      </c>
      <c r="L6" s="496" t="s">
        <v>889</v>
      </c>
    </row>
    <row r="7" spans="1:12">
      <c r="A7" s="487">
        <v>1</v>
      </c>
      <c r="B7" s="502" t="s">
        <v>518</v>
      </c>
      <c r="C7" s="1012">
        <v>3868399.5999999996</v>
      </c>
      <c r="D7" s="1012">
        <v>3861246.8099999996</v>
      </c>
      <c r="E7" s="1012">
        <v>0</v>
      </c>
      <c r="F7" s="1012">
        <v>7152.79</v>
      </c>
      <c r="G7" s="1012">
        <v>0</v>
      </c>
      <c r="H7" s="1012">
        <v>10517.68577242118</v>
      </c>
      <c r="I7" s="1012">
        <v>4903.4493814888483</v>
      </c>
      <c r="J7" s="1012">
        <v>0</v>
      </c>
      <c r="K7" s="1012">
        <v>5614.2363909323294</v>
      </c>
      <c r="L7" s="1012">
        <v>0</v>
      </c>
    </row>
    <row r="8" spans="1:12">
      <c r="A8" s="487">
        <v>2</v>
      </c>
      <c r="B8" s="502" t="s">
        <v>519</v>
      </c>
      <c r="C8" s="1012">
        <v>84815127.056801051</v>
      </c>
      <c r="D8" s="987">
        <v>84815127.056801051</v>
      </c>
      <c r="E8" s="987">
        <v>0</v>
      </c>
      <c r="F8" s="1013">
        <v>0</v>
      </c>
      <c r="G8" s="1013">
        <v>0</v>
      </c>
      <c r="H8" s="987">
        <v>379044.29417731101</v>
      </c>
      <c r="I8" s="1013">
        <v>379044.29417731101</v>
      </c>
      <c r="J8" s="1013">
        <v>0</v>
      </c>
      <c r="K8" s="1013">
        <v>0</v>
      </c>
      <c r="L8" s="1013">
        <v>0</v>
      </c>
    </row>
    <row r="9" spans="1:12">
      <c r="A9" s="487">
        <v>3</v>
      </c>
      <c r="B9" s="502" t="s">
        <v>868</v>
      </c>
      <c r="C9" s="1012">
        <v>0</v>
      </c>
      <c r="D9" s="987">
        <v>0</v>
      </c>
      <c r="E9" s="987">
        <v>0</v>
      </c>
      <c r="F9" s="1014">
        <v>0</v>
      </c>
      <c r="G9" s="1014">
        <v>0</v>
      </c>
      <c r="H9" s="987">
        <v>0</v>
      </c>
      <c r="I9" s="1014">
        <v>0</v>
      </c>
      <c r="J9" s="1014">
        <v>0</v>
      </c>
      <c r="K9" s="1014">
        <v>0</v>
      </c>
      <c r="L9" s="1014">
        <v>0</v>
      </c>
    </row>
    <row r="10" spans="1:12">
      <c r="A10" s="487">
        <v>4</v>
      </c>
      <c r="B10" s="502" t="s">
        <v>520</v>
      </c>
      <c r="C10" s="1012">
        <v>13060087.520000001</v>
      </c>
      <c r="D10" s="987">
        <v>13060087.520000001</v>
      </c>
      <c r="E10" s="987">
        <v>0</v>
      </c>
      <c r="F10" s="1014">
        <v>0</v>
      </c>
      <c r="G10" s="1014">
        <v>0</v>
      </c>
      <c r="H10" s="987">
        <v>40556.958026962915</v>
      </c>
      <c r="I10" s="1014">
        <v>40556.958026962915</v>
      </c>
      <c r="J10" s="1014">
        <v>0</v>
      </c>
      <c r="K10" s="1014">
        <v>0</v>
      </c>
      <c r="L10" s="1014">
        <v>0</v>
      </c>
    </row>
    <row r="11" spans="1:12">
      <c r="A11" s="487">
        <v>5</v>
      </c>
      <c r="B11" s="502" t="s">
        <v>521</v>
      </c>
      <c r="C11" s="1012">
        <v>13875947.050301706</v>
      </c>
      <c r="D11" s="987">
        <v>13875947.050301706</v>
      </c>
      <c r="E11" s="987">
        <v>0</v>
      </c>
      <c r="F11" s="1014">
        <v>0</v>
      </c>
      <c r="G11" s="1014">
        <v>0</v>
      </c>
      <c r="H11" s="987">
        <v>14695.571434238253</v>
      </c>
      <c r="I11" s="1014">
        <v>14695.571434238253</v>
      </c>
      <c r="J11" s="1014">
        <v>0</v>
      </c>
      <c r="K11" s="1014">
        <v>0</v>
      </c>
      <c r="L11" s="1014">
        <v>0</v>
      </c>
    </row>
    <row r="12" spans="1:12">
      <c r="A12" s="487">
        <v>6</v>
      </c>
      <c r="B12" s="502" t="s">
        <v>522</v>
      </c>
      <c r="C12" s="1012">
        <v>6373889.8699999992</v>
      </c>
      <c r="D12" s="987">
        <v>6354601.5999999996</v>
      </c>
      <c r="E12" s="987">
        <v>0</v>
      </c>
      <c r="F12" s="1014">
        <v>19288.27</v>
      </c>
      <c r="G12" s="1014">
        <v>0</v>
      </c>
      <c r="H12" s="987">
        <v>24885.732693245591</v>
      </c>
      <c r="I12" s="1014">
        <v>13625.503585087759</v>
      </c>
      <c r="J12" s="1014">
        <v>0</v>
      </c>
      <c r="K12" s="1014">
        <v>11260.22910815783</v>
      </c>
      <c r="L12" s="1014">
        <v>0</v>
      </c>
    </row>
    <row r="13" spans="1:12">
      <c r="A13" s="487">
        <v>7</v>
      </c>
      <c r="B13" s="502" t="s">
        <v>523</v>
      </c>
      <c r="C13" s="1012">
        <v>22981866</v>
      </c>
      <c r="D13" s="987">
        <v>22981866</v>
      </c>
      <c r="E13" s="987">
        <v>0</v>
      </c>
      <c r="F13" s="1014">
        <v>0</v>
      </c>
      <c r="G13" s="1014">
        <v>0</v>
      </c>
      <c r="H13" s="987">
        <v>131971.68168531219</v>
      </c>
      <c r="I13" s="1014">
        <v>131971.68168531219</v>
      </c>
      <c r="J13" s="1014">
        <v>0</v>
      </c>
      <c r="K13" s="1014">
        <v>0</v>
      </c>
      <c r="L13" s="1014">
        <v>0</v>
      </c>
    </row>
    <row r="14" spans="1:12">
      <c r="A14" s="487">
        <v>8</v>
      </c>
      <c r="B14" s="502" t="s">
        <v>524</v>
      </c>
      <c r="C14" s="1012">
        <v>10287046.950000001</v>
      </c>
      <c r="D14" s="987">
        <v>9866846.040000001</v>
      </c>
      <c r="E14" s="987">
        <v>0</v>
      </c>
      <c r="F14" s="1014">
        <v>420200.91</v>
      </c>
      <c r="G14" s="1014">
        <v>0</v>
      </c>
      <c r="H14" s="987">
        <v>305824.20898925402</v>
      </c>
      <c r="I14" s="1014">
        <v>71725.915547314056</v>
      </c>
      <c r="J14" s="1014">
        <v>0</v>
      </c>
      <c r="K14" s="1014">
        <v>234098.29344193992</v>
      </c>
      <c r="L14" s="1014">
        <v>0</v>
      </c>
    </row>
    <row r="15" spans="1:12">
      <c r="A15" s="487">
        <v>9</v>
      </c>
      <c r="B15" s="502" t="s">
        <v>525</v>
      </c>
      <c r="C15" s="1012">
        <v>5020494.0902592586</v>
      </c>
      <c r="D15" s="987">
        <v>5020494.0902592586</v>
      </c>
      <c r="E15" s="987">
        <v>0</v>
      </c>
      <c r="F15" s="1014">
        <v>0</v>
      </c>
      <c r="G15" s="1014">
        <v>0</v>
      </c>
      <c r="H15" s="987">
        <v>22062.182670320086</v>
      </c>
      <c r="I15" s="1014">
        <v>22062.182670320086</v>
      </c>
      <c r="J15" s="1014">
        <v>0</v>
      </c>
      <c r="K15" s="1014">
        <v>0</v>
      </c>
      <c r="L15" s="1014">
        <v>0</v>
      </c>
    </row>
    <row r="16" spans="1:12">
      <c r="A16" s="487">
        <v>10</v>
      </c>
      <c r="B16" s="502" t="s">
        <v>526</v>
      </c>
      <c r="C16" s="1012">
        <v>9765303.5099999998</v>
      </c>
      <c r="D16" s="987">
        <v>9761122.0700000003</v>
      </c>
      <c r="E16" s="987">
        <v>0</v>
      </c>
      <c r="F16" s="1014">
        <v>4181.4399999999996</v>
      </c>
      <c r="G16" s="1014">
        <v>0</v>
      </c>
      <c r="H16" s="987">
        <v>40286.778736858134</v>
      </c>
      <c r="I16" s="1014">
        <v>38040.210014437391</v>
      </c>
      <c r="J16" s="1014">
        <v>0</v>
      </c>
      <c r="K16" s="1014">
        <v>2246.568722420745</v>
      </c>
      <c r="L16" s="1014">
        <v>0</v>
      </c>
    </row>
    <row r="17" spans="1:12">
      <c r="A17" s="487">
        <v>11</v>
      </c>
      <c r="B17" s="502" t="s">
        <v>527</v>
      </c>
      <c r="C17" s="1012">
        <v>19691207.630000006</v>
      </c>
      <c r="D17" s="987">
        <v>19665402.190000005</v>
      </c>
      <c r="E17" s="987">
        <v>0</v>
      </c>
      <c r="F17" s="1014">
        <v>25805.440000000002</v>
      </c>
      <c r="G17" s="1014">
        <v>0</v>
      </c>
      <c r="H17" s="987">
        <v>164445.91813479146</v>
      </c>
      <c r="I17" s="1014">
        <v>150581.38955796021</v>
      </c>
      <c r="J17" s="1014">
        <v>0</v>
      </c>
      <c r="K17" s="1014">
        <v>13864.528576831235</v>
      </c>
      <c r="L17" s="1014">
        <v>0</v>
      </c>
    </row>
    <row r="18" spans="1:12">
      <c r="A18" s="487">
        <v>12</v>
      </c>
      <c r="B18" s="502" t="s">
        <v>528</v>
      </c>
      <c r="C18" s="1012">
        <v>30037411.210000005</v>
      </c>
      <c r="D18" s="987">
        <v>29813697.350000001</v>
      </c>
      <c r="E18" s="987">
        <v>0</v>
      </c>
      <c r="F18" s="1014">
        <v>223713.86000000002</v>
      </c>
      <c r="G18" s="1014">
        <v>0</v>
      </c>
      <c r="H18" s="987">
        <v>394158.81602699606</v>
      </c>
      <c r="I18" s="1014">
        <v>294770.13142769889</v>
      </c>
      <c r="J18" s="1014">
        <v>0</v>
      </c>
      <c r="K18" s="1014">
        <v>99388.684599297208</v>
      </c>
      <c r="L18" s="1014">
        <v>0</v>
      </c>
    </row>
    <row r="19" spans="1:12">
      <c r="A19" s="487">
        <v>13</v>
      </c>
      <c r="B19" s="502" t="s">
        <v>529</v>
      </c>
      <c r="C19" s="1012">
        <v>2020989.6900000002</v>
      </c>
      <c r="D19" s="987">
        <v>1974476.88</v>
      </c>
      <c r="E19" s="987">
        <v>0</v>
      </c>
      <c r="F19" s="1014">
        <v>46512.81</v>
      </c>
      <c r="G19" s="1014">
        <v>0</v>
      </c>
      <c r="H19" s="987">
        <v>56104.173375153398</v>
      </c>
      <c r="I19" s="1014">
        <v>33280.174216613661</v>
      </c>
      <c r="J19" s="1014">
        <v>0</v>
      </c>
      <c r="K19" s="1014">
        <v>22823.999158539737</v>
      </c>
      <c r="L19" s="1014">
        <v>0</v>
      </c>
    </row>
    <row r="20" spans="1:12">
      <c r="A20" s="487">
        <v>14</v>
      </c>
      <c r="B20" s="502" t="s">
        <v>530</v>
      </c>
      <c r="C20" s="1012">
        <v>11842991.200000001</v>
      </c>
      <c r="D20" s="987">
        <v>11726580.360000001</v>
      </c>
      <c r="E20" s="987">
        <v>0</v>
      </c>
      <c r="F20" s="1014">
        <v>116410.83999999998</v>
      </c>
      <c r="G20" s="1014">
        <v>0</v>
      </c>
      <c r="H20" s="987">
        <v>103627.39829779114</v>
      </c>
      <c r="I20" s="1014">
        <v>5536.6712044779633</v>
      </c>
      <c r="J20" s="1014">
        <v>0</v>
      </c>
      <c r="K20" s="1014">
        <v>98090.727093313151</v>
      </c>
      <c r="L20" s="1014">
        <v>0</v>
      </c>
    </row>
    <row r="21" spans="1:12">
      <c r="A21" s="487">
        <v>15</v>
      </c>
      <c r="B21" s="502" t="s">
        <v>531</v>
      </c>
      <c r="C21" s="1012">
        <v>13347.43</v>
      </c>
      <c r="D21" s="987">
        <v>13347.43</v>
      </c>
      <c r="E21" s="987">
        <v>0</v>
      </c>
      <c r="F21" s="1014">
        <v>0</v>
      </c>
      <c r="G21" s="1014">
        <v>0</v>
      </c>
      <c r="H21" s="987">
        <v>49.427596126611142</v>
      </c>
      <c r="I21" s="1014">
        <v>49.427596126611142</v>
      </c>
      <c r="J21" s="1014">
        <v>0</v>
      </c>
      <c r="K21" s="1014">
        <v>0</v>
      </c>
      <c r="L21" s="1014">
        <v>0</v>
      </c>
    </row>
    <row r="22" spans="1:12">
      <c r="A22" s="487">
        <v>16</v>
      </c>
      <c r="B22" s="502" t="s">
        <v>532</v>
      </c>
      <c r="C22" s="1012">
        <v>0</v>
      </c>
      <c r="D22" s="987">
        <v>0</v>
      </c>
      <c r="E22" s="987">
        <v>0</v>
      </c>
      <c r="F22" s="1014">
        <v>0</v>
      </c>
      <c r="G22" s="1014">
        <v>0</v>
      </c>
      <c r="H22" s="987">
        <v>0</v>
      </c>
      <c r="I22" s="1014">
        <v>0</v>
      </c>
      <c r="J22" s="1014">
        <v>0</v>
      </c>
      <c r="K22" s="1014">
        <v>0</v>
      </c>
      <c r="L22" s="1014">
        <v>0</v>
      </c>
    </row>
    <row r="23" spans="1:12">
      <c r="A23" s="487">
        <v>17</v>
      </c>
      <c r="B23" s="502" t="s">
        <v>533</v>
      </c>
      <c r="C23" s="1012">
        <v>0</v>
      </c>
      <c r="D23" s="987">
        <v>0</v>
      </c>
      <c r="E23" s="987">
        <v>0</v>
      </c>
      <c r="F23" s="1014">
        <v>0</v>
      </c>
      <c r="G23" s="1014">
        <v>0</v>
      </c>
      <c r="H23" s="987">
        <v>0</v>
      </c>
      <c r="I23" s="1014">
        <v>0</v>
      </c>
      <c r="J23" s="1014">
        <v>0</v>
      </c>
      <c r="K23" s="1014">
        <v>0</v>
      </c>
      <c r="L23" s="1014">
        <v>0</v>
      </c>
    </row>
    <row r="24" spans="1:12">
      <c r="A24" s="487">
        <v>18</v>
      </c>
      <c r="B24" s="502" t="s">
        <v>534</v>
      </c>
      <c r="C24" s="1012">
        <v>36503410.380000003</v>
      </c>
      <c r="D24" s="987">
        <v>36503410.380000003</v>
      </c>
      <c r="E24" s="987">
        <v>0</v>
      </c>
      <c r="F24" s="1014">
        <v>0</v>
      </c>
      <c r="G24" s="1014">
        <v>0</v>
      </c>
      <c r="H24" s="987">
        <v>464964.95724568208</v>
      </c>
      <c r="I24" s="1014">
        <v>464964.95724568208</v>
      </c>
      <c r="J24" s="1014">
        <v>0</v>
      </c>
      <c r="K24" s="1014">
        <v>0</v>
      </c>
      <c r="L24" s="1014">
        <v>0</v>
      </c>
    </row>
    <row r="25" spans="1:12">
      <c r="A25" s="487">
        <v>19</v>
      </c>
      <c r="B25" s="502" t="s">
        <v>535</v>
      </c>
      <c r="C25" s="1012">
        <v>6624453.6200000001</v>
      </c>
      <c r="D25" s="987">
        <v>6624453.6200000001</v>
      </c>
      <c r="E25" s="987">
        <v>0</v>
      </c>
      <c r="F25" s="1014">
        <v>0</v>
      </c>
      <c r="G25" s="1014">
        <v>0</v>
      </c>
      <c r="H25" s="987">
        <v>100679.6977130789</v>
      </c>
      <c r="I25" s="1014">
        <v>100679.6977130789</v>
      </c>
      <c r="J25" s="1014">
        <v>0</v>
      </c>
      <c r="K25" s="1014">
        <v>0</v>
      </c>
      <c r="L25" s="1014">
        <v>0</v>
      </c>
    </row>
    <row r="26" spans="1:12">
      <c r="A26" s="487">
        <v>20</v>
      </c>
      <c r="B26" s="502" t="s">
        <v>536</v>
      </c>
      <c r="C26" s="1012">
        <v>13232376.119999999</v>
      </c>
      <c r="D26" s="987">
        <v>13193756.129999999</v>
      </c>
      <c r="E26" s="987">
        <v>0</v>
      </c>
      <c r="F26" s="1014">
        <v>38619.990000000013</v>
      </c>
      <c r="G26" s="1014">
        <v>0</v>
      </c>
      <c r="H26" s="987">
        <v>154309.87172053018</v>
      </c>
      <c r="I26" s="1014">
        <v>119436.69703445506</v>
      </c>
      <c r="J26" s="1014">
        <v>0</v>
      </c>
      <c r="K26" s="1014">
        <v>34873.174686075115</v>
      </c>
      <c r="L26" s="1014">
        <v>0</v>
      </c>
    </row>
    <row r="27" spans="1:12">
      <c r="A27" s="487">
        <v>21</v>
      </c>
      <c r="B27" s="502" t="s">
        <v>537</v>
      </c>
      <c r="C27" s="1012">
        <v>87809.790000000008</v>
      </c>
      <c r="D27" s="987">
        <v>0</v>
      </c>
      <c r="E27" s="987">
        <v>0</v>
      </c>
      <c r="F27" s="1014">
        <v>87809.790000000008</v>
      </c>
      <c r="G27" s="1014">
        <v>0</v>
      </c>
      <c r="H27" s="987">
        <v>18585.923882759485</v>
      </c>
      <c r="I27" s="1014">
        <v>0</v>
      </c>
      <c r="J27" s="1014">
        <v>0</v>
      </c>
      <c r="K27" s="1014">
        <v>18585.923882759485</v>
      </c>
      <c r="L27" s="1014">
        <v>0</v>
      </c>
    </row>
    <row r="28" spans="1:12">
      <c r="A28" s="487">
        <v>22</v>
      </c>
      <c r="B28" s="502" t="s">
        <v>538</v>
      </c>
      <c r="C28" s="1012">
        <v>0</v>
      </c>
      <c r="D28" s="987">
        <v>0</v>
      </c>
      <c r="E28" s="987">
        <v>0</v>
      </c>
      <c r="F28" s="1014">
        <v>0</v>
      </c>
      <c r="G28" s="1014">
        <v>0</v>
      </c>
      <c r="H28" s="987">
        <v>0</v>
      </c>
      <c r="I28" s="1014">
        <v>0</v>
      </c>
      <c r="J28" s="1014">
        <v>0</v>
      </c>
      <c r="K28" s="1014">
        <v>0</v>
      </c>
      <c r="L28" s="1014">
        <v>0</v>
      </c>
    </row>
    <row r="29" spans="1:12">
      <c r="A29" s="487">
        <v>23</v>
      </c>
      <c r="B29" s="502" t="s">
        <v>539</v>
      </c>
      <c r="C29" s="1012">
        <v>12840797.857533315</v>
      </c>
      <c r="D29" s="987">
        <v>12523324.647533316</v>
      </c>
      <c r="E29" s="987">
        <v>295364.46999999997</v>
      </c>
      <c r="F29" s="1014">
        <v>22108.74</v>
      </c>
      <c r="G29" s="1014">
        <v>0</v>
      </c>
      <c r="H29" s="987">
        <v>80236.460472991414</v>
      </c>
      <c r="I29" s="1014">
        <v>56075.04962503897</v>
      </c>
      <c r="J29" s="1014">
        <v>2052.67084795244</v>
      </c>
      <c r="K29" s="1014">
        <v>22108.74</v>
      </c>
      <c r="L29" s="1014">
        <v>0</v>
      </c>
    </row>
    <row r="30" spans="1:12">
      <c r="A30" s="487">
        <v>24</v>
      </c>
      <c r="B30" s="502" t="s">
        <v>540</v>
      </c>
      <c r="C30" s="1012">
        <v>0</v>
      </c>
      <c r="D30" s="987">
        <v>0</v>
      </c>
      <c r="E30" s="987">
        <v>0</v>
      </c>
      <c r="F30" s="1014">
        <v>0</v>
      </c>
      <c r="G30" s="1014">
        <v>0</v>
      </c>
      <c r="H30" s="987">
        <v>0</v>
      </c>
      <c r="I30" s="1014">
        <v>0</v>
      </c>
      <c r="J30" s="1014">
        <v>0</v>
      </c>
      <c r="K30" s="1014">
        <v>0</v>
      </c>
      <c r="L30" s="1014">
        <v>0</v>
      </c>
    </row>
    <row r="31" spans="1:12">
      <c r="A31" s="487">
        <v>25</v>
      </c>
      <c r="B31" s="502" t="s">
        <v>541</v>
      </c>
      <c r="C31" s="1012">
        <v>357080.15</v>
      </c>
      <c r="D31" s="987">
        <v>169904.08000000002</v>
      </c>
      <c r="E31" s="987">
        <v>0</v>
      </c>
      <c r="F31" s="1014">
        <v>187176.07</v>
      </c>
      <c r="G31" s="1014">
        <v>0</v>
      </c>
      <c r="H31" s="987">
        <v>187187.65850662871</v>
      </c>
      <c r="I31" s="1014">
        <v>11.5885066286877</v>
      </c>
      <c r="J31" s="1014">
        <v>0</v>
      </c>
      <c r="K31" s="1014">
        <v>187176.07</v>
      </c>
      <c r="L31" s="1014">
        <v>0</v>
      </c>
    </row>
    <row r="32" spans="1:12">
      <c r="A32" s="487">
        <v>26</v>
      </c>
      <c r="B32" s="502" t="s">
        <v>597</v>
      </c>
      <c r="C32" s="1012">
        <v>0</v>
      </c>
      <c r="D32" s="987">
        <v>0</v>
      </c>
      <c r="E32" s="987">
        <v>0</v>
      </c>
      <c r="F32" s="1014">
        <v>0</v>
      </c>
      <c r="G32" s="1014">
        <v>0</v>
      </c>
      <c r="H32" s="987">
        <v>0</v>
      </c>
      <c r="I32" s="1014">
        <v>0</v>
      </c>
      <c r="J32" s="1014">
        <v>0</v>
      </c>
      <c r="K32" s="1014">
        <v>0</v>
      </c>
      <c r="L32" s="1014">
        <v>0</v>
      </c>
    </row>
    <row r="33" spans="1:12">
      <c r="A33" s="487">
        <v>27</v>
      </c>
      <c r="B33" s="562" t="s">
        <v>66</v>
      </c>
      <c r="C33" s="1015">
        <f>SUM(C7:C32)</f>
        <v>303300036.72489536</v>
      </c>
      <c r="D33" s="1015">
        <f t="shared" ref="D33:L33" si="0">SUM(D7:D32)</f>
        <v>301805691.30489528</v>
      </c>
      <c r="E33" s="1015">
        <f t="shared" si="0"/>
        <v>295364.46999999997</v>
      </c>
      <c r="F33" s="1015">
        <f t="shared" si="0"/>
        <v>1198980.95</v>
      </c>
      <c r="G33" s="1015">
        <f t="shared" si="0"/>
        <v>0</v>
      </c>
      <c r="H33" s="1015">
        <f t="shared" si="0"/>
        <v>2694195.3971584528</v>
      </c>
      <c r="I33" s="1015">
        <f t="shared" si="0"/>
        <v>1942011.5506502336</v>
      </c>
      <c r="J33" s="1015">
        <f t="shared" si="0"/>
        <v>2052.67084795244</v>
      </c>
      <c r="K33" s="1015">
        <f t="shared" si="0"/>
        <v>750131.17566026677</v>
      </c>
      <c r="L33" s="1015">
        <f t="shared" si="0"/>
        <v>0</v>
      </c>
    </row>
    <row r="34" spans="1:12">
      <c r="A34" s="515"/>
      <c r="B34" s="515"/>
      <c r="C34" s="515"/>
      <c r="D34" s="515"/>
      <c r="E34" s="515"/>
      <c r="H34" s="515"/>
    </row>
    <row r="35" spans="1:12">
      <c r="A35" s="515"/>
      <c r="B35" s="561"/>
      <c r="C35" s="561"/>
      <c r="D35" s="515"/>
      <c r="E35" s="515"/>
      <c r="H35" s="515"/>
    </row>
  </sheetData>
  <mergeCells count="3">
    <mergeCell ref="A5:B6"/>
    <mergeCell ref="C5:G5"/>
    <mergeCell ref="H5:L5"/>
  </mergeCells>
  <conditionalFormatting sqref="A5">
    <cfRule type="duplicateValues" dxfId="13" priority="1"/>
    <cfRule type="duplicateValues" dxfId="12" priority="2"/>
  </conditionalFormatting>
  <conditionalFormatting sqref="A5">
    <cfRule type="duplicateValues" dxfId="11" priority="3"/>
  </conditionalFormatting>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3"/>
  <sheetViews>
    <sheetView showGridLines="0" zoomScaleNormal="100" workbookViewId="0">
      <selection activeCell="B1" sqref="B1:B2"/>
    </sheetView>
  </sheetViews>
  <sheetFormatPr defaultColWidth="8.7109375" defaultRowHeight="12"/>
  <cols>
    <col min="1" max="1" width="11.85546875" style="396" bestFit="1" customWidth="1"/>
    <col min="2" max="2" width="70.28515625" style="396" customWidth="1"/>
    <col min="3" max="11" width="28.28515625" style="396" customWidth="1"/>
    <col min="12" max="16384" width="8.7109375" style="396"/>
  </cols>
  <sheetData>
    <row r="1" spans="1:11" s="387" customFormat="1" ht="13.5">
      <c r="A1" s="386" t="s">
        <v>108</v>
      </c>
      <c r="B1" s="821" t="str">
        <f>'1. key ratios'!B1</f>
        <v>სს იშბანკი საქართველო</v>
      </c>
      <c r="C1" s="498"/>
      <c r="D1" s="498"/>
      <c r="E1" s="498"/>
      <c r="F1" s="498"/>
      <c r="G1" s="498"/>
      <c r="H1" s="498"/>
      <c r="I1" s="498"/>
      <c r="J1" s="498"/>
      <c r="K1" s="498"/>
    </row>
    <row r="2" spans="1:11" s="387" customFormat="1" ht="13.5">
      <c r="A2" s="388" t="s">
        <v>109</v>
      </c>
      <c r="B2" s="822">
        <f>'1. key ratios'!B2</f>
        <v>45016</v>
      </c>
      <c r="C2" s="498"/>
      <c r="D2" s="498"/>
      <c r="E2" s="498"/>
      <c r="F2" s="498"/>
      <c r="G2" s="498"/>
      <c r="H2" s="498"/>
      <c r="I2" s="498"/>
      <c r="J2" s="498"/>
      <c r="K2" s="498"/>
    </row>
    <row r="3" spans="1:11" s="387" customFormat="1" ht="12.75">
      <c r="A3" s="389" t="s">
        <v>598</v>
      </c>
      <c r="B3" s="498"/>
      <c r="C3" s="498"/>
      <c r="D3" s="498"/>
      <c r="E3" s="498"/>
      <c r="F3" s="498"/>
      <c r="G3" s="498"/>
      <c r="H3" s="498"/>
      <c r="I3" s="498"/>
      <c r="J3" s="498"/>
      <c r="K3" s="498"/>
    </row>
    <row r="4" spans="1:11">
      <c r="A4" s="568"/>
      <c r="B4" s="568"/>
      <c r="C4" s="567" t="s">
        <v>502</v>
      </c>
      <c r="D4" s="567" t="s">
        <v>503</v>
      </c>
      <c r="E4" s="567" t="s">
        <v>504</v>
      </c>
      <c r="F4" s="567" t="s">
        <v>505</v>
      </c>
      <c r="G4" s="567" t="s">
        <v>506</v>
      </c>
      <c r="H4" s="567" t="s">
        <v>507</v>
      </c>
      <c r="I4" s="567" t="s">
        <v>508</v>
      </c>
      <c r="J4" s="567" t="s">
        <v>509</v>
      </c>
      <c r="K4" s="567" t="s">
        <v>510</v>
      </c>
    </row>
    <row r="5" spans="1:11" ht="104.1" customHeight="1">
      <c r="A5" s="751" t="s">
        <v>906</v>
      </c>
      <c r="B5" s="752"/>
      <c r="C5" s="566" t="s">
        <v>599</v>
      </c>
      <c r="D5" s="566" t="s">
        <v>592</v>
      </c>
      <c r="E5" s="566" t="s">
        <v>593</v>
      </c>
      <c r="F5" s="566" t="s">
        <v>905</v>
      </c>
      <c r="G5" s="566" t="s">
        <v>600</v>
      </c>
      <c r="H5" s="566" t="s">
        <v>601</v>
      </c>
      <c r="I5" s="566" t="s">
        <v>602</v>
      </c>
      <c r="J5" s="566" t="s">
        <v>603</v>
      </c>
      <c r="K5" s="566" t="s">
        <v>604</v>
      </c>
    </row>
    <row r="6" spans="1:11" ht="12.75">
      <c r="A6" s="487">
        <v>1</v>
      </c>
      <c r="B6" s="487" t="s">
        <v>605</v>
      </c>
      <c r="C6" s="987">
        <v>14471209.555132506</v>
      </c>
      <c r="D6" s="987">
        <v>0</v>
      </c>
      <c r="E6" s="987">
        <v>0</v>
      </c>
      <c r="F6" s="987">
        <v>0</v>
      </c>
      <c r="G6" s="987">
        <v>93295168.721662536</v>
      </c>
      <c r="H6" s="987">
        <v>0</v>
      </c>
      <c r="I6" s="987">
        <v>22432674.654660657</v>
      </c>
      <c r="J6" s="987">
        <v>87048950.831652969</v>
      </c>
      <c r="K6" s="987">
        <v>35040930.136552319</v>
      </c>
    </row>
    <row r="7" spans="1:11" ht="12.75">
      <c r="A7" s="487">
        <v>2</v>
      </c>
      <c r="B7" s="488" t="s">
        <v>606</v>
      </c>
      <c r="C7" s="987">
        <v>0</v>
      </c>
      <c r="D7" s="987">
        <v>0</v>
      </c>
      <c r="E7" s="987">
        <v>0</v>
      </c>
      <c r="F7" s="987">
        <v>0</v>
      </c>
      <c r="G7" s="987">
        <v>0</v>
      </c>
      <c r="H7" s="987">
        <v>0</v>
      </c>
      <c r="I7" s="987">
        <v>0</v>
      </c>
      <c r="J7" s="987">
        <v>0</v>
      </c>
      <c r="K7" s="987">
        <v>51011102.825234279</v>
      </c>
    </row>
    <row r="8" spans="1:11" ht="12.75">
      <c r="A8" s="487">
        <v>3</v>
      </c>
      <c r="B8" s="488" t="s">
        <v>570</v>
      </c>
      <c r="C8" s="987">
        <v>1614685.29</v>
      </c>
      <c r="D8" s="987"/>
      <c r="E8" s="987">
        <v>0</v>
      </c>
      <c r="F8" s="987">
        <v>0</v>
      </c>
      <c r="G8" s="987">
        <v>13824522.168733556</v>
      </c>
      <c r="H8" s="987">
        <v>0</v>
      </c>
      <c r="I8" s="987">
        <v>0</v>
      </c>
      <c r="J8" s="987">
        <v>9330444.7106986288</v>
      </c>
      <c r="K8" s="987">
        <v>76831154.820567816</v>
      </c>
    </row>
    <row r="9" spans="1:11" ht="12.75">
      <c r="A9" s="487">
        <v>4</v>
      </c>
      <c r="B9" s="517" t="s">
        <v>904</v>
      </c>
      <c r="C9" s="1016">
        <v>0</v>
      </c>
      <c r="D9" s="1016"/>
      <c r="E9" s="1016">
        <v>0</v>
      </c>
      <c r="F9" s="1016">
        <v>0</v>
      </c>
      <c r="G9" s="1016">
        <v>545057.80999999994</v>
      </c>
      <c r="H9" s="1016">
        <v>0</v>
      </c>
      <c r="I9" s="1016">
        <v>0</v>
      </c>
      <c r="J9" s="1016">
        <v>249772.66</v>
      </c>
      <c r="K9" s="1016">
        <v>404150.47999999975</v>
      </c>
    </row>
    <row r="10" spans="1:11" ht="12.75">
      <c r="A10" s="487">
        <v>5</v>
      </c>
      <c r="B10" s="506" t="s">
        <v>903</v>
      </c>
      <c r="C10" s="1016"/>
      <c r="D10" s="1016"/>
      <c r="E10" s="1016"/>
      <c r="F10" s="1016"/>
      <c r="G10" s="1016"/>
      <c r="H10" s="1016"/>
      <c r="I10" s="1016"/>
      <c r="J10" s="1016"/>
      <c r="K10" s="1016"/>
    </row>
    <row r="11" spans="1:11" ht="12.75">
      <c r="A11" s="487">
        <v>6</v>
      </c>
      <c r="B11" s="506" t="s">
        <v>902</v>
      </c>
      <c r="C11" s="1016"/>
      <c r="D11" s="1016"/>
      <c r="E11" s="1016"/>
      <c r="F11" s="1016"/>
      <c r="G11" s="1016"/>
      <c r="H11" s="1016"/>
      <c r="I11" s="1016"/>
      <c r="J11" s="1016"/>
      <c r="K11" s="1016"/>
    </row>
    <row r="13" spans="1:11" ht="15">
      <c r="B13" s="564"/>
    </row>
  </sheetData>
  <mergeCells count="1">
    <mergeCell ref="A5:B5"/>
  </mergeCells>
  <conditionalFormatting sqref="A5">
    <cfRule type="duplicateValues" dxfId="10" priority="1"/>
    <cfRule type="duplicateValues" dxfId="9" priority="2"/>
  </conditionalFormatting>
  <conditionalFormatting sqref="A5">
    <cfRule type="duplicateValues" dxfId="8" priority="3"/>
  </conditionalFormatting>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20"/>
  <sheetViews>
    <sheetView showGridLines="0" zoomScaleNormal="100" workbookViewId="0">
      <selection activeCell="B1" sqref="B1"/>
    </sheetView>
  </sheetViews>
  <sheetFormatPr defaultColWidth="8.7109375" defaultRowHeight="15"/>
  <cols>
    <col min="1" max="1" width="10" style="569" bestFit="1" customWidth="1"/>
    <col min="2" max="2" width="71.7109375" style="569" customWidth="1"/>
    <col min="3" max="3" width="10.5703125" style="569" bestFit="1" customWidth="1"/>
    <col min="4" max="5" width="15.140625" style="569" bestFit="1" customWidth="1"/>
    <col min="6" max="6" width="20" style="569" bestFit="1" customWidth="1"/>
    <col min="7" max="7" width="37.5703125" style="569" bestFit="1" customWidth="1"/>
    <col min="8" max="8" width="10.5703125" style="569" bestFit="1" customWidth="1"/>
    <col min="9" max="10" width="15.140625" style="569" bestFit="1" customWidth="1"/>
    <col min="11" max="11" width="20" style="569" bestFit="1" customWidth="1"/>
    <col min="12" max="12" width="37.5703125" style="569" bestFit="1" customWidth="1"/>
    <col min="13" max="13" width="10.5703125" style="569" bestFit="1" customWidth="1"/>
    <col min="14" max="15" width="15.140625" style="569" bestFit="1" customWidth="1"/>
    <col min="16" max="16" width="20" style="569" bestFit="1" customWidth="1"/>
    <col min="17" max="17" width="37.5703125" style="569" bestFit="1" customWidth="1"/>
    <col min="18" max="18" width="18" style="569" bestFit="1" customWidth="1"/>
    <col min="19" max="19" width="48" style="569" bestFit="1" customWidth="1"/>
    <col min="20" max="20" width="45.85546875" style="569" bestFit="1" customWidth="1"/>
    <col min="21" max="21" width="48" style="569" bestFit="1" customWidth="1"/>
    <col min="22" max="22" width="44.42578125" style="569" bestFit="1" customWidth="1"/>
    <col min="23" max="16384" width="8.7109375" style="569"/>
  </cols>
  <sheetData>
    <row r="1" spans="1:22">
      <c r="A1" s="386" t="s">
        <v>108</v>
      </c>
      <c r="B1" s="821" t="str">
        <f>'1. key ratios'!B1</f>
        <v>სს იშბანკი საქართველო</v>
      </c>
    </row>
    <row r="2" spans="1:22">
      <c r="A2" s="388" t="s">
        <v>109</v>
      </c>
      <c r="B2" s="822">
        <f>'1. key ratios'!B2</f>
        <v>45016</v>
      </c>
    </row>
    <row r="3" spans="1:22">
      <c r="A3" s="389" t="s">
        <v>689</v>
      </c>
      <c r="B3" s="498"/>
    </row>
    <row r="4" spans="1:22">
      <c r="A4" s="389"/>
      <c r="B4" s="498"/>
    </row>
    <row r="5" spans="1:22" ht="24" customHeight="1">
      <c r="A5" s="753" t="s">
        <v>716</v>
      </c>
      <c r="B5" s="753"/>
      <c r="C5" s="755" t="s">
        <v>908</v>
      </c>
      <c r="D5" s="755"/>
      <c r="E5" s="755"/>
      <c r="F5" s="755"/>
      <c r="G5" s="755"/>
      <c r="H5" s="755" t="s">
        <v>596</v>
      </c>
      <c r="I5" s="755"/>
      <c r="J5" s="755"/>
      <c r="K5" s="755"/>
      <c r="L5" s="755"/>
      <c r="M5" s="755" t="s">
        <v>907</v>
      </c>
      <c r="N5" s="755"/>
      <c r="O5" s="755"/>
      <c r="P5" s="755"/>
      <c r="Q5" s="755"/>
      <c r="R5" s="754" t="s">
        <v>715</v>
      </c>
      <c r="S5" s="754" t="s">
        <v>719</v>
      </c>
      <c r="T5" s="754" t="s">
        <v>718</v>
      </c>
      <c r="U5" s="754" t="s">
        <v>955</v>
      </c>
      <c r="V5" s="754" t="s">
        <v>956</v>
      </c>
    </row>
    <row r="6" spans="1:22" ht="36" customHeight="1">
      <c r="A6" s="753"/>
      <c r="B6" s="753"/>
      <c r="C6" s="579"/>
      <c r="D6" s="496" t="s">
        <v>892</v>
      </c>
      <c r="E6" s="496" t="s">
        <v>891</v>
      </c>
      <c r="F6" s="496" t="s">
        <v>890</v>
      </c>
      <c r="G6" s="496" t="s">
        <v>889</v>
      </c>
      <c r="H6" s="579"/>
      <c r="I6" s="496" t="s">
        <v>892</v>
      </c>
      <c r="J6" s="496" t="s">
        <v>891</v>
      </c>
      <c r="K6" s="496" t="s">
        <v>890</v>
      </c>
      <c r="L6" s="496" t="s">
        <v>889</v>
      </c>
      <c r="M6" s="579"/>
      <c r="N6" s="496" t="s">
        <v>892</v>
      </c>
      <c r="O6" s="496" t="s">
        <v>891</v>
      </c>
      <c r="P6" s="496" t="s">
        <v>890</v>
      </c>
      <c r="Q6" s="496" t="s">
        <v>889</v>
      </c>
      <c r="R6" s="754"/>
      <c r="S6" s="754"/>
      <c r="T6" s="754"/>
      <c r="U6" s="754"/>
      <c r="V6" s="754"/>
    </row>
    <row r="7" spans="1:22">
      <c r="A7" s="577">
        <v>1</v>
      </c>
      <c r="B7" s="578" t="s">
        <v>690</v>
      </c>
      <c r="C7" s="1016">
        <v>0</v>
      </c>
      <c r="D7" s="1016">
        <v>0</v>
      </c>
      <c r="E7" s="1016">
        <v>0</v>
      </c>
      <c r="F7" s="1016">
        <v>0</v>
      </c>
      <c r="G7" s="1016">
        <v>0</v>
      </c>
      <c r="H7" s="1016">
        <v>0</v>
      </c>
      <c r="I7" s="1016">
        <v>0</v>
      </c>
      <c r="J7" s="1016">
        <v>0</v>
      </c>
      <c r="K7" s="1016">
        <v>0</v>
      </c>
      <c r="L7" s="1016">
        <v>0</v>
      </c>
      <c r="M7" s="1016">
        <v>0</v>
      </c>
      <c r="N7" s="1016">
        <v>0</v>
      </c>
      <c r="O7" s="1016">
        <v>0</v>
      </c>
      <c r="P7" s="1016">
        <v>0</v>
      </c>
      <c r="Q7" s="1016">
        <v>0</v>
      </c>
      <c r="R7" s="1016"/>
      <c r="S7" s="1017"/>
      <c r="T7" s="1017"/>
      <c r="U7" s="1017"/>
      <c r="V7" s="1016"/>
    </row>
    <row r="8" spans="1:22">
      <c r="A8" s="577">
        <v>2</v>
      </c>
      <c r="B8" s="576" t="s">
        <v>691</v>
      </c>
      <c r="C8" s="1016">
        <v>4275326.2699999996</v>
      </c>
      <c r="D8" s="1016">
        <v>3971098.89</v>
      </c>
      <c r="E8" s="1016">
        <v>0</v>
      </c>
      <c r="F8" s="1016">
        <v>304227.37999999995</v>
      </c>
      <c r="G8" s="1016">
        <v>0</v>
      </c>
      <c r="H8" s="1016">
        <v>4312006.6399999997</v>
      </c>
      <c r="I8" s="1016">
        <v>3994127.77</v>
      </c>
      <c r="J8" s="1016">
        <v>0</v>
      </c>
      <c r="K8" s="1016">
        <v>317878.86999999994</v>
      </c>
      <c r="L8" s="1016">
        <v>0</v>
      </c>
      <c r="M8" s="1016">
        <v>356224.74874885858</v>
      </c>
      <c r="N8" s="1016">
        <v>91246.671321422546</v>
      </c>
      <c r="O8" s="1016">
        <v>0</v>
      </c>
      <c r="P8" s="1016">
        <v>264978.07742743613</v>
      </c>
      <c r="Q8" s="1016">
        <v>0</v>
      </c>
      <c r="R8" s="1016">
        <v>144</v>
      </c>
      <c r="S8" s="1017">
        <v>0.12065824080605</v>
      </c>
      <c r="T8" s="1017">
        <v>0.1623</v>
      </c>
      <c r="U8" s="1017">
        <v>0.13100638116665658</v>
      </c>
      <c r="V8" s="1016">
        <v>38.581609044697942</v>
      </c>
    </row>
    <row r="9" spans="1:22">
      <c r="A9" s="577">
        <v>3</v>
      </c>
      <c r="B9" s="576" t="s">
        <v>692</v>
      </c>
      <c r="C9" s="1016">
        <v>0</v>
      </c>
      <c r="D9" s="1016">
        <v>0</v>
      </c>
      <c r="E9" s="1016">
        <v>0</v>
      </c>
      <c r="F9" s="1016">
        <v>0</v>
      </c>
      <c r="G9" s="1016">
        <v>0</v>
      </c>
      <c r="H9" s="1016">
        <v>0</v>
      </c>
      <c r="I9" s="1016">
        <v>0</v>
      </c>
      <c r="J9" s="1016">
        <v>0</v>
      </c>
      <c r="K9" s="1016">
        <v>0</v>
      </c>
      <c r="L9" s="1016">
        <v>0</v>
      </c>
      <c r="M9" s="1016">
        <v>0</v>
      </c>
      <c r="N9" s="1016">
        <v>0</v>
      </c>
      <c r="O9" s="1016">
        <v>0</v>
      </c>
      <c r="P9" s="1016">
        <v>0</v>
      </c>
      <c r="Q9" s="1016">
        <v>0</v>
      </c>
      <c r="R9" s="1016"/>
      <c r="S9" s="1017"/>
      <c r="T9" s="1017"/>
      <c r="U9" s="1017"/>
      <c r="V9" s="1016"/>
    </row>
    <row r="10" spans="1:22">
      <c r="A10" s="577">
        <v>4</v>
      </c>
      <c r="B10" s="576" t="s">
        <v>693</v>
      </c>
      <c r="C10" s="1016">
        <v>0</v>
      </c>
      <c r="D10" s="1016">
        <v>0</v>
      </c>
      <c r="E10" s="1016">
        <v>0</v>
      </c>
      <c r="F10" s="1016">
        <v>0</v>
      </c>
      <c r="G10" s="1016">
        <v>0</v>
      </c>
      <c r="H10" s="1016">
        <v>0</v>
      </c>
      <c r="I10" s="1016">
        <v>0</v>
      </c>
      <c r="J10" s="1016">
        <v>0</v>
      </c>
      <c r="K10" s="1016">
        <v>0</v>
      </c>
      <c r="L10" s="1016">
        <v>0</v>
      </c>
      <c r="M10" s="1016">
        <v>0</v>
      </c>
      <c r="N10" s="1016">
        <v>0</v>
      </c>
      <c r="O10" s="1016">
        <v>0</v>
      </c>
      <c r="P10" s="1016">
        <v>0</v>
      </c>
      <c r="Q10" s="1016">
        <v>0</v>
      </c>
      <c r="R10" s="1016"/>
      <c r="S10" s="1017"/>
      <c r="T10" s="1017"/>
      <c r="U10" s="1017"/>
      <c r="V10" s="1016"/>
    </row>
    <row r="11" spans="1:22">
      <c r="A11" s="577">
        <v>5</v>
      </c>
      <c r="B11" s="576" t="s">
        <v>694</v>
      </c>
      <c r="C11" s="1016">
        <v>36046.560000000005</v>
      </c>
      <c r="D11" s="1016">
        <v>33174.269999999997</v>
      </c>
      <c r="E11" s="1016">
        <v>0</v>
      </c>
      <c r="F11" s="1016">
        <v>2872.29</v>
      </c>
      <c r="G11" s="1016">
        <v>0</v>
      </c>
      <c r="H11" s="1016">
        <v>36431.640000000007</v>
      </c>
      <c r="I11" s="1016">
        <v>33536.5</v>
      </c>
      <c r="J11" s="1016">
        <v>0</v>
      </c>
      <c r="K11" s="1016">
        <v>2895.14</v>
      </c>
      <c r="L11" s="1016">
        <v>0</v>
      </c>
      <c r="M11" s="1016">
        <v>5034.1081868220926</v>
      </c>
      <c r="N11" s="1016">
        <v>2161.8181868220927</v>
      </c>
      <c r="O11" s="1016">
        <v>0</v>
      </c>
      <c r="P11" s="1016">
        <v>2872.29</v>
      </c>
      <c r="Q11" s="1016">
        <v>0</v>
      </c>
      <c r="R11" s="1016">
        <v>37</v>
      </c>
      <c r="S11" s="1017">
        <v>0.14151338713042239</v>
      </c>
      <c r="T11" s="1017">
        <v>0.18</v>
      </c>
      <c r="U11" s="1017">
        <v>0.14151338713042239</v>
      </c>
      <c r="V11" s="1016">
        <v>24</v>
      </c>
    </row>
    <row r="12" spans="1:22">
      <c r="A12" s="577">
        <v>6</v>
      </c>
      <c r="B12" s="576" t="s">
        <v>695</v>
      </c>
      <c r="C12" s="1016">
        <v>0</v>
      </c>
      <c r="D12" s="1016">
        <v>0</v>
      </c>
      <c r="E12" s="1016">
        <v>0</v>
      </c>
      <c r="F12" s="1016">
        <v>0</v>
      </c>
      <c r="G12" s="1016">
        <v>0</v>
      </c>
      <c r="H12" s="1016">
        <v>0</v>
      </c>
      <c r="I12" s="1016">
        <v>0</v>
      </c>
      <c r="J12" s="1016">
        <v>0</v>
      </c>
      <c r="K12" s="1016">
        <v>0</v>
      </c>
      <c r="L12" s="1016">
        <v>0</v>
      </c>
      <c r="M12" s="1016">
        <v>0</v>
      </c>
      <c r="N12" s="1016">
        <v>0</v>
      </c>
      <c r="O12" s="1016">
        <v>0</v>
      </c>
      <c r="P12" s="1016">
        <v>0</v>
      </c>
      <c r="Q12" s="1016">
        <v>0</v>
      </c>
      <c r="R12" s="1016"/>
      <c r="S12" s="1017"/>
      <c r="T12" s="1017"/>
      <c r="U12" s="1017"/>
      <c r="V12" s="1016"/>
    </row>
    <row r="13" spans="1:22">
      <c r="A13" s="577">
        <v>7</v>
      </c>
      <c r="B13" s="576" t="s">
        <v>696</v>
      </c>
      <c r="C13" s="1018">
        <f>SUM(C14:C16)</f>
        <v>4018822.4200000004</v>
      </c>
      <c r="D13" s="1018">
        <f t="shared" ref="D13:R13" si="0">SUM(D14:D16)</f>
        <v>3714219.7399999998</v>
      </c>
      <c r="E13" s="1018">
        <f t="shared" si="0"/>
        <v>0</v>
      </c>
      <c r="F13" s="1018">
        <f t="shared" si="0"/>
        <v>304602.68</v>
      </c>
      <c r="G13" s="1018">
        <f t="shared" si="0"/>
        <v>0</v>
      </c>
      <c r="H13" s="1018">
        <f t="shared" si="0"/>
        <v>4057187.2900000005</v>
      </c>
      <c r="I13" s="1018">
        <f t="shared" si="0"/>
        <v>3741457.2699999996</v>
      </c>
      <c r="J13" s="1018">
        <f t="shared" si="0"/>
        <v>0</v>
      </c>
      <c r="K13" s="1018">
        <f t="shared" si="0"/>
        <v>315730.02</v>
      </c>
      <c r="L13" s="1018">
        <f t="shared" si="0"/>
        <v>0</v>
      </c>
      <c r="M13" s="1018">
        <f t="shared" si="0"/>
        <v>212775.73606863653</v>
      </c>
      <c r="N13" s="1018">
        <f t="shared" si="0"/>
        <v>68409.691990982319</v>
      </c>
      <c r="O13" s="1018">
        <f t="shared" si="0"/>
        <v>0</v>
      </c>
      <c r="P13" s="1018">
        <f t="shared" si="0"/>
        <v>144366.04407765425</v>
      </c>
      <c r="Q13" s="1018">
        <f t="shared" si="0"/>
        <v>0</v>
      </c>
      <c r="R13" s="1018">
        <f t="shared" si="0"/>
        <v>39</v>
      </c>
      <c r="S13" s="1017"/>
      <c r="T13" s="1017"/>
      <c r="U13" s="1017">
        <v>0.13134123796693734</v>
      </c>
      <c r="V13" s="1016">
        <v>201.40381863042023</v>
      </c>
    </row>
    <row r="14" spans="1:22">
      <c r="A14" s="571">
        <v>7.1</v>
      </c>
      <c r="B14" s="570" t="s">
        <v>697</v>
      </c>
      <c r="C14" s="1016">
        <v>3147077.0900000003</v>
      </c>
      <c r="D14" s="1016">
        <v>2893870.63</v>
      </c>
      <c r="E14" s="1016">
        <v>0</v>
      </c>
      <c r="F14" s="1016">
        <v>253206.46</v>
      </c>
      <c r="G14" s="1016">
        <v>0</v>
      </c>
      <c r="H14" s="1016">
        <v>3181173.1900000004</v>
      </c>
      <c r="I14" s="1016">
        <v>2916839.3899999997</v>
      </c>
      <c r="J14" s="1016">
        <v>0</v>
      </c>
      <c r="K14" s="1016">
        <v>264333.8</v>
      </c>
      <c r="L14" s="1016">
        <v>0</v>
      </c>
      <c r="M14" s="1016">
        <v>147289.71696228685</v>
      </c>
      <c r="N14" s="1016">
        <v>54319.892884632645</v>
      </c>
      <c r="O14" s="1016">
        <v>0</v>
      </c>
      <c r="P14" s="1016">
        <v>92969.824077654252</v>
      </c>
      <c r="Q14" s="1016">
        <v>0</v>
      </c>
      <c r="R14" s="1016">
        <v>32</v>
      </c>
      <c r="S14" s="1017">
        <v>0.13227853280563143</v>
      </c>
      <c r="T14" s="1017">
        <v>0.1467</v>
      </c>
      <c r="U14" s="1017">
        <v>0.13466892126542776</v>
      </c>
      <c r="V14" s="1016">
        <v>79.652023756642905</v>
      </c>
    </row>
    <row r="15" spans="1:22" ht="25.5">
      <c r="A15" s="571">
        <v>7.2</v>
      </c>
      <c r="B15" s="570" t="s">
        <v>698</v>
      </c>
      <c r="C15" s="1016">
        <v>871745.33</v>
      </c>
      <c r="D15" s="1016">
        <v>820349.11</v>
      </c>
      <c r="E15" s="1016">
        <v>0</v>
      </c>
      <c r="F15" s="1016">
        <v>51396.22</v>
      </c>
      <c r="G15" s="1016">
        <v>0</v>
      </c>
      <c r="H15" s="1016">
        <v>876014.1</v>
      </c>
      <c r="I15" s="1016">
        <v>824617.88</v>
      </c>
      <c r="J15" s="1016">
        <v>0</v>
      </c>
      <c r="K15" s="1016">
        <v>51396.22</v>
      </c>
      <c r="L15" s="1016">
        <v>0</v>
      </c>
      <c r="M15" s="1016">
        <v>65486.019106349668</v>
      </c>
      <c r="N15" s="1016">
        <v>14089.799106349674</v>
      </c>
      <c r="O15" s="1016">
        <v>0</v>
      </c>
      <c r="P15" s="1016">
        <v>51396.22</v>
      </c>
      <c r="Q15" s="1016">
        <v>0</v>
      </c>
      <c r="R15" s="1016">
        <v>7</v>
      </c>
      <c r="S15" s="1017"/>
      <c r="T15" s="1017"/>
      <c r="U15" s="1017">
        <v>0.12801355466844691</v>
      </c>
      <c r="V15" s="1016">
        <v>121.75179487377734</v>
      </c>
    </row>
    <row r="16" spans="1:22">
      <c r="A16" s="571">
        <v>7.3</v>
      </c>
      <c r="B16" s="570" t="s">
        <v>699</v>
      </c>
      <c r="C16" s="1016">
        <v>0</v>
      </c>
      <c r="D16" s="1016">
        <v>0</v>
      </c>
      <c r="E16" s="1016">
        <v>0</v>
      </c>
      <c r="F16" s="1016">
        <v>0</v>
      </c>
      <c r="G16" s="1016">
        <v>0</v>
      </c>
      <c r="H16" s="1016">
        <v>0</v>
      </c>
      <c r="I16" s="1016">
        <v>0</v>
      </c>
      <c r="J16" s="1016">
        <v>0</v>
      </c>
      <c r="K16" s="1016">
        <v>0</v>
      </c>
      <c r="L16" s="1016">
        <v>0</v>
      </c>
      <c r="M16" s="1016">
        <v>0</v>
      </c>
      <c r="N16" s="1016">
        <v>0</v>
      </c>
      <c r="O16" s="1016">
        <v>0</v>
      </c>
      <c r="P16" s="1016">
        <v>0</v>
      </c>
      <c r="Q16" s="1016">
        <v>0</v>
      </c>
      <c r="R16" s="1016"/>
      <c r="S16" s="1017"/>
      <c r="T16" s="1017"/>
      <c r="U16" s="1017"/>
      <c r="V16" s="1016"/>
    </row>
    <row r="17" spans="1:22">
      <c r="A17" s="577">
        <v>8</v>
      </c>
      <c r="B17" s="576" t="s">
        <v>700</v>
      </c>
      <c r="C17" s="1016">
        <v>0</v>
      </c>
      <c r="D17" s="1016">
        <v>0</v>
      </c>
      <c r="E17" s="1016">
        <v>0</v>
      </c>
      <c r="F17" s="1016">
        <v>0</v>
      </c>
      <c r="G17" s="1016">
        <v>0</v>
      </c>
      <c r="H17" s="1016">
        <v>0</v>
      </c>
      <c r="I17" s="1016">
        <v>0</v>
      </c>
      <c r="J17" s="1016">
        <v>0</v>
      </c>
      <c r="K17" s="1016">
        <v>0</v>
      </c>
      <c r="L17" s="1016">
        <v>0</v>
      </c>
      <c r="M17" s="1016">
        <v>0</v>
      </c>
      <c r="N17" s="1016">
        <v>0</v>
      </c>
      <c r="O17" s="1016">
        <v>0</v>
      </c>
      <c r="P17" s="1016">
        <v>0</v>
      </c>
      <c r="Q17" s="1016">
        <v>0</v>
      </c>
      <c r="R17" s="1016"/>
      <c r="S17" s="1017"/>
      <c r="T17" s="1017"/>
      <c r="U17" s="1017"/>
      <c r="V17" s="1016"/>
    </row>
    <row r="18" spans="1:22">
      <c r="A18" s="575">
        <v>9</v>
      </c>
      <c r="B18" s="574" t="s">
        <v>701</v>
      </c>
      <c r="C18" s="1019">
        <v>0</v>
      </c>
      <c r="D18" s="1019">
        <v>0</v>
      </c>
      <c r="E18" s="1019">
        <v>0</v>
      </c>
      <c r="F18" s="1019">
        <v>0</v>
      </c>
      <c r="G18" s="1019">
        <v>0</v>
      </c>
      <c r="H18" s="1019">
        <v>0</v>
      </c>
      <c r="I18" s="1019">
        <v>0</v>
      </c>
      <c r="J18" s="1019">
        <v>0</v>
      </c>
      <c r="K18" s="1019">
        <v>0</v>
      </c>
      <c r="L18" s="1019">
        <v>0</v>
      </c>
      <c r="M18" s="1019">
        <v>0</v>
      </c>
      <c r="N18" s="1019">
        <v>0</v>
      </c>
      <c r="O18" s="1019">
        <v>0</v>
      </c>
      <c r="P18" s="1019">
        <v>0</v>
      </c>
      <c r="Q18" s="1019">
        <v>0</v>
      </c>
      <c r="R18" s="1019"/>
      <c r="S18" s="1020"/>
      <c r="T18" s="1020"/>
      <c r="U18" s="1020"/>
      <c r="V18" s="1019"/>
    </row>
    <row r="19" spans="1:22">
      <c r="A19" s="573">
        <v>10</v>
      </c>
      <c r="B19" s="572" t="s">
        <v>717</v>
      </c>
      <c r="C19" s="1018">
        <f>SUM(C7:C13)</f>
        <v>8330195.25</v>
      </c>
      <c r="D19" s="1018">
        <f t="shared" ref="D19:R19" si="1">SUM(D7:D13)</f>
        <v>7718492.9000000004</v>
      </c>
      <c r="E19" s="1018">
        <f t="shared" si="1"/>
        <v>0</v>
      </c>
      <c r="F19" s="1018">
        <f t="shared" si="1"/>
        <v>611702.34999999986</v>
      </c>
      <c r="G19" s="1018">
        <f t="shared" si="1"/>
        <v>0</v>
      </c>
      <c r="H19" s="1018">
        <f t="shared" si="1"/>
        <v>8405625.5700000003</v>
      </c>
      <c r="I19" s="1018">
        <f t="shared" si="1"/>
        <v>7769121.5399999991</v>
      </c>
      <c r="J19" s="1018">
        <f t="shared" si="1"/>
        <v>0</v>
      </c>
      <c r="K19" s="1018">
        <f t="shared" si="1"/>
        <v>636504.03</v>
      </c>
      <c r="L19" s="1018">
        <f t="shared" si="1"/>
        <v>0</v>
      </c>
      <c r="M19" s="1018">
        <f t="shared" si="1"/>
        <v>574034.59300431726</v>
      </c>
      <c r="N19" s="1018">
        <f t="shared" si="1"/>
        <v>161818.18149922695</v>
      </c>
      <c r="O19" s="1018">
        <f t="shared" si="1"/>
        <v>0</v>
      </c>
      <c r="P19" s="1018">
        <f t="shared" si="1"/>
        <v>412216.41150509036</v>
      </c>
      <c r="Q19" s="1018">
        <f t="shared" si="1"/>
        <v>0</v>
      </c>
      <c r="R19" s="1018">
        <f t="shared" si="1"/>
        <v>220</v>
      </c>
      <c r="S19" s="1017">
        <v>0.12480544089731467</v>
      </c>
      <c r="T19" s="1017">
        <v>0.13949853618665181</v>
      </c>
      <c r="U19" s="1017">
        <v>0.13120401048351518</v>
      </c>
      <c r="V19" s="1016">
        <v>117.07051715423037</v>
      </c>
    </row>
    <row r="20" spans="1:22" ht="25.5">
      <c r="A20" s="571">
        <v>10.1</v>
      </c>
      <c r="B20" s="570" t="s">
        <v>720</v>
      </c>
      <c r="C20" s="565"/>
      <c r="D20" s="565"/>
      <c r="E20" s="565"/>
      <c r="F20" s="565"/>
      <c r="G20" s="565"/>
      <c r="H20" s="565"/>
      <c r="I20" s="565"/>
      <c r="J20" s="565"/>
      <c r="K20" s="565"/>
      <c r="L20" s="565"/>
      <c r="M20" s="565"/>
      <c r="N20" s="565"/>
      <c r="O20" s="565"/>
      <c r="P20" s="565"/>
      <c r="Q20" s="565"/>
      <c r="R20" s="565"/>
      <c r="S20" s="565"/>
      <c r="T20" s="565"/>
      <c r="U20" s="565"/>
      <c r="V20" s="565"/>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69"/>
  <sheetViews>
    <sheetView showGridLines="0" topLeftCell="A28" zoomScale="90" zoomScaleNormal="90" workbookViewId="0">
      <selection activeCell="B1" sqref="B1:B2"/>
    </sheetView>
  </sheetViews>
  <sheetFormatPr defaultRowHeight="15"/>
  <cols>
    <col min="1" max="1" width="8.7109375" style="466"/>
    <col min="2" max="2" width="69.28515625" style="439" customWidth="1"/>
    <col min="3" max="3" width="16.140625" bestFit="1" customWidth="1"/>
    <col min="4" max="5" width="16.28515625" bestFit="1" customWidth="1"/>
    <col min="6" max="6" width="6.85546875" bestFit="1" customWidth="1"/>
    <col min="7" max="7" width="13" bestFit="1" customWidth="1"/>
    <col min="8" max="8" width="5.85546875" bestFit="1" customWidth="1"/>
  </cols>
  <sheetData>
    <row r="1" spans="1:8" ht="15.75">
      <c r="A1" s="17" t="s">
        <v>108</v>
      </c>
      <c r="B1" s="821" t="str">
        <f>'1. key ratios'!B1</f>
        <v>სს იშბანკი საქართველო</v>
      </c>
      <c r="C1" s="16"/>
      <c r="D1" s="222"/>
      <c r="E1" s="222"/>
      <c r="F1" s="222"/>
      <c r="G1" s="222"/>
    </row>
    <row r="2" spans="1:8" ht="15.75">
      <c r="A2" s="17" t="s">
        <v>109</v>
      </c>
      <c r="B2" s="822">
        <f>'1. key ratios'!B2</f>
        <v>45016</v>
      </c>
      <c r="C2" s="29"/>
      <c r="D2" s="18"/>
      <c r="E2" s="18"/>
      <c r="F2" s="18"/>
      <c r="G2" s="18"/>
      <c r="H2" s="1"/>
    </row>
    <row r="3" spans="1:8" ht="15.75">
      <c r="A3" s="17"/>
      <c r="B3" s="16"/>
      <c r="C3" s="29"/>
      <c r="D3" s="18"/>
      <c r="E3" s="18"/>
      <c r="F3" s="18"/>
      <c r="G3" s="18"/>
      <c r="H3" s="1"/>
    </row>
    <row r="4" spans="1:8" ht="21" customHeight="1">
      <c r="A4" s="645" t="s">
        <v>25</v>
      </c>
      <c r="B4" s="646" t="s">
        <v>729</v>
      </c>
      <c r="C4" s="648" t="s">
        <v>114</v>
      </c>
      <c r="D4" s="648"/>
      <c r="E4" s="648"/>
      <c r="F4" s="648" t="s">
        <v>115</v>
      </c>
      <c r="G4" s="648"/>
      <c r="H4" s="649"/>
    </row>
    <row r="5" spans="1:8" ht="21" customHeight="1">
      <c r="A5" s="645"/>
      <c r="B5" s="647"/>
      <c r="C5" s="408" t="s">
        <v>26</v>
      </c>
      <c r="D5" s="408" t="s">
        <v>88</v>
      </c>
      <c r="E5" s="408" t="s">
        <v>66</v>
      </c>
      <c r="F5" s="408" t="s">
        <v>26</v>
      </c>
      <c r="G5" s="408" t="s">
        <v>88</v>
      </c>
      <c r="H5" s="408" t="s">
        <v>66</v>
      </c>
    </row>
    <row r="6" spans="1:8" ht="26.45" customHeight="1">
      <c r="A6" s="645"/>
      <c r="B6" s="409" t="s">
        <v>95</v>
      </c>
      <c r="C6" s="642"/>
      <c r="D6" s="643"/>
      <c r="E6" s="643"/>
      <c r="F6" s="643"/>
      <c r="G6" s="643"/>
      <c r="H6" s="644"/>
    </row>
    <row r="7" spans="1:8" ht="23.1" customHeight="1">
      <c r="A7" s="456">
        <v>1</v>
      </c>
      <c r="B7" s="410" t="s">
        <v>843</v>
      </c>
      <c r="C7" s="861">
        <f>SUM(C8:C10)</f>
        <v>3520195.4863833678</v>
      </c>
      <c r="D7" s="861">
        <f>SUM(D8:D10)</f>
        <v>115893830.75512892</v>
      </c>
      <c r="E7" s="862">
        <f>C7+D7</f>
        <v>119414026.24151228</v>
      </c>
      <c r="F7" s="861">
        <f>SUM(F8:F10)</f>
        <v>0</v>
      </c>
      <c r="G7" s="861">
        <f>SUM(G8:G10)</f>
        <v>0</v>
      </c>
      <c r="H7" s="862">
        <f>F7+G7</f>
        <v>0</v>
      </c>
    </row>
    <row r="8" spans="1:8">
      <c r="A8" s="456">
        <v>1.1000000000000001</v>
      </c>
      <c r="B8" s="411" t="s">
        <v>96</v>
      </c>
      <c r="C8" s="861">
        <v>239701.2</v>
      </c>
      <c r="D8" s="861">
        <v>2641053.62</v>
      </c>
      <c r="E8" s="862">
        <f t="shared" ref="E8:E36" si="0">C8+D8</f>
        <v>2880754.8200000003</v>
      </c>
      <c r="F8" s="861"/>
      <c r="G8" s="861"/>
      <c r="H8" s="862">
        <f t="shared" ref="H8:H36" si="1">F8+G8</f>
        <v>0</v>
      </c>
    </row>
    <row r="9" spans="1:8">
      <c r="A9" s="456">
        <v>1.2</v>
      </c>
      <c r="B9" s="411" t="s">
        <v>97</v>
      </c>
      <c r="C9" s="861">
        <v>1775327.5424643408</v>
      </c>
      <c r="D9" s="861">
        <v>41013610.750145569</v>
      </c>
      <c r="E9" s="862">
        <f t="shared" si="0"/>
        <v>42788938.292609908</v>
      </c>
      <c r="F9" s="861"/>
      <c r="G9" s="861"/>
      <c r="H9" s="862">
        <f t="shared" si="1"/>
        <v>0</v>
      </c>
    </row>
    <row r="10" spans="1:8">
      <c r="A10" s="456">
        <v>1.3</v>
      </c>
      <c r="B10" s="411" t="s">
        <v>98</v>
      </c>
      <c r="C10" s="861">
        <v>1505166.743919027</v>
      </c>
      <c r="D10" s="861">
        <v>72239166.384983361</v>
      </c>
      <c r="E10" s="862">
        <f t="shared" si="0"/>
        <v>73744333.128902391</v>
      </c>
      <c r="F10" s="861"/>
      <c r="G10" s="861"/>
      <c r="H10" s="862">
        <f t="shared" si="1"/>
        <v>0</v>
      </c>
    </row>
    <row r="11" spans="1:8">
      <c r="A11" s="456">
        <v>2</v>
      </c>
      <c r="B11" s="412" t="s">
        <v>730</v>
      </c>
      <c r="C11" s="861"/>
      <c r="D11" s="861"/>
      <c r="E11" s="862">
        <f t="shared" si="0"/>
        <v>0</v>
      </c>
      <c r="F11" s="861"/>
      <c r="G11" s="861"/>
      <c r="H11" s="862">
        <f t="shared" si="1"/>
        <v>0</v>
      </c>
    </row>
    <row r="12" spans="1:8">
      <c r="A12" s="456">
        <v>2.1</v>
      </c>
      <c r="B12" s="413" t="s">
        <v>731</v>
      </c>
      <c r="C12" s="861"/>
      <c r="D12" s="861"/>
      <c r="E12" s="862">
        <f t="shared" si="0"/>
        <v>0</v>
      </c>
      <c r="F12" s="861"/>
      <c r="G12" s="861"/>
      <c r="H12" s="862">
        <f t="shared" si="1"/>
        <v>0</v>
      </c>
    </row>
    <row r="13" spans="1:8" ht="26.45" customHeight="1">
      <c r="A13" s="456">
        <v>3</v>
      </c>
      <c r="B13" s="414" t="s">
        <v>732</v>
      </c>
      <c r="C13" s="861"/>
      <c r="D13" s="861"/>
      <c r="E13" s="862">
        <f t="shared" si="0"/>
        <v>0</v>
      </c>
      <c r="F13" s="861"/>
      <c r="G13" s="861"/>
      <c r="H13" s="862">
        <f t="shared" si="1"/>
        <v>0</v>
      </c>
    </row>
    <row r="14" spans="1:8" ht="26.45" customHeight="1">
      <c r="A14" s="456">
        <v>4</v>
      </c>
      <c r="B14" s="415" t="s">
        <v>733</v>
      </c>
      <c r="C14" s="861"/>
      <c r="D14" s="861"/>
      <c r="E14" s="862">
        <f t="shared" si="0"/>
        <v>0</v>
      </c>
      <c r="F14" s="861"/>
      <c r="G14" s="861"/>
      <c r="H14" s="862">
        <f t="shared" si="1"/>
        <v>0</v>
      </c>
    </row>
    <row r="15" spans="1:8" ht="24.6" customHeight="1">
      <c r="A15" s="456">
        <v>5</v>
      </c>
      <c r="B15" s="415" t="s">
        <v>734</v>
      </c>
      <c r="C15" s="863">
        <f>SUM(C16:C18)</f>
        <v>0</v>
      </c>
      <c r="D15" s="863">
        <f>SUM(D16:D18)</f>
        <v>1422190.4432785469</v>
      </c>
      <c r="E15" s="864">
        <f t="shared" si="0"/>
        <v>1422190.4432785469</v>
      </c>
      <c r="F15" s="863">
        <f>SUM(F16:F18)</f>
        <v>0</v>
      </c>
      <c r="G15" s="863">
        <f>SUM(G16:G18)</f>
        <v>0</v>
      </c>
      <c r="H15" s="864">
        <f t="shared" si="1"/>
        <v>0</v>
      </c>
    </row>
    <row r="16" spans="1:8">
      <c r="A16" s="456">
        <v>5.0999999999999996</v>
      </c>
      <c r="B16" s="416" t="s">
        <v>735</v>
      </c>
      <c r="C16" s="861"/>
      <c r="D16" s="861"/>
      <c r="E16" s="862">
        <f t="shared" si="0"/>
        <v>0</v>
      </c>
      <c r="F16" s="861"/>
      <c r="G16" s="861"/>
      <c r="H16" s="862">
        <f t="shared" si="1"/>
        <v>0</v>
      </c>
    </row>
    <row r="17" spans="1:8">
      <c r="A17" s="456">
        <v>5.2</v>
      </c>
      <c r="B17" s="416" t="s">
        <v>569</v>
      </c>
      <c r="C17" s="861"/>
      <c r="D17" s="861">
        <v>1422190.4432785469</v>
      </c>
      <c r="E17" s="862">
        <f t="shared" si="0"/>
        <v>1422190.4432785469</v>
      </c>
      <c r="F17" s="861"/>
      <c r="G17" s="861"/>
      <c r="H17" s="862">
        <f t="shared" si="1"/>
        <v>0</v>
      </c>
    </row>
    <row r="18" spans="1:8">
      <c r="A18" s="456">
        <v>5.3</v>
      </c>
      <c r="B18" s="416" t="s">
        <v>736</v>
      </c>
      <c r="C18" s="861"/>
      <c r="D18" s="861"/>
      <c r="E18" s="862">
        <f t="shared" si="0"/>
        <v>0</v>
      </c>
      <c r="F18" s="861"/>
      <c r="G18" s="861"/>
      <c r="H18" s="862">
        <f t="shared" si="1"/>
        <v>0</v>
      </c>
    </row>
    <row r="19" spans="1:8">
      <c r="A19" s="456">
        <v>6</v>
      </c>
      <c r="B19" s="414" t="s">
        <v>737</v>
      </c>
      <c r="C19" s="861">
        <f>SUM(C20:C21)</f>
        <v>160357204.7722483</v>
      </c>
      <c r="D19" s="861">
        <f>SUM(D20:D21)</f>
        <v>140248636.5554885</v>
      </c>
      <c r="E19" s="862">
        <f t="shared" si="0"/>
        <v>300605841.32773679</v>
      </c>
      <c r="F19" s="861">
        <f>SUM(F20:F21)</f>
        <v>0</v>
      </c>
      <c r="G19" s="861">
        <f>SUM(G20:G21)</f>
        <v>0</v>
      </c>
      <c r="H19" s="862">
        <f t="shared" si="1"/>
        <v>0</v>
      </c>
    </row>
    <row r="20" spans="1:8">
      <c r="A20" s="456">
        <v>6.1</v>
      </c>
      <c r="B20" s="416" t="s">
        <v>569</v>
      </c>
      <c r="C20" s="861"/>
      <c r="D20" s="861"/>
      <c r="E20" s="862">
        <f t="shared" si="0"/>
        <v>0</v>
      </c>
      <c r="F20" s="861"/>
      <c r="G20" s="861"/>
      <c r="H20" s="862">
        <f t="shared" si="1"/>
        <v>0</v>
      </c>
    </row>
    <row r="21" spans="1:8">
      <c r="A21" s="456">
        <v>6.2</v>
      </c>
      <c r="B21" s="416" t="s">
        <v>736</v>
      </c>
      <c r="C21" s="859">
        <v>160357204.7722483</v>
      </c>
      <c r="D21" s="860">
        <v>140248636.5554885</v>
      </c>
      <c r="E21" s="862">
        <f t="shared" si="0"/>
        <v>300605841.32773679</v>
      </c>
      <c r="F21" s="861"/>
      <c r="G21" s="861"/>
      <c r="H21" s="862">
        <f t="shared" si="1"/>
        <v>0</v>
      </c>
    </row>
    <row r="22" spans="1:8">
      <c r="A22" s="456">
        <v>7</v>
      </c>
      <c r="B22" s="417" t="s">
        <v>738</v>
      </c>
      <c r="C22" s="861"/>
      <c r="D22" s="861"/>
      <c r="E22" s="862">
        <f t="shared" si="0"/>
        <v>0</v>
      </c>
      <c r="F22" s="861"/>
      <c r="G22" s="861"/>
      <c r="H22" s="862">
        <f t="shared" si="1"/>
        <v>0</v>
      </c>
    </row>
    <row r="23" spans="1:8" ht="21">
      <c r="A23" s="456">
        <v>8</v>
      </c>
      <c r="B23" s="418" t="s">
        <v>739</v>
      </c>
      <c r="C23" s="861"/>
      <c r="D23" s="861"/>
      <c r="E23" s="862">
        <f t="shared" si="0"/>
        <v>0</v>
      </c>
      <c r="F23" s="861"/>
      <c r="G23" s="861"/>
      <c r="H23" s="862">
        <f t="shared" si="1"/>
        <v>0</v>
      </c>
    </row>
    <row r="24" spans="1:8">
      <c r="A24" s="456">
        <v>9</v>
      </c>
      <c r="B24" s="415" t="s">
        <v>740</v>
      </c>
      <c r="C24" s="861">
        <f>SUM(C25:C26)</f>
        <v>6433233.8899999978</v>
      </c>
      <c r="D24" s="861">
        <f>SUM(D25:D26)</f>
        <v>0</v>
      </c>
      <c r="E24" s="862">
        <f t="shared" si="0"/>
        <v>6433233.8899999978</v>
      </c>
      <c r="F24" s="861">
        <f>SUM(F25:F26)</f>
        <v>0</v>
      </c>
      <c r="G24" s="861">
        <f>SUM(G25:G26)</f>
        <v>0</v>
      </c>
      <c r="H24" s="862">
        <f t="shared" si="1"/>
        <v>0</v>
      </c>
    </row>
    <row r="25" spans="1:8">
      <c r="A25" s="456">
        <v>9.1</v>
      </c>
      <c r="B25" s="419" t="s">
        <v>741</v>
      </c>
      <c r="C25" s="861">
        <v>6433233.8899999978</v>
      </c>
      <c r="D25" s="861"/>
      <c r="E25" s="862">
        <f t="shared" si="0"/>
        <v>6433233.8899999978</v>
      </c>
      <c r="F25" s="861"/>
      <c r="G25" s="861"/>
      <c r="H25" s="862">
        <f t="shared" si="1"/>
        <v>0</v>
      </c>
    </row>
    <row r="26" spans="1:8">
      <c r="A26" s="456">
        <v>9.1999999999999993</v>
      </c>
      <c r="B26" s="419" t="s">
        <v>742</v>
      </c>
      <c r="C26" s="861"/>
      <c r="D26" s="861"/>
      <c r="E26" s="862">
        <f t="shared" si="0"/>
        <v>0</v>
      </c>
      <c r="F26" s="861"/>
      <c r="G26" s="861"/>
      <c r="H26" s="862">
        <f t="shared" si="1"/>
        <v>0</v>
      </c>
    </row>
    <row r="27" spans="1:8">
      <c r="A27" s="456">
        <v>10</v>
      </c>
      <c r="B27" s="415" t="s">
        <v>36</v>
      </c>
      <c r="C27" s="861">
        <f>SUM(C28:C29)</f>
        <v>200414.37000000002</v>
      </c>
      <c r="D27" s="861">
        <f>SUM(D28:D29)</f>
        <v>0</v>
      </c>
      <c r="E27" s="862">
        <f t="shared" si="0"/>
        <v>200414.37000000002</v>
      </c>
      <c r="F27" s="861">
        <f>SUM(F28:F29)</f>
        <v>0</v>
      </c>
      <c r="G27" s="861">
        <f>SUM(G28:G29)</f>
        <v>0</v>
      </c>
      <c r="H27" s="862">
        <f t="shared" si="1"/>
        <v>0</v>
      </c>
    </row>
    <row r="28" spans="1:8">
      <c r="A28" s="456">
        <v>10.1</v>
      </c>
      <c r="B28" s="419" t="s">
        <v>743</v>
      </c>
      <c r="C28" s="861"/>
      <c r="D28" s="861"/>
      <c r="E28" s="862">
        <f t="shared" si="0"/>
        <v>0</v>
      </c>
      <c r="F28" s="861"/>
      <c r="G28" s="861"/>
      <c r="H28" s="862">
        <f t="shared" si="1"/>
        <v>0</v>
      </c>
    </row>
    <row r="29" spans="1:8">
      <c r="A29" s="456">
        <v>10.199999999999999</v>
      </c>
      <c r="B29" s="419" t="s">
        <v>744</v>
      </c>
      <c r="C29" s="861">
        <v>200414.37000000002</v>
      </c>
      <c r="D29" s="861"/>
      <c r="E29" s="862">
        <f t="shared" si="0"/>
        <v>200414.37000000002</v>
      </c>
      <c r="F29" s="861"/>
      <c r="G29" s="861"/>
      <c r="H29" s="862">
        <f t="shared" si="1"/>
        <v>0</v>
      </c>
    </row>
    <row r="30" spans="1:8">
      <c r="A30" s="456">
        <v>11</v>
      </c>
      <c r="B30" s="415" t="s">
        <v>745</v>
      </c>
      <c r="C30" s="861">
        <f>SUM(C31:C32)</f>
        <v>1748352</v>
      </c>
      <c r="D30" s="861">
        <f>SUM(D31:D32)</f>
        <v>0</v>
      </c>
      <c r="E30" s="862">
        <f t="shared" si="0"/>
        <v>1748352</v>
      </c>
      <c r="F30" s="861">
        <f>SUM(F31:F32)</f>
        <v>0</v>
      </c>
      <c r="G30" s="861">
        <f>SUM(G31:G32)</f>
        <v>0</v>
      </c>
      <c r="H30" s="862">
        <f t="shared" si="1"/>
        <v>0</v>
      </c>
    </row>
    <row r="31" spans="1:8">
      <c r="A31" s="456">
        <v>11.1</v>
      </c>
      <c r="B31" s="419" t="s">
        <v>746</v>
      </c>
      <c r="C31" s="861">
        <v>1748352</v>
      </c>
      <c r="D31" s="861"/>
      <c r="E31" s="862">
        <f t="shared" si="0"/>
        <v>1748352</v>
      </c>
      <c r="F31" s="861"/>
      <c r="G31" s="861"/>
      <c r="H31" s="862">
        <f t="shared" si="1"/>
        <v>0</v>
      </c>
    </row>
    <row r="32" spans="1:8">
      <c r="A32" s="456">
        <v>11.2</v>
      </c>
      <c r="B32" s="419" t="s">
        <v>747</v>
      </c>
      <c r="C32" s="861"/>
      <c r="D32" s="861"/>
      <c r="E32" s="862">
        <f t="shared" si="0"/>
        <v>0</v>
      </c>
      <c r="F32" s="861"/>
      <c r="G32" s="861"/>
      <c r="H32" s="862">
        <f t="shared" si="1"/>
        <v>0</v>
      </c>
    </row>
    <row r="33" spans="1:8">
      <c r="A33" s="456">
        <v>13</v>
      </c>
      <c r="B33" s="415" t="s">
        <v>99</v>
      </c>
      <c r="C33" s="861">
        <v>3104577.4906485197</v>
      </c>
      <c r="D33" s="861">
        <v>191785.28</v>
      </c>
      <c r="E33" s="862">
        <f t="shared" si="0"/>
        <v>3296362.7706485195</v>
      </c>
      <c r="F33" s="861"/>
      <c r="G33" s="861"/>
      <c r="H33" s="862">
        <f t="shared" si="1"/>
        <v>0</v>
      </c>
    </row>
    <row r="34" spans="1:8">
      <c r="A34" s="456">
        <v>13.1</v>
      </c>
      <c r="B34" s="420" t="s">
        <v>748</v>
      </c>
      <c r="C34" s="861">
        <v>1349093.18</v>
      </c>
      <c r="D34" s="861"/>
      <c r="E34" s="862">
        <f t="shared" si="0"/>
        <v>1349093.18</v>
      </c>
      <c r="F34" s="861"/>
      <c r="G34" s="861"/>
      <c r="H34" s="862">
        <f t="shared" si="1"/>
        <v>0</v>
      </c>
    </row>
    <row r="35" spans="1:8">
      <c r="A35" s="456">
        <v>13.2</v>
      </c>
      <c r="B35" s="420" t="s">
        <v>749</v>
      </c>
      <c r="C35" s="861"/>
      <c r="D35" s="861"/>
      <c r="E35" s="862">
        <f t="shared" si="0"/>
        <v>0</v>
      </c>
      <c r="F35" s="861"/>
      <c r="G35" s="861"/>
      <c r="H35" s="862">
        <f t="shared" si="1"/>
        <v>0</v>
      </c>
    </row>
    <row r="36" spans="1:8">
      <c r="A36" s="456">
        <v>14</v>
      </c>
      <c r="B36" s="421" t="s">
        <v>750</v>
      </c>
      <c r="C36" s="861">
        <f>SUM(C7,C11,C13,C14,C15,C19,C22,C23,C24,C27,C30,C33)</f>
        <v>175363978.00928017</v>
      </c>
      <c r="D36" s="861">
        <f>SUM(D7,D11,D13,D14,D15,D19,D22,D23,D24,D27,D30,D33)</f>
        <v>257756443.03389597</v>
      </c>
      <c r="E36" s="862">
        <f t="shared" si="0"/>
        <v>433120421.04317617</v>
      </c>
      <c r="F36" s="861">
        <f>SUM(F7,F11,F13,F14,F15,F19,F22,F23,F24,F27,F30,F33)</f>
        <v>0</v>
      </c>
      <c r="G36" s="861">
        <f>SUM(G7,G11,G13,G14,G15,G19,G22,G23,G24,G27,G30,G33)</f>
        <v>0</v>
      </c>
      <c r="H36" s="862">
        <f t="shared" si="1"/>
        <v>0</v>
      </c>
    </row>
    <row r="37" spans="1:8" ht="22.5" customHeight="1">
      <c r="A37" s="456"/>
      <c r="B37" s="422" t="s">
        <v>104</v>
      </c>
      <c r="C37" s="867"/>
      <c r="D37" s="868"/>
      <c r="E37" s="868"/>
      <c r="F37" s="868"/>
      <c r="G37" s="868"/>
      <c r="H37" s="869"/>
    </row>
    <row r="38" spans="1:8">
      <c r="A38" s="456">
        <v>15</v>
      </c>
      <c r="B38" s="423" t="s">
        <v>751</v>
      </c>
      <c r="C38" s="865"/>
      <c r="D38" s="865"/>
      <c r="E38" s="866">
        <f>C38+D38</f>
        <v>0</v>
      </c>
      <c r="F38" s="865"/>
      <c r="G38" s="865"/>
      <c r="H38" s="866">
        <f>F38+G38</f>
        <v>0</v>
      </c>
    </row>
    <row r="39" spans="1:8">
      <c r="A39" s="456">
        <v>15.1</v>
      </c>
      <c r="B39" s="426" t="s">
        <v>731</v>
      </c>
      <c r="C39" s="865"/>
      <c r="D39" s="865"/>
      <c r="E39" s="866">
        <f t="shared" ref="E39:E53" si="2">C39+D39</f>
        <v>0</v>
      </c>
      <c r="F39" s="865"/>
      <c r="G39" s="865"/>
      <c r="H39" s="866">
        <f t="shared" ref="H39:H53" si="3">F39+G39</f>
        <v>0</v>
      </c>
    </row>
    <row r="40" spans="1:8" ht="24" customHeight="1">
      <c r="A40" s="456">
        <v>16</v>
      </c>
      <c r="B40" s="417" t="s">
        <v>752</v>
      </c>
      <c r="C40" s="865"/>
      <c r="D40" s="865"/>
      <c r="E40" s="866">
        <f t="shared" si="2"/>
        <v>0</v>
      </c>
      <c r="F40" s="865"/>
      <c r="G40" s="865"/>
      <c r="H40" s="866">
        <f t="shared" si="3"/>
        <v>0</v>
      </c>
    </row>
    <row r="41" spans="1:8" ht="21">
      <c r="A41" s="456">
        <v>17</v>
      </c>
      <c r="B41" s="417" t="s">
        <v>753</v>
      </c>
      <c r="C41" s="865">
        <f>SUM(C42:C45)</f>
        <v>51237542.839999996</v>
      </c>
      <c r="D41" s="865">
        <f>SUM(D42:D45)</f>
        <v>255421302.87999997</v>
      </c>
      <c r="E41" s="866">
        <f t="shared" si="2"/>
        <v>306658845.71999997</v>
      </c>
      <c r="F41" s="865">
        <f>SUM(F42:F45)</f>
        <v>0</v>
      </c>
      <c r="G41" s="865">
        <f>SUM(G42:G45)</f>
        <v>0</v>
      </c>
      <c r="H41" s="866">
        <f t="shared" si="3"/>
        <v>0</v>
      </c>
    </row>
    <row r="42" spans="1:8">
      <c r="A42" s="456">
        <v>17.100000000000001</v>
      </c>
      <c r="B42" s="427" t="s">
        <v>754</v>
      </c>
      <c r="C42" s="865">
        <v>51237542.839999996</v>
      </c>
      <c r="D42" s="865">
        <v>196780052.23999995</v>
      </c>
      <c r="E42" s="866">
        <f t="shared" si="2"/>
        <v>248017595.07999995</v>
      </c>
      <c r="F42" s="865"/>
      <c r="G42" s="865"/>
      <c r="H42" s="866">
        <f t="shared" si="3"/>
        <v>0</v>
      </c>
    </row>
    <row r="43" spans="1:8">
      <c r="A43" s="456">
        <v>17.2</v>
      </c>
      <c r="B43" s="428" t="s">
        <v>100</v>
      </c>
      <c r="C43" s="865">
        <v>0</v>
      </c>
      <c r="D43" s="865">
        <v>53766384.670000002</v>
      </c>
      <c r="E43" s="866">
        <f t="shared" si="2"/>
        <v>53766384.670000002</v>
      </c>
      <c r="F43" s="865"/>
      <c r="G43" s="865"/>
      <c r="H43" s="866">
        <f t="shared" si="3"/>
        <v>0</v>
      </c>
    </row>
    <row r="44" spans="1:8">
      <c r="A44" s="456">
        <v>17.3</v>
      </c>
      <c r="B44" s="427" t="s">
        <v>755</v>
      </c>
      <c r="C44" s="865"/>
      <c r="D44" s="865"/>
      <c r="E44" s="866">
        <f t="shared" si="2"/>
        <v>0</v>
      </c>
      <c r="F44" s="865"/>
      <c r="G44" s="865"/>
      <c r="H44" s="866">
        <f t="shared" si="3"/>
        <v>0</v>
      </c>
    </row>
    <row r="45" spans="1:8">
      <c r="A45" s="456">
        <v>17.399999999999999</v>
      </c>
      <c r="B45" s="427" t="s">
        <v>756</v>
      </c>
      <c r="C45" s="865">
        <v>0</v>
      </c>
      <c r="D45" s="865">
        <v>4874865.97</v>
      </c>
      <c r="E45" s="866">
        <f t="shared" si="2"/>
        <v>4874865.97</v>
      </c>
      <c r="F45" s="865"/>
      <c r="G45" s="865"/>
      <c r="H45" s="866">
        <f t="shared" si="3"/>
        <v>0</v>
      </c>
    </row>
    <row r="46" spans="1:8">
      <c r="A46" s="456">
        <v>18</v>
      </c>
      <c r="B46" s="429" t="s">
        <v>757</v>
      </c>
      <c r="C46" s="865">
        <v>145658.82231973603</v>
      </c>
      <c r="D46" s="865">
        <v>255023.76637135277</v>
      </c>
      <c r="E46" s="866">
        <f t="shared" si="2"/>
        <v>400682.58869108884</v>
      </c>
      <c r="F46" s="865"/>
      <c r="G46" s="865"/>
      <c r="H46" s="866">
        <f t="shared" si="3"/>
        <v>0</v>
      </c>
    </row>
    <row r="47" spans="1:8">
      <c r="A47" s="456">
        <v>19</v>
      </c>
      <c r="B47" s="429" t="s">
        <v>758</v>
      </c>
      <c r="C47" s="865">
        <f>SUM(C48:C49)</f>
        <v>2311576.29</v>
      </c>
      <c r="D47" s="865">
        <f>SUM(D48:D49)</f>
        <v>0</v>
      </c>
      <c r="E47" s="866">
        <f t="shared" si="2"/>
        <v>2311576.29</v>
      </c>
      <c r="F47" s="865">
        <f>SUM(F48:F49)</f>
        <v>0</v>
      </c>
      <c r="G47" s="865">
        <f>SUM(G48:G49)</f>
        <v>0</v>
      </c>
      <c r="H47" s="866">
        <f t="shared" si="3"/>
        <v>0</v>
      </c>
    </row>
    <row r="48" spans="1:8">
      <c r="A48" s="456">
        <v>19.100000000000001</v>
      </c>
      <c r="B48" s="430" t="s">
        <v>759</v>
      </c>
      <c r="C48" s="865">
        <v>2311576.29</v>
      </c>
      <c r="D48" s="865">
        <v>0</v>
      </c>
      <c r="E48" s="866">
        <f t="shared" si="2"/>
        <v>2311576.29</v>
      </c>
      <c r="F48" s="865"/>
      <c r="G48" s="865"/>
      <c r="H48" s="866">
        <f t="shared" si="3"/>
        <v>0</v>
      </c>
    </row>
    <row r="49" spans="1:8">
      <c r="A49" s="456">
        <v>19.2</v>
      </c>
      <c r="B49" s="431" t="s">
        <v>760</v>
      </c>
      <c r="C49" s="865"/>
      <c r="D49" s="865"/>
      <c r="E49" s="866">
        <f t="shared" si="2"/>
        <v>0</v>
      </c>
      <c r="F49" s="865"/>
      <c r="G49" s="865"/>
      <c r="H49" s="866">
        <f t="shared" si="3"/>
        <v>0</v>
      </c>
    </row>
    <row r="50" spans="1:8">
      <c r="A50" s="456">
        <v>20</v>
      </c>
      <c r="B50" s="432" t="s">
        <v>101</v>
      </c>
      <c r="C50" s="865"/>
      <c r="D50" s="865"/>
      <c r="E50" s="866">
        <f t="shared" si="2"/>
        <v>0</v>
      </c>
      <c r="F50" s="865"/>
      <c r="G50" s="865"/>
      <c r="H50" s="866">
        <f t="shared" si="3"/>
        <v>0</v>
      </c>
    </row>
    <row r="51" spans="1:8">
      <c r="A51" s="456">
        <v>21</v>
      </c>
      <c r="B51" s="433" t="s">
        <v>89</v>
      </c>
      <c r="C51" s="865">
        <v>1243886.3900000001</v>
      </c>
      <c r="D51" s="865">
        <v>831521.27</v>
      </c>
      <c r="E51" s="866">
        <f t="shared" si="2"/>
        <v>2075407.6600000001</v>
      </c>
      <c r="F51" s="865"/>
      <c r="G51" s="865"/>
      <c r="H51" s="866">
        <f t="shared" si="3"/>
        <v>0</v>
      </c>
    </row>
    <row r="52" spans="1:8">
      <c r="A52" s="456">
        <v>21.1</v>
      </c>
      <c r="B52" s="428" t="s">
        <v>761</v>
      </c>
      <c r="C52" s="865"/>
      <c r="D52" s="865"/>
      <c r="E52" s="866">
        <f t="shared" si="2"/>
        <v>0</v>
      </c>
      <c r="F52" s="865"/>
      <c r="G52" s="865"/>
      <c r="H52" s="866">
        <f t="shared" si="3"/>
        <v>0</v>
      </c>
    </row>
    <row r="53" spans="1:8">
      <c r="A53" s="456">
        <v>22</v>
      </c>
      <c r="B53" s="432" t="s">
        <v>762</v>
      </c>
      <c r="C53" s="865">
        <f>SUM(C38,C40,C41,C46,C47,C50,C51)</f>
        <v>54938664.342319734</v>
      </c>
      <c r="D53" s="865">
        <f>SUM(D38,D40,D41,D46,D47,D50,D51)</f>
        <v>256507847.91637132</v>
      </c>
      <c r="E53" s="866">
        <f t="shared" si="2"/>
        <v>311446512.25869107</v>
      </c>
      <c r="F53" s="865">
        <f>SUM(F38,F40,F41,F46,F47,F50,F51)</f>
        <v>0</v>
      </c>
      <c r="G53" s="865">
        <f>SUM(G38,G40,G41,G46,G47,G50,G51)</f>
        <v>0</v>
      </c>
      <c r="H53" s="866">
        <f t="shared" si="3"/>
        <v>0</v>
      </c>
    </row>
    <row r="54" spans="1:8" ht="24" customHeight="1">
      <c r="A54" s="456"/>
      <c r="B54" s="434" t="s">
        <v>763</v>
      </c>
      <c r="C54" s="870"/>
      <c r="D54" s="871"/>
      <c r="E54" s="871"/>
      <c r="F54" s="871"/>
      <c r="G54" s="871"/>
      <c r="H54" s="872"/>
    </row>
    <row r="55" spans="1:8">
      <c r="A55" s="456">
        <v>23</v>
      </c>
      <c r="B55" s="432" t="s">
        <v>105</v>
      </c>
      <c r="C55" s="865">
        <v>69161600</v>
      </c>
      <c r="D55" s="865"/>
      <c r="E55" s="866">
        <f>C55+D55</f>
        <v>69161600</v>
      </c>
      <c r="F55" s="865"/>
      <c r="G55" s="865"/>
      <c r="H55" s="866">
        <f>F55+G55</f>
        <v>0</v>
      </c>
    </row>
    <row r="56" spans="1:8">
      <c r="A56" s="456">
        <v>24</v>
      </c>
      <c r="B56" s="432" t="s">
        <v>764</v>
      </c>
      <c r="C56" s="865"/>
      <c r="D56" s="865"/>
      <c r="E56" s="866">
        <f t="shared" ref="E56:E69" si="4">C56+D56</f>
        <v>0</v>
      </c>
      <c r="F56" s="865"/>
      <c r="G56" s="865"/>
      <c r="H56" s="866">
        <f t="shared" ref="H56:H69" si="5">F56+G56</f>
        <v>0</v>
      </c>
    </row>
    <row r="57" spans="1:8">
      <c r="A57" s="456">
        <v>25</v>
      </c>
      <c r="B57" s="435" t="s">
        <v>102</v>
      </c>
      <c r="C57" s="865"/>
      <c r="D57" s="865"/>
      <c r="E57" s="866">
        <f t="shared" si="4"/>
        <v>0</v>
      </c>
      <c r="F57" s="865"/>
      <c r="G57" s="865"/>
      <c r="H57" s="866">
        <f t="shared" si="5"/>
        <v>0</v>
      </c>
    </row>
    <row r="58" spans="1:8">
      <c r="A58" s="456">
        <v>26</v>
      </c>
      <c r="B58" s="429" t="s">
        <v>765</v>
      </c>
      <c r="C58" s="865"/>
      <c r="D58" s="865"/>
      <c r="E58" s="866">
        <f t="shared" si="4"/>
        <v>0</v>
      </c>
      <c r="F58" s="865"/>
      <c r="G58" s="865"/>
      <c r="H58" s="866">
        <f t="shared" si="5"/>
        <v>0</v>
      </c>
    </row>
    <row r="59" spans="1:8" ht="21">
      <c r="A59" s="456">
        <v>27</v>
      </c>
      <c r="B59" s="429" t="s">
        <v>766</v>
      </c>
      <c r="C59" s="865">
        <f>SUM(C60:C61)</f>
        <v>0</v>
      </c>
      <c r="D59" s="865">
        <f>SUM(D60:D61)</f>
        <v>0</v>
      </c>
      <c r="E59" s="866">
        <f t="shared" si="4"/>
        <v>0</v>
      </c>
      <c r="F59" s="865"/>
      <c r="G59" s="865"/>
      <c r="H59" s="866">
        <f t="shared" si="5"/>
        <v>0</v>
      </c>
    </row>
    <row r="60" spans="1:8">
      <c r="A60" s="456">
        <v>27.1</v>
      </c>
      <c r="B60" s="436" t="s">
        <v>767</v>
      </c>
      <c r="C60" s="865"/>
      <c r="D60" s="865"/>
      <c r="E60" s="866">
        <f t="shared" si="4"/>
        <v>0</v>
      </c>
      <c r="F60" s="865"/>
      <c r="G60" s="865"/>
      <c r="H60" s="866">
        <f t="shared" si="5"/>
        <v>0</v>
      </c>
    </row>
    <row r="61" spans="1:8">
      <c r="A61" s="456">
        <v>27.2</v>
      </c>
      <c r="B61" s="427" t="s">
        <v>768</v>
      </c>
      <c r="C61" s="865"/>
      <c r="D61" s="865"/>
      <c r="E61" s="866">
        <f t="shared" si="4"/>
        <v>0</v>
      </c>
      <c r="F61" s="865"/>
      <c r="G61" s="865"/>
      <c r="H61" s="866">
        <f t="shared" si="5"/>
        <v>0</v>
      </c>
    </row>
    <row r="62" spans="1:8">
      <c r="A62" s="456">
        <v>28</v>
      </c>
      <c r="B62" s="433" t="s">
        <v>769</v>
      </c>
      <c r="C62" s="865"/>
      <c r="D62" s="865"/>
      <c r="E62" s="866">
        <f t="shared" si="4"/>
        <v>0</v>
      </c>
      <c r="F62" s="865"/>
      <c r="G62" s="865"/>
      <c r="H62" s="866">
        <f t="shared" si="5"/>
        <v>0</v>
      </c>
    </row>
    <row r="63" spans="1:8">
      <c r="A63" s="456">
        <v>29</v>
      </c>
      <c r="B63" s="429" t="s">
        <v>770</v>
      </c>
      <c r="C63" s="865">
        <f>SUM(C64:C66)</f>
        <v>0</v>
      </c>
      <c r="D63" s="865">
        <f>SUM(D64:D66)</f>
        <v>0</v>
      </c>
      <c r="E63" s="866">
        <f t="shared" si="4"/>
        <v>0</v>
      </c>
      <c r="F63" s="865"/>
      <c r="G63" s="865"/>
      <c r="H63" s="866">
        <f t="shared" si="5"/>
        <v>0</v>
      </c>
    </row>
    <row r="64" spans="1:8">
      <c r="A64" s="456">
        <v>29.1</v>
      </c>
      <c r="B64" s="416" t="s">
        <v>771</v>
      </c>
      <c r="C64" s="865"/>
      <c r="D64" s="865"/>
      <c r="E64" s="866">
        <f t="shared" si="4"/>
        <v>0</v>
      </c>
      <c r="F64" s="865"/>
      <c r="G64" s="865"/>
      <c r="H64" s="866">
        <f t="shared" si="5"/>
        <v>0</v>
      </c>
    </row>
    <row r="65" spans="1:8" ht="24.95" customHeight="1">
      <c r="A65" s="456">
        <v>29.2</v>
      </c>
      <c r="B65" s="436" t="s">
        <v>772</v>
      </c>
      <c r="C65" s="865"/>
      <c r="D65" s="865"/>
      <c r="E65" s="866">
        <f t="shared" si="4"/>
        <v>0</v>
      </c>
      <c r="F65" s="865"/>
      <c r="G65" s="865"/>
      <c r="H65" s="866">
        <f t="shared" si="5"/>
        <v>0</v>
      </c>
    </row>
    <row r="66" spans="1:8" ht="22.5" customHeight="1">
      <c r="A66" s="456">
        <v>29.3</v>
      </c>
      <c r="B66" s="419" t="s">
        <v>773</v>
      </c>
      <c r="C66" s="865"/>
      <c r="D66" s="865"/>
      <c r="E66" s="866">
        <f t="shared" si="4"/>
        <v>0</v>
      </c>
      <c r="F66" s="865"/>
      <c r="G66" s="865"/>
      <c r="H66" s="866">
        <f t="shared" si="5"/>
        <v>0</v>
      </c>
    </row>
    <row r="67" spans="1:8">
      <c r="A67" s="456">
        <v>30</v>
      </c>
      <c r="B67" s="415" t="s">
        <v>103</v>
      </c>
      <c r="C67" s="865">
        <v>52512308.257327221</v>
      </c>
      <c r="D67" s="865"/>
      <c r="E67" s="866">
        <f t="shared" si="4"/>
        <v>52512308.257327221</v>
      </c>
      <c r="F67" s="865"/>
      <c r="G67" s="865"/>
      <c r="H67" s="866">
        <f t="shared" si="5"/>
        <v>0</v>
      </c>
    </row>
    <row r="68" spans="1:8">
      <c r="A68" s="456">
        <v>31</v>
      </c>
      <c r="B68" s="437" t="s">
        <v>774</v>
      </c>
      <c r="C68" s="865">
        <f>SUM(C55,C56,C57,C58,C59,C62,C63,C67)</f>
        <v>121673908.25732723</v>
      </c>
      <c r="D68" s="865">
        <f>SUM(D55,D56,D57,D58,D59,D62,D63,D67)</f>
        <v>0</v>
      </c>
      <c r="E68" s="866">
        <f t="shared" si="4"/>
        <v>121673908.25732723</v>
      </c>
      <c r="F68" s="865">
        <f>SUM(F55,F56,F57,F58,F59,F62,F63,F67)</f>
        <v>0</v>
      </c>
      <c r="G68" s="865">
        <f>SUM(G55,G56,G57,G58,G59,G62,G63,G67)</f>
        <v>0</v>
      </c>
      <c r="H68" s="866">
        <f t="shared" si="5"/>
        <v>0</v>
      </c>
    </row>
    <row r="69" spans="1:8">
      <c r="A69" s="456">
        <v>32</v>
      </c>
      <c r="B69" s="438" t="s">
        <v>775</v>
      </c>
      <c r="C69" s="865">
        <f>SUM(C53,C68)</f>
        <v>176612572.59964696</v>
      </c>
      <c r="D69" s="865">
        <f>SUM(D53,D68)</f>
        <v>256507847.91637132</v>
      </c>
      <c r="E69" s="866">
        <f t="shared" si="4"/>
        <v>433120420.51601827</v>
      </c>
      <c r="F69" s="865">
        <f>SUM(F68)</f>
        <v>0</v>
      </c>
      <c r="G69" s="865">
        <f>SUM(G68)</f>
        <v>0</v>
      </c>
      <c r="H69" s="866">
        <f t="shared" si="5"/>
        <v>0</v>
      </c>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5"/>
  <sheetViews>
    <sheetView showGridLines="0" zoomScale="80" zoomScaleNormal="80" workbookViewId="0">
      <selection activeCell="B2" sqref="B2:C2"/>
    </sheetView>
  </sheetViews>
  <sheetFormatPr defaultColWidth="43.5703125" defaultRowHeight="11.25"/>
  <cols>
    <col min="1" max="1" width="8" style="162" customWidth="1"/>
    <col min="2" max="2" width="66.140625" style="163" customWidth="1"/>
    <col min="3" max="3" width="131.42578125" style="164" customWidth="1"/>
    <col min="4" max="5" width="10.28515625" style="155" customWidth="1"/>
    <col min="6" max="6" width="67.5703125" style="155" customWidth="1"/>
    <col min="7" max="16384" width="43.5703125" style="155"/>
  </cols>
  <sheetData>
    <row r="1" spans="1:3" ht="12.75" thickTop="1" thickBot="1">
      <c r="A1" s="756" t="s">
        <v>187</v>
      </c>
      <c r="B1" s="757"/>
      <c r="C1" s="758"/>
    </row>
    <row r="2" spans="1:3" ht="26.25" customHeight="1">
      <c r="A2" s="397"/>
      <c r="B2" s="759" t="s">
        <v>188</v>
      </c>
      <c r="C2" s="759"/>
    </row>
    <row r="3" spans="1:3" s="160" customFormat="1" ht="11.25" customHeight="1">
      <c r="A3" s="159"/>
      <c r="B3" s="759" t="s">
        <v>263</v>
      </c>
      <c r="C3" s="759"/>
    </row>
    <row r="4" spans="1:3" ht="12" customHeight="1" thickBot="1">
      <c r="A4" s="760" t="s">
        <v>267</v>
      </c>
      <c r="B4" s="761"/>
      <c r="C4" s="762"/>
    </row>
    <row r="5" spans="1:3" ht="12" thickTop="1">
      <c r="A5" s="156"/>
      <c r="B5" s="763" t="s">
        <v>189</v>
      </c>
      <c r="C5" s="764"/>
    </row>
    <row r="6" spans="1:3">
      <c r="A6" s="397"/>
      <c r="B6" s="765" t="s">
        <v>264</v>
      </c>
      <c r="C6" s="766"/>
    </row>
    <row r="7" spans="1:3">
      <c r="A7" s="397"/>
      <c r="B7" s="765" t="s">
        <v>190</v>
      </c>
      <c r="C7" s="766"/>
    </row>
    <row r="8" spans="1:3">
      <c r="A8" s="397"/>
      <c r="B8" s="765" t="s">
        <v>265</v>
      </c>
      <c r="C8" s="766"/>
    </row>
    <row r="9" spans="1:3">
      <c r="A9" s="397"/>
      <c r="B9" s="771" t="s">
        <v>266</v>
      </c>
      <c r="C9" s="772"/>
    </row>
    <row r="10" spans="1:3">
      <c r="A10" s="397"/>
      <c r="B10" s="767" t="s">
        <v>191</v>
      </c>
      <c r="C10" s="768" t="s">
        <v>191</v>
      </c>
    </row>
    <row r="11" spans="1:3">
      <c r="A11" s="397"/>
      <c r="B11" s="767" t="s">
        <v>192</v>
      </c>
      <c r="C11" s="768" t="s">
        <v>192</v>
      </c>
    </row>
    <row r="12" spans="1:3">
      <c r="A12" s="397"/>
      <c r="B12" s="767" t="s">
        <v>193</v>
      </c>
      <c r="C12" s="768" t="s">
        <v>193</v>
      </c>
    </row>
    <row r="13" spans="1:3">
      <c r="A13" s="397"/>
      <c r="B13" s="767" t="s">
        <v>194</v>
      </c>
      <c r="C13" s="768" t="s">
        <v>194</v>
      </c>
    </row>
    <row r="14" spans="1:3">
      <c r="A14" s="397"/>
      <c r="B14" s="767" t="s">
        <v>195</v>
      </c>
      <c r="C14" s="768" t="s">
        <v>195</v>
      </c>
    </row>
    <row r="15" spans="1:3" ht="21.75" customHeight="1">
      <c r="A15" s="397"/>
      <c r="B15" s="767" t="s">
        <v>196</v>
      </c>
      <c r="C15" s="768" t="s">
        <v>196</v>
      </c>
    </row>
    <row r="16" spans="1:3">
      <c r="A16" s="397"/>
      <c r="B16" s="767" t="s">
        <v>197</v>
      </c>
      <c r="C16" s="768" t="s">
        <v>198</v>
      </c>
    </row>
    <row r="17" spans="1:6">
      <c r="A17" s="397"/>
      <c r="B17" s="767" t="s">
        <v>199</v>
      </c>
      <c r="C17" s="768" t="s">
        <v>200</v>
      </c>
    </row>
    <row r="18" spans="1:6">
      <c r="A18" s="397"/>
      <c r="B18" s="767" t="s">
        <v>201</v>
      </c>
      <c r="C18" s="768" t="s">
        <v>202</v>
      </c>
    </row>
    <row r="19" spans="1:6">
      <c r="A19" s="397"/>
      <c r="B19" s="767" t="s">
        <v>203</v>
      </c>
      <c r="C19" s="768" t="s">
        <v>203</v>
      </c>
    </row>
    <row r="20" spans="1:6">
      <c r="A20" s="397"/>
      <c r="B20" s="769" t="s">
        <v>958</v>
      </c>
      <c r="C20" s="770" t="s">
        <v>204</v>
      </c>
    </row>
    <row r="21" spans="1:6">
      <c r="A21" s="397"/>
      <c r="B21" s="767" t="s">
        <v>947</v>
      </c>
      <c r="C21" s="768" t="s">
        <v>205</v>
      </c>
    </row>
    <row r="22" spans="1:6" ht="23.25" customHeight="1">
      <c r="A22" s="397"/>
      <c r="B22" s="767" t="s">
        <v>206</v>
      </c>
      <c r="C22" s="768" t="s">
        <v>207</v>
      </c>
      <c r="F22" s="633"/>
    </row>
    <row r="23" spans="1:6">
      <c r="A23" s="397"/>
      <c r="B23" s="767" t="s">
        <v>208</v>
      </c>
      <c r="C23" s="768" t="s">
        <v>208</v>
      </c>
    </row>
    <row r="24" spans="1:6">
      <c r="A24" s="397"/>
      <c r="B24" s="767" t="s">
        <v>209</v>
      </c>
      <c r="C24" s="768" t="s">
        <v>210</v>
      </c>
    </row>
    <row r="25" spans="1:6" ht="12" thickBot="1">
      <c r="A25" s="157"/>
      <c r="B25" s="778" t="s">
        <v>211</v>
      </c>
      <c r="C25" s="779"/>
    </row>
    <row r="26" spans="1:6" ht="12.75" thickTop="1" thickBot="1">
      <c r="A26" s="760" t="s">
        <v>844</v>
      </c>
      <c r="B26" s="761"/>
      <c r="C26" s="762"/>
    </row>
    <row r="27" spans="1:6" ht="12.75" thickTop="1" thickBot="1">
      <c r="A27" s="158"/>
      <c r="B27" s="780" t="s">
        <v>845</v>
      </c>
      <c r="C27" s="781"/>
    </row>
    <row r="28" spans="1:6" ht="12.75" thickTop="1" thickBot="1">
      <c r="A28" s="760" t="s">
        <v>268</v>
      </c>
      <c r="B28" s="761"/>
      <c r="C28" s="762"/>
    </row>
    <row r="29" spans="1:6" ht="12" thickTop="1">
      <c r="A29" s="156"/>
      <c r="B29" s="782" t="s">
        <v>848</v>
      </c>
      <c r="C29" s="783" t="s">
        <v>212</v>
      </c>
    </row>
    <row r="30" spans="1:6">
      <c r="A30" s="397"/>
      <c r="B30" s="773" t="s">
        <v>216</v>
      </c>
      <c r="C30" s="774" t="s">
        <v>213</v>
      </c>
    </row>
    <row r="31" spans="1:6">
      <c r="A31" s="397"/>
      <c r="B31" s="773" t="s">
        <v>846</v>
      </c>
      <c r="C31" s="774" t="s">
        <v>214</v>
      </c>
    </row>
    <row r="32" spans="1:6">
      <c r="A32" s="397"/>
      <c r="B32" s="773" t="s">
        <v>847</v>
      </c>
      <c r="C32" s="774" t="s">
        <v>215</v>
      </c>
    </row>
    <row r="33" spans="1:3">
      <c r="A33" s="397"/>
      <c r="B33" s="773" t="s">
        <v>219</v>
      </c>
      <c r="C33" s="774" t="s">
        <v>220</v>
      </c>
    </row>
    <row r="34" spans="1:3">
      <c r="A34" s="397"/>
      <c r="B34" s="773" t="s">
        <v>849</v>
      </c>
      <c r="C34" s="774" t="s">
        <v>217</v>
      </c>
    </row>
    <row r="35" spans="1:3">
      <c r="A35" s="397"/>
      <c r="B35" s="773" t="s">
        <v>850</v>
      </c>
      <c r="C35" s="774" t="s">
        <v>218</v>
      </c>
    </row>
    <row r="36" spans="1:3">
      <c r="A36" s="397"/>
      <c r="B36" s="775" t="s">
        <v>851</v>
      </c>
      <c r="C36" s="776"/>
    </row>
    <row r="37" spans="1:3" ht="24.75" customHeight="1">
      <c r="A37" s="397"/>
      <c r="B37" s="773" t="s">
        <v>852</v>
      </c>
      <c r="C37" s="774" t="s">
        <v>221</v>
      </c>
    </row>
    <row r="38" spans="1:3" ht="23.25" customHeight="1">
      <c r="A38" s="397"/>
      <c r="B38" s="773" t="s">
        <v>853</v>
      </c>
      <c r="C38" s="774" t="s">
        <v>222</v>
      </c>
    </row>
    <row r="39" spans="1:3" ht="23.25" customHeight="1">
      <c r="A39" s="468"/>
      <c r="B39" s="775" t="s">
        <v>854</v>
      </c>
      <c r="C39" s="777"/>
    </row>
    <row r="40" spans="1:3" ht="12" customHeight="1">
      <c r="A40" s="397"/>
      <c r="B40" s="773" t="s">
        <v>855</v>
      </c>
      <c r="C40" s="774"/>
    </row>
    <row r="41" spans="1:3" ht="12" thickBot="1">
      <c r="A41" s="760" t="s">
        <v>269</v>
      </c>
      <c r="B41" s="761"/>
      <c r="C41" s="762"/>
    </row>
    <row r="42" spans="1:3" ht="12" thickTop="1">
      <c r="A42" s="156"/>
      <c r="B42" s="763" t="s">
        <v>299</v>
      </c>
      <c r="C42" s="764" t="s">
        <v>223</v>
      </c>
    </row>
    <row r="43" spans="1:3">
      <c r="A43" s="397"/>
      <c r="B43" s="765" t="s">
        <v>298</v>
      </c>
      <c r="C43" s="766"/>
    </row>
    <row r="44" spans="1:3" ht="23.25" customHeight="1" thickBot="1">
      <c r="A44" s="157"/>
      <c r="B44" s="784" t="s">
        <v>224</v>
      </c>
      <c r="C44" s="785" t="s">
        <v>225</v>
      </c>
    </row>
    <row r="45" spans="1:3" ht="11.25" customHeight="1" thickTop="1" thickBot="1">
      <c r="A45" s="760" t="s">
        <v>270</v>
      </c>
      <c r="B45" s="761"/>
      <c r="C45" s="762"/>
    </row>
    <row r="46" spans="1:3" ht="26.25" customHeight="1" thickTop="1">
      <c r="A46" s="397"/>
      <c r="B46" s="765" t="s">
        <v>271</v>
      </c>
      <c r="C46" s="766"/>
    </row>
    <row r="47" spans="1:3" ht="12" thickBot="1">
      <c r="A47" s="760" t="s">
        <v>272</v>
      </c>
      <c r="B47" s="761"/>
      <c r="C47" s="762"/>
    </row>
    <row r="48" spans="1:3" ht="12" thickTop="1">
      <c r="A48" s="156"/>
      <c r="B48" s="763" t="s">
        <v>226</v>
      </c>
      <c r="C48" s="764" t="s">
        <v>226</v>
      </c>
    </row>
    <row r="49" spans="1:3" ht="11.25" customHeight="1">
      <c r="A49" s="397"/>
      <c r="B49" s="765" t="s">
        <v>227</v>
      </c>
      <c r="C49" s="766" t="s">
        <v>227</v>
      </c>
    </row>
    <row r="50" spans="1:3">
      <c r="A50" s="397"/>
      <c r="B50" s="765" t="s">
        <v>228</v>
      </c>
      <c r="C50" s="766" t="s">
        <v>228</v>
      </c>
    </row>
    <row r="51" spans="1:3" ht="11.25" customHeight="1">
      <c r="A51" s="397"/>
      <c r="B51" s="765" t="s">
        <v>857</v>
      </c>
      <c r="C51" s="766" t="s">
        <v>229</v>
      </c>
    </row>
    <row r="52" spans="1:3" ht="33.6" customHeight="1">
      <c r="A52" s="397"/>
      <c r="B52" s="765" t="s">
        <v>230</v>
      </c>
      <c r="C52" s="766" t="s">
        <v>230</v>
      </c>
    </row>
    <row r="53" spans="1:3" ht="11.25" customHeight="1">
      <c r="A53" s="397"/>
      <c r="B53" s="765" t="s">
        <v>319</v>
      </c>
      <c r="C53" s="766" t="s">
        <v>231</v>
      </c>
    </row>
    <row r="54" spans="1:3" ht="11.25" customHeight="1" thickBot="1">
      <c r="A54" s="760" t="s">
        <v>273</v>
      </c>
      <c r="B54" s="761"/>
      <c r="C54" s="762"/>
    </row>
    <row r="55" spans="1:3" ht="12" thickTop="1">
      <c r="A55" s="156"/>
      <c r="B55" s="763" t="s">
        <v>226</v>
      </c>
      <c r="C55" s="764" t="s">
        <v>226</v>
      </c>
    </row>
    <row r="56" spans="1:3">
      <c r="A56" s="397"/>
      <c r="B56" s="765" t="s">
        <v>232</v>
      </c>
      <c r="C56" s="766" t="s">
        <v>232</v>
      </c>
    </row>
    <row r="57" spans="1:3">
      <c r="A57" s="397"/>
      <c r="B57" s="765" t="s">
        <v>276</v>
      </c>
      <c r="C57" s="766" t="s">
        <v>233</v>
      </c>
    </row>
    <row r="58" spans="1:3">
      <c r="A58" s="397"/>
      <c r="B58" s="765" t="s">
        <v>234</v>
      </c>
      <c r="C58" s="766" t="s">
        <v>234</v>
      </c>
    </row>
    <row r="59" spans="1:3">
      <c r="A59" s="397"/>
      <c r="B59" s="765" t="s">
        <v>235</v>
      </c>
      <c r="C59" s="766" t="s">
        <v>235</v>
      </c>
    </row>
    <row r="60" spans="1:3">
      <c r="A60" s="397"/>
      <c r="B60" s="765" t="s">
        <v>236</v>
      </c>
      <c r="C60" s="766" t="s">
        <v>236</v>
      </c>
    </row>
    <row r="61" spans="1:3">
      <c r="A61" s="397"/>
      <c r="B61" s="765" t="s">
        <v>277</v>
      </c>
      <c r="C61" s="766" t="s">
        <v>237</v>
      </c>
    </row>
    <row r="62" spans="1:3">
      <c r="A62" s="397"/>
      <c r="B62" s="765" t="s">
        <v>238</v>
      </c>
      <c r="C62" s="766" t="s">
        <v>238</v>
      </c>
    </row>
    <row r="63" spans="1:3" ht="12" thickBot="1">
      <c r="A63" s="157"/>
      <c r="B63" s="784" t="s">
        <v>239</v>
      </c>
      <c r="C63" s="785" t="s">
        <v>239</v>
      </c>
    </row>
    <row r="64" spans="1:3" ht="11.25" customHeight="1" thickTop="1">
      <c r="A64" s="788" t="s">
        <v>274</v>
      </c>
      <c r="B64" s="789"/>
      <c r="C64" s="790"/>
    </row>
    <row r="65" spans="1:3" ht="12" thickBot="1">
      <c r="A65" s="157"/>
      <c r="B65" s="784" t="s">
        <v>240</v>
      </c>
      <c r="C65" s="785" t="s">
        <v>240</v>
      </c>
    </row>
    <row r="66" spans="1:3" ht="11.25" customHeight="1" thickTop="1" thickBot="1">
      <c r="A66" s="760" t="s">
        <v>275</v>
      </c>
      <c r="B66" s="761"/>
      <c r="C66" s="762"/>
    </row>
    <row r="67" spans="1:3" ht="12" thickTop="1">
      <c r="A67" s="156"/>
      <c r="B67" s="763" t="s">
        <v>241</v>
      </c>
      <c r="C67" s="764" t="s">
        <v>241</v>
      </c>
    </row>
    <row r="68" spans="1:3">
      <c r="A68" s="397"/>
      <c r="B68" s="765" t="s">
        <v>859</v>
      </c>
      <c r="C68" s="766" t="s">
        <v>242</v>
      </c>
    </row>
    <row r="69" spans="1:3">
      <c r="A69" s="397"/>
      <c r="B69" s="765" t="s">
        <v>243</v>
      </c>
      <c r="C69" s="766" t="s">
        <v>243</v>
      </c>
    </row>
    <row r="70" spans="1:3" ht="54.95" customHeight="1">
      <c r="A70" s="397"/>
      <c r="B70" s="786" t="s">
        <v>688</v>
      </c>
      <c r="C70" s="787" t="s">
        <v>244</v>
      </c>
    </row>
    <row r="71" spans="1:3" ht="33.75" customHeight="1">
      <c r="A71" s="397"/>
      <c r="B71" s="786" t="s">
        <v>278</v>
      </c>
      <c r="C71" s="787" t="s">
        <v>245</v>
      </c>
    </row>
    <row r="72" spans="1:3" ht="15.75" customHeight="1">
      <c r="A72" s="397"/>
      <c r="B72" s="786" t="s">
        <v>860</v>
      </c>
      <c r="C72" s="787" t="s">
        <v>246</v>
      </c>
    </row>
    <row r="73" spans="1:3">
      <c r="A73" s="397"/>
      <c r="B73" s="765" t="s">
        <v>247</v>
      </c>
      <c r="C73" s="766" t="s">
        <v>247</v>
      </c>
    </row>
    <row r="74" spans="1:3" ht="12" thickBot="1">
      <c r="A74" s="157"/>
      <c r="B74" s="784" t="s">
        <v>248</v>
      </c>
      <c r="C74" s="785" t="s">
        <v>248</v>
      </c>
    </row>
    <row r="75" spans="1:3" ht="12" thickTop="1">
      <c r="A75" s="788" t="s">
        <v>302</v>
      </c>
      <c r="B75" s="789"/>
      <c r="C75" s="790"/>
    </row>
    <row r="76" spans="1:3">
      <c r="A76" s="397"/>
      <c r="B76" s="765" t="s">
        <v>240</v>
      </c>
      <c r="C76" s="766"/>
    </row>
    <row r="77" spans="1:3">
      <c r="A77" s="397"/>
      <c r="B77" s="765" t="s">
        <v>300</v>
      </c>
      <c r="C77" s="766"/>
    </row>
    <row r="78" spans="1:3">
      <c r="A78" s="397"/>
      <c r="B78" s="765" t="s">
        <v>301</v>
      </c>
      <c r="C78" s="766"/>
    </row>
    <row r="79" spans="1:3">
      <c r="A79" s="788" t="s">
        <v>303</v>
      </c>
      <c r="B79" s="789"/>
      <c r="C79" s="790"/>
    </row>
    <row r="80" spans="1:3">
      <c r="A80" s="397"/>
      <c r="B80" s="765" t="s">
        <v>240</v>
      </c>
      <c r="C80" s="766"/>
    </row>
    <row r="81" spans="1:3">
      <c r="A81" s="397"/>
      <c r="B81" s="765" t="s">
        <v>304</v>
      </c>
      <c r="C81" s="766"/>
    </row>
    <row r="82" spans="1:3" ht="79.5" customHeight="1">
      <c r="A82" s="397"/>
      <c r="B82" s="765" t="s">
        <v>318</v>
      </c>
      <c r="C82" s="766"/>
    </row>
    <row r="83" spans="1:3" ht="53.25" customHeight="1">
      <c r="A83" s="397"/>
      <c r="B83" s="765" t="s">
        <v>317</v>
      </c>
      <c r="C83" s="766"/>
    </row>
    <row r="84" spans="1:3">
      <c r="A84" s="397"/>
      <c r="B84" s="765" t="s">
        <v>305</v>
      </c>
      <c r="C84" s="766"/>
    </row>
    <row r="85" spans="1:3">
      <c r="A85" s="397"/>
      <c r="B85" s="765" t="s">
        <v>306</v>
      </c>
      <c r="C85" s="766"/>
    </row>
    <row r="86" spans="1:3">
      <c r="A86" s="397"/>
      <c r="B86" s="765" t="s">
        <v>307</v>
      </c>
      <c r="C86" s="766"/>
    </row>
    <row r="87" spans="1:3">
      <c r="A87" s="788" t="s">
        <v>308</v>
      </c>
      <c r="B87" s="789"/>
      <c r="C87" s="790"/>
    </row>
    <row r="88" spans="1:3">
      <c r="A88" s="397"/>
      <c r="B88" s="765" t="s">
        <v>240</v>
      </c>
      <c r="C88" s="766"/>
    </row>
    <row r="89" spans="1:3">
      <c r="A89" s="397"/>
      <c r="B89" s="765" t="s">
        <v>310</v>
      </c>
      <c r="C89" s="766"/>
    </row>
    <row r="90" spans="1:3" ht="12" customHeight="1">
      <c r="A90" s="397"/>
      <c r="B90" s="765" t="s">
        <v>311</v>
      </c>
      <c r="C90" s="766"/>
    </row>
    <row r="91" spans="1:3">
      <c r="A91" s="397"/>
      <c r="B91" s="765" t="s">
        <v>312</v>
      </c>
      <c r="C91" s="766"/>
    </row>
    <row r="92" spans="1:3" ht="24.75" customHeight="1">
      <c r="A92" s="397"/>
      <c r="B92" s="791" t="s">
        <v>348</v>
      </c>
      <c r="C92" s="792"/>
    </row>
    <row r="93" spans="1:3" ht="24" customHeight="1">
      <c r="A93" s="397"/>
      <c r="B93" s="791" t="s">
        <v>349</v>
      </c>
      <c r="C93" s="792"/>
    </row>
    <row r="94" spans="1:3" ht="13.5" customHeight="1">
      <c r="A94" s="397"/>
      <c r="B94" s="793" t="s">
        <v>313</v>
      </c>
      <c r="C94" s="794"/>
    </row>
    <row r="95" spans="1:3" ht="11.25" customHeight="1" thickBot="1">
      <c r="A95" s="795" t="s">
        <v>344</v>
      </c>
      <c r="B95" s="796"/>
      <c r="C95" s="797"/>
    </row>
    <row r="96" spans="1:3" ht="12.75" thickTop="1" thickBot="1">
      <c r="A96" s="804" t="s">
        <v>249</v>
      </c>
      <c r="B96" s="804"/>
      <c r="C96" s="804"/>
    </row>
    <row r="97" spans="1:3">
      <c r="A97" s="225">
        <v>2</v>
      </c>
      <c r="B97" s="383" t="s">
        <v>324</v>
      </c>
      <c r="C97" s="383" t="s">
        <v>345</v>
      </c>
    </row>
    <row r="98" spans="1:3">
      <c r="A98" s="161">
        <v>3</v>
      </c>
      <c r="B98" s="384" t="s">
        <v>325</v>
      </c>
      <c r="C98" s="385" t="s">
        <v>346</v>
      </c>
    </row>
    <row r="99" spans="1:3">
      <c r="A99" s="161">
        <v>4</v>
      </c>
      <c r="B99" s="384" t="s">
        <v>326</v>
      </c>
      <c r="C99" s="385" t="s">
        <v>350</v>
      </c>
    </row>
    <row r="100" spans="1:3" ht="11.25" customHeight="1">
      <c r="A100" s="161">
        <v>5</v>
      </c>
      <c r="B100" s="384" t="s">
        <v>327</v>
      </c>
      <c r="C100" s="385" t="s">
        <v>347</v>
      </c>
    </row>
    <row r="101" spans="1:3" ht="12" customHeight="1">
      <c r="A101" s="161">
        <v>6</v>
      </c>
      <c r="B101" s="384" t="s">
        <v>342</v>
      </c>
      <c r="C101" s="385" t="s">
        <v>328</v>
      </c>
    </row>
    <row r="102" spans="1:3" ht="12" customHeight="1">
      <c r="A102" s="161">
        <v>7</v>
      </c>
      <c r="B102" s="384" t="s">
        <v>329</v>
      </c>
      <c r="C102" s="385" t="s">
        <v>343</v>
      </c>
    </row>
    <row r="103" spans="1:3">
      <c r="A103" s="161">
        <v>8</v>
      </c>
      <c r="B103" s="384" t="s">
        <v>334</v>
      </c>
      <c r="C103" s="385" t="s">
        <v>354</v>
      </c>
    </row>
    <row r="104" spans="1:3" ht="11.25" customHeight="1">
      <c r="A104" s="788" t="s">
        <v>314</v>
      </c>
      <c r="B104" s="789"/>
      <c r="C104" s="790"/>
    </row>
    <row r="105" spans="1:3" ht="12" customHeight="1">
      <c r="A105" s="397"/>
      <c r="B105" s="765" t="s">
        <v>240</v>
      </c>
      <c r="C105" s="766"/>
    </row>
    <row r="106" spans="1:3">
      <c r="A106" s="788" t="s">
        <v>489</v>
      </c>
      <c r="B106" s="789"/>
      <c r="C106" s="790"/>
    </row>
    <row r="107" spans="1:3" ht="12" customHeight="1">
      <c r="A107" s="397"/>
      <c r="B107" s="765" t="s">
        <v>491</v>
      </c>
      <c r="C107" s="766"/>
    </row>
    <row r="108" spans="1:3">
      <c r="A108" s="397"/>
      <c r="B108" s="765" t="s">
        <v>492</v>
      </c>
      <c r="C108" s="766"/>
    </row>
    <row r="109" spans="1:3">
      <c r="A109" s="397"/>
      <c r="B109" s="765" t="s">
        <v>490</v>
      </c>
      <c r="C109" s="766"/>
    </row>
    <row r="110" spans="1:3">
      <c r="A110" s="798" t="s">
        <v>724</v>
      </c>
      <c r="B110" s="798"/>
      <c r="C110" s="798"/>
    </row>
    <row r="111" spans="1:3">
      <c r="A111" s="799" t="s">
        <v>187</v>
      </c>
      <c r="B111" s="799"/>
      <c r="C111" s="799"/>
    </row>
    <row r="112" spans="1:3">
      <c r="A112" s="612">
        <v>1</v>
      </c>
      <c r="B112" s="800" t="s">
        <v>607</v>
      </c>
      <c r="C112" s="801"/>
    </row>
    <row r="113" spans="1:3">
      <c r="A113" s="612">
        <v>2</v>
      </c>
      <c r="B113" s="802" t="s">
        <v>608</v>
      </c>
      <c r="C113" s="803"/>
    </row>
    <row r="114" spans="1:3">
      <c r="A114" s="612">
        <v>3</v>
      </c>
      <c r="B114" s="800" t="s">
        <v>934</v>
      </c>
      <c r="C114" s="801"/>
    </row>
    <row r="115" spans="1:3">
      <c r="A115" s="612">
        <v>4</v>
      </c>
      <c r="B115" s="800" t="s">
        <v>933</v>
      </c>
      <c r="C115" s="801"/>
    </row>
    <row r="116" spans="1:3">
      <c r="A116" s="612">
        <v>5</v>
      </c>
      <c r="B116" s="616" t="s">
        <v>932</v>
      </c>
      <c r="C116" s="615"/>
    </row>
    <row r="117" spans="1:3">
      <c r="A117" s="612">
        <v>6</v>
      </c>
      <c r="B117" s="800" t="s">
        <v>945</v>
      </c>
      <c r="C117" s="801"/>
    </row>
    <row r="118" spans="1:3" ht="48.6" customHeight="1">
      <c r="A118" s="612">
        <v>7</v>
      </c>
      <c r="B118" s="800" t="s">
        <v>946</v>
      </c>
      <c r="C118" s="801"/>
    </row>
    <row r="119" spans="1:3">
      <c r="A119" s="586">
        <v>8</v>
      </c>
      <c r="B119" s="583" t="s">
        <v>634</v>
      </c>
      <c r="C119" s="609" t="s">
        <v>931</v>
      </c>
    </row>
    <row r="120" spans="1:3" ht="22.5">
      <c r="A120" s="612">
        <v>9.01</v>
      </c>
      <c r="B120" s="583" t="s">
        <v>518</v>
      </c>
      <c r="C120" s="596" t="s">
        <v>683</v>
      </c>
    </row>
    <row r="121" spans="1:3" ht="33.75">
      <c r="A121" s="612">
        <v>9.02</v>
      </c>
      <c r="B121" s="583" t="s">
        <v>519</v>
      </c>
      <c r="C121" s="596" t="s">
        <v>686</v>
      </c>
    </row>
    <row r="122" spans="1:3">
      <c r="A122" s="612">
        <v>9.0299999999999994</v>
      </c>
      <c r="B122" s="599" t="s">
        <v>868</v>
      </c>
      <c r="C122" s="599" t="s">
        <v>609</v>
      </c>
    </row>
    <row r="123" spans="1:3">
      <c r="A123" s="612">
        <v>9.0399999999999991</v>
      </c>
      <c r="B123" s="583" t="s">
        <v>520</v>
      </c>
      <c r="C123" s="599" t="s">
        <v>610</v>
      </c>
    </row>
    <row r="124" spans="1:3">
      <c r="A124" s="612">
        <v>9.0500000000000007</v>
      </c>
      <c r="B124" s="583" t="s">
        <v>521</v>
      </c>
      <c r="C124" s="599" t="s">
        <v>611</v>
      </c>
    </row>
    <row r="125" spans="1:3" ht="22.5">
      <c r="A125" s="612">
        <v>9.06</v>
      </c>
      <c r="B125" s="583" t="s">
        <v>522</v>
      </c>
      <c r="C125" s="599" t="s">
        <v>612</v>
      </c>
    </row>
    <row r="126" spans="1:3">
      <c r="A126" s="612">
        <v>9.07</v>
      </c>
      <c r="B126" s="614" t="s">
        <v>523</v>
      </c>
      <c r="C126" s="599" t="s">
        <v>613</v>
      </c>
    </row>
    <row r="127" spans="1:3" ht="22.5">
      <c r="A127" s="612">
        <v>9.08</v>
      </c>
      <c r="B127" s="583" t="s">
        <v>524</v>
      </c>
      <c r="C127" s="599" t="s">
        <v>614</v>
      </c>
    </row>
    <row r="128" spans="1:3" ht="22.5">
      <c r="A128" s="612">
        <v>9.09</v>
      </c>
      <c r="B128" s="583" t="s">
        <v>525</v>
      </c>
      <c r="C128" s="599" t="s">
        <v>615</v>
      </c>
    </row>
    <row r="129" spans="1:3">
      <c r="A129" s="613">
        <v>9.1</v>
      </c>
      <c r="B129" s="583" t="s">
        <v>526</v>
      </c>
      <c r="C129" s="599" t="s">
        <v>616</v>
      </c>
    </row>
    <row r="130" spans="1:3">
      <c r="A130" s="612">
        <v>9.11</v>
      </c>
      <c r="B130" s="583" t="s">
        <v>527</v>
      </c>
      <c r="C130" s="599" t="s">
        <v>617</v>
      </c>
    </row>
    <row r="131" spans="1:3">
      <c r="A131" s="612">
        <v>9.1199999999999992</v>
      </c>
      <c r="B131" s="583" t="s">
        <v>528</v>
      </c>
      <c r="C131" s="599" t="s">
        <v>618</v>
      </c>
    </row>
    <row r="132" spans="1:3">
      <c r="A132" s="612">
        <v>9.1300000000000008</v>
      </c>
      <c r="B132" s="583" t="s">
        <v>529</v>
      </c>
      <c r="C132" s="599" t="s">
        <v>619</v>
      </c>
    </row>
    <row r="133" spans="1:3">
      <c r="A133" s="612">
        <v>9.14</v>
      </c>
      <c r="B133" s="583" t="s">
        <v>530</v>
      </c>
      <c r="C133" s="599" t="s">
        <v>620</v>
      </c>
    </row>
    <row r="134" spans="1:3">
      <c r="A134" s="612">
        <v>9.15</v>
      </c>
      <c r="B134" s="583" t="s">
        <v>531</v>
      </c>
      <c r="C134" s="599" t="s">
        <v>621</v>
      </c>
    </row>
    <row r="135" spans="1:3" ht="22.5">
      <c r="A135" s="612">
        <v>9.16</v>
      </c>
      <c r="B135" s="583" t="s">
        <v>532</v>
      </c>
      <c r="C135" s="599" t="s">
        <v>622</v>
      </c>
    </row>
    <row r="136" spans="1:3">
      <c r="A136" s="612">
        <v>9.17</v>
      </c>
      <c r="B136" s="599" t="s">
        <v>533</v>
      </c>
      <c r="C136" s="599" t="s">
        <v>623</v>
      </c>
    </row>
    <row r="137" spans="1:3" ht="22.5">
      <c r="A137" s="612">
        <v>9.18</v>
      </c>
      <c r="B137" s="583" t="s">
        <v>534</v>
      </c>
      <c r="C137" s="599" t="s">
        <v>624</v>
      </c>
    </row>
    <row r="138" spans="1:3">
      <c r="A138" s="612">
        <v>9.19</v>
      </c>
      <c r="B138" s="583" t="s">
        <v>535</v>
      </c>
      <c r="C138" s="599" t="s">
        <v>625</v>
      </c>
    </row>
    <row r="139" spans="1:3">
      <c r="A139" s="613">
        <v>9.1999999999999993</v>
      </c>
      <c r="B139" s="583" t="s">
        <v>536</v>
      </c>
      <c r="C139" s="599" t="s">
        <v>626</v>
      </c>
    </row>
    <row r="140" spans="1:3">
      <c r="A140" s="612">
        <v>9.2100000000000009</v>
      </c>
      <c r="B140" s="583" t="s">
        <v>537</v>
      </c>
      <c r="C140" s="599" t="s">
        <v>627</v>
      </c>
    </row>
    <row r="141" spans="1:3">
      <c r="A141" s="612">
        <v>9.2200000000000006</v>
      </c>
      <c r="B141" s="583" t="s">
        <v>538</v>
      </c>
      <c r="C141" s="599" t="s">
        <v>628</v>
      </c>
    </row>
    <row r="142" spans="1:3" ht="22.5">
      <c r="A142" s="612">
        <v>9.23</v>
      </c>
      <c r="B142" s="583" t="s">
        <v>539</v>
      </c>
      <c r="C142" s="599" t="s">
        <v>629</v>
      </c>
    </row>
    <row r="143" spans="1:3" ht="22.5">
      <c r="A143" s="612">
        <v>9.24</v>
      </c>
      <c r="B143" s="583" t="s">
        <v>540</v>
      </c>
      <c r="C143" s="599" t="s">
        <v>630</v>
      </c>
    </row>
    <row r="144" spans="1:3">
      <c r="A144" s="612">
        <v>9.2500000000000107</v>
      </c>
      <c r="B144" s="583" t="s">
        <v>541</v>
      </c>
      <c r="C144" s="599" t="s">
        <v>631</v>
      </c>
    </row>
    <row r="145" spans="1:3" ht="22.5">
      <c r="A145" s="612">
        <v>9.2600000000000193</v>
      </c>
      <c r="B145" s="583" t="s">
        <v>632</v>
      </c>
      <c r="C145" s="611" t="s">
        <v>633</v>
      </c>
    </row>
    <row r="146" spans="1:3" s="398" customFormat="1" ht="22.5">
      <c r="A146" s="612">
        <v>9.2700000000000298</v>
      </c>
      <c r="B146" s="583" t="s">
        <v>99</v>
      </c>
      <c r="C146" s="611" t="s">
        <v>684</v>
      </c>
    </row>
    <row r="147" spans="1:3" s="398" customFormat="1">
      <c r="A147" s="587"/>
      <c r="B147" s="806" t="s">
        <v>635</v>
      </c>
      <c r="C147" s="807"/>
    </row>
    <row r="148" spans="1:3" s="398" customFormat="1">
      <c r="A148" s="586">
        <v>1</v>
      </c>
      <c r="B148" s="808" t="s">
        <v>930</v>
      </c>
      <c r="C148" s="809"/>
    </row>
    <row r="149" spans="1:3" s="398" customFormat="1">
      <c r="A149" s="586">
        <v>2</v>
      </c>
      <c r="B149" s="808" t="s">
        <v>685</v>
      </c>
      <c r="C149" s="809"/>
    </row>
    <row r="150" spans="1:3" s="398" customFormat="1">
      <c r="A150" s="586">
        <v>3</v>
      </c>
      <c r="B150" s="808" t="s">
        <v>682</v>
      </c>
      <c r="C150" s="809"/>
    </row>
    <row r="151" spans="1:3" s="398" customFormat="1">
      <c r="A151" s="587"/>
      <c r="B151" s="806" t="s">
        <v>636</v>
      </c>
      <c r="C151" s="807"/>
    </row>
    <row r="152" spans="1:3" s="398" customFormat="1">
      <c r="A152" s="586">
        <v>1</v>
      </c>
      <c r="B152" s="817" t="s">
        <v>929</v>
      </c>
      <c r="C152" s="818"/>
    </row>
    <row r="153" spans="1:3" s="398" customFormat="1">
      <c r="A153" s="586">
        <v>2</v>
      </c>
      <c r="B153" s="583" t="s">
        <v>866</v>
      </c>
      <c r="C153" s="609" t="s">
        <v>950</v>
      </c>
    </row>
    <row r="154" spans="1:3" ht="22.5">
      <c r="A154" s="586">
        <v>3</v>
      </c>
      <c r="B154" s="583" t="s">
        <v>865</v>
      </c>
      <c r="C154" s="609" t="s">
        <v>928</v>
      </c>
    </row>
    <row r="155" spans="1:3">
      <c r="A155" s="586">
        <v>4</v>
      </c>
      <c r="B155" s="583" t="s">
        <v>511</v>
      </c>
      <c r="C155" s="583" t="s">
        <v>951</v>
      </c>
    </row>
    <row r="156" spans="1:3" ht="24.95" customHeight="1">
      <c r="A156" s="587"/>
      <c r="B156" s="806" t="s">
        <v>637</v>
      </c>
      <c r="C156" s="807"/>
    </row>
    <row r="157" spans="1:3" ht="33.75">
      <c r="A157" s="586"/>
      <c r="B157" s="583" t="s">
        <v>917</v>
      </c>
      <c r="C157" s="588" t="s">
        <v>952</v>
      </c>
    </row>
    <row r="158" spans="1:3">
      <c r="A158" s="587"/>
      <c r="B158" s="806" t="s">
        <v>638</v>
      </c>
      <c r="C158" s="807"/>
    </row>
    <row r="159" spans="1:3" ht="39" customHeight="1">
      <c r="A159" s="587"/>
      <c r="B159" s="815" t="s">
        <v>927</v>
      </c>
      <c r="C159" s="816"/>
    </row>
    <row r="160" spans="1:3">
      <c r="A160" s="587" t="s">
        <v>639</v>
      </c>
      <c r="B160" s="610" t="s">
        <v>549</v>
      </c>
      <c r="C160" s="601" t="s">
        <v>640</v>
      </c>
    </row>
    <row r="161" spans="1:3">
      <c r="A161" s="587" t="s">
        <v>369</v>
      </c>
      <c r="B161" s="607" t="s">
        <v>550</v>
      </c>
      <c r="C161" s="609" t="s">
        <v>926</v>
      </c>
    </row>
    <row r="162" spans="1:3" ht="22.5">
      <c r="A162" s="587" t="s">
        <v>376</v>
      </c>
      <c r="B162" s="601" t="s">
        <v>551</v>
      </c>
      <c r="C162" s="609" t="s">
        <v>641</v>
      </c>
    </row>
    <row r="163" spans="1:3">
      <c r="A163" s="587" t="s">
        <v>642</v>
      </c>
      <c r="B163" s="607" t="s">
        <v>552</v>
      </c>
      <c r="C163" s="608" t="s">
        <v>643</v>
      </c>
    </row>
    <row r="164" spans="1:3" ht="22.5">
      <c r="A164" s="587" t="s">
        <v>644</v>
      </c>
      <c r="B164" s="607" t="s">
        <v>881</v>
      </c>
      <c r="C164" s="606" t="s">
        <v>925</v>
      </c>
    </row>
    <row r="165" spans="1:3" ht="22.5">
      <c r="A165" s="587" t="s">
        <v>377</v>
      </c>
      <c r="B165" s="607" t="s">
        <v>553</v>
      </c>
      <c r="C165" s="606" t="s">
        <v>646</v>
      </c>
    </row>
    <row r="166" spans="1:3" ht="22.5">
      <c r="A166" s="587" t="s">
        <v>645</v>
      </c>
      <c r="B166" s="604" t="s">
        <v>556</v>
      </c>
      <c r="C166" s="605" t="s">
        <v>653</v>
      </c>
    </row>
    <row r="167" spans="1:3" ht="22.5">
      <c r="A167" s="587" t="s">
        <v>647</v>
      </c>
      <c r="B167" s="604" t="s">
        <v>554</v>
      </c>
      <c r="C167" s="606" t="s">
        <v>649</v>
      </c>
    </row>
    <row r="168" spans="1:3" ht="26.45" customHeight="1">
      <c r="A168" s="587" t="s">
        <v>648</v>
      </c>
      <c r="B168" s="604" t="s">
        <v>555</v>
      </c>
      <c r="C168" s="605" t="s">
        <v>651</v>
      </c>
    </row>
    <row r="169" spans="1:3" ht="22.5">
      <c r="A169" s="587" t="s">
        <v>650</v>
      </c>
      <c r="B169" s="581" t="s">
        <v>557</v>
      </c>
      <c r="C169" s="605" t="s">
        <v>655</v>
      </c>
    </row>
    <row r="170" spans="1:3" ht="22.5">
      <c r="A170" s="587" t="s">
        <v>652</v>
      </c>
      <c r="B170" s="604" t="s">
        <v>558</v>
      </c>
      <c r="C170" s="603" t="s">
        <v>656</v>
      </c>
    </row>
    <row r="171" spans="1:3">
      <c r="A171" s="587" t="s">
        <v>654</v>
      </c>
      <c r="B171" s="602" t="s">
        <v>559</v>
      </c>
      <c r="C171" s="601" t="s">
        <v>657</v>
      </c>
    </row>
    <row r="172" spans="1:3" ht="22.5">
      <c r="A172" s="587"/>
      <c r="B172" s="600" t="s">
        <v>924</v>
      </c>
      <c r="C172" s="599" t="s">
        <v>658</v>
      </c>
    </row>
    <row r="173" spans="1:3" ht="22.5">
      <c r="A173" s="587"/>
      <c r="B173" s="600" t="s">
        <v>923</v>
      </c>
      <c r="C173" s="599" t="s">
        <v>659</v>
      </c>
    </row>
    <row r="174" spans="1:3" ht="22.5">
      <c r="A174" s="587"/>
      <c r="B174" s="600" t="s">
        <v>922</v>
      </c>
      <c r="C174" s="599" t="s">
        <v>660</v>
      </c>
    </row>
    <row r="175" spans="1:3">
      <c r="A175" s="587"/>
      <c r="B175" s="806" t="s">
        <v>661</v>
      </c>
      <c r="C175" s="807"/>
    </row>
    <row r="176" spans="1:3">
      <c r="A176" s="587"/>
      <c r="B176" s="808" t="s">
        <v>921</v>
      </c>
      <c r="C176" s="809"/>
    </row>
    <row r="177" spans="1:3">
      <c r="A177" s="586">
        <v>1</v>
      </c>
      <c r="B177" s="599" t="s">
        <v>563</v>
      </c>
      <c r="C177" s="599" t="s">
        <v>563</v>
      </c>
    </row>
    <row r="178" spans="1:3" ht="33.75">
      <c r="A178" s="586">
        <v>2</v>
      </c>
      <c r="B178" s="599" t="s">
        <v>662</v>
      </c>
      <c r="C178" s="599" t="s">
        <v>663</v>
      </c>
    </row>
    <row r="179" spans="1:3">
      <c r="A179" s="586">
        <v>3</v>
      </c>
      <c r="B179" s="599" t="s">
        <v>565</v>
      </c>
      <c r="C179" s="599" t="s">
        <v>664</v>
      </c>
    </row>
    <row r="180" spans="1:3" ht="22.5">
      <c r="A180" s="586">
        <v>4</v>
      </c>
      <c r="B180" s="599" t="s">
        <v>566</v>
      </c>
      <c r="C180" s="599" t="s">
        <v>665</v>
      </c>
    </row>
    <row r="181" spans="1:3" ht="22.5">
      <c r="A181" s="586">
        <v>5</v>
      </c>
      <c r="B181" s="599" t="s">
        <v>567</v>
      </c>
      <c r="C181" s="599" t="s">
        <v>687</v>
      </c>
    </row>
    <row r="182" spans="1:3" ht="45">
      <c r="A182" s="586">
        <v>6</v>
      </c>
      <c r="B182" s="599" t="s">
        <v>568</v>
      </c>
      <c r="C182" s="599" t="s">
        <v>666</v>
      </c>
    </row>
    <row r="183" spans="1:3">
      <c r="A183" s="587"/>
      <c r="B183" s="806" t="s">
        <v>667</v>
      </c>
      <c r="C183" s="807"/>
    </row>
    <row r="184" spans="1:3">
      <c r="A184" s="587"/>
      <c r="B184" s="810" t="s">
        <v>920</v>
      </c>
      <c r="C184" s="811"/>
    </row>
    <row r="185" spans="1:3" ht="22.5">
      <c r="A185" s="587">
        <v>1.1000000000000001</v>
      </c>
      <c r="B185" s="598" t="s">
        <v>573</v>
      </c>
      <c r="C185" s="596" t="s">
        <v>668</v>
      </c>
    </row>
    <row r="186" spans="1:3" ht="50.1" customHeight="1">
      <c r="A186" s="587" t="s">
        <v>157</v>
      </c>
      <c r="B186" s="582" t="s">
        <v>574</v>
      </c>
      <c r="C186" s="596" t="s">
        <v>669</v>
      </c>
    </row>
    <row r="187" spans="1:3">
      <c r="A187" s="587" t="s">
        <v>575</v>
      </c>
      <c r="B187" s="597" t="s">
        <v>576</v>
      </c>
      <c r="C187" s="812" t="s">
        <v>919</v>
      </c>
    </row>
    <row r="188" spans="1:3">
      <c r="A188" s="587" t="s">
        <v>577</v>
      </c>
      <c r="B188" s="597" t="s">
        <v>578</v>
      </c>
      <c r="C188" s="812"/>
    </row>
    <row r="189" spans="1:3">
      <c r="A189" s="587" t="s">
        <v>579</v>
      </c>
      <c r="B189" s="597" t="s">
        <v>580</v>
      </c>
      <c r="C189" s="812"/>
    </row>
    <row r="190" spans="1:3">
      <c r="A190" s="587" t="s">
        <v>581</v>
      </c>
      <c r="B190" s="597" t="s">
        <v>582</v>
      </c>
      <c r="C190" s="812"/>
    </row>
    <row r="191" spans="1:3" ht="25.5" customHeight="1">
      <c r="A191" s="587">
        <v>1.2</v>
      </c>
      <c r="B191" s="595" t="s">
        <v>895</v>
      </c>
      <c r="C191" s="580" t="s">
        <v>953</v>
      </c>
    </row>
    <row r="192" spans="1:3" ht="22.5">
      <c r="A192" s="587" t="s">
        <v>584</v>
      </c>
      <c r="B192" s="590" t="s">
        <v>585</v>
      </c>
      <c r="C192" s="593" t="s">
        <v>670</v>
      </c>
    </row>
    <row r="193" spans="1:4" ht="22.5">
      <c r="A193" s="587" t="s">
        <v>586</v>
      </c>
      <c r="B193" s="594" t="s">
        <v>587</v>
      </c>
      <c r="C193" s="593" t="s">
        <v>671</v>
      </c>
    </row>
    <row r="194" spans="1:4" ht="26.1" customHeight="1">
      <c r="A194" s="587" t="s">
        <v>588</v>
      </c>
      <c r="B194" s="592" t="s">
        <v>589</v>
      </c>
      <c r="C194" s="580" t="s">
        <v>672</v>
      </c>
    </row>
    <row r="195" spans="1:4" ht="22.5">
      <c r="A195" s="587" t="s">
        <v>590</v>
      </c>
      <c r="B195" s="591" t="s">
        <v>591</v>
      </c>
      <c r="C195" s="580" t="s">
        <v>673</v>
      </c>
      <c r="D195" s="399"/>
    </row>
    <row r="196" spans="1:4" ht="22.5">
      <c r="A196" s="587">
        <v>1.4</v>
      </c>
      <c r="B196" s="590" t="s">
        <v>680</v>
      </c>
      <c r="C196" s="589" t="s">
        <v>674</v>
      </c>
      <c r="D196" s="400"/>
    </row>
    <row r="197" spans="1:4" ht="12.75">
      <c r="A197" s="587">
        <v>1.5</v>
      </c>
      <c r="B197" s="590" t="s">
        <v>681</v>
      </c>
      <c r="C197" s="589" t="s">
        <v>674</v>
      </c>
      <c r="D197" s="401"/>
    </row>
    <row r="198" spans="1:4" ht="12.75">
      <c r="A198" s="587"/>
      <c r="B198" s="798" t="s">
        <v>675</v>
      </c>
      <c r="C198" s="798"/>
      <c r="D198" s="401"/>
    </row>
    <row r="199" spans="1:4" ht="12.75">
      <c r="A199" s="587"/>
      <c r="B199" s="810" t="s">
        <v>918</v>
      </c>
      <c r="C199" s="810"/>
      <c r="D199" s="401"/>
    </row>
    <row r="200" spans="1:4" ht="12.75">
      <c r="A200" s="586"/>
      <c r="B200" s="583" t="s">
        <v>917</v>
      </c>
      <c r="C200" s="588" t="s">
        <v>950</v>
      </c>
      <c r="D200" s="401"/>
    </row>
    <row r="201" spans="1:4" ht="12.75">
      <c r="A201" s="587"/>
      <c r="B201" s="798" t="s">
        <v>676</v>
      </c>
      <c r="C201" s="798"/>
      <c r="D201" s="402"/>
    </row>
    <row r="202" spans="1:4" ht="12.75">
      <c r="A202" s="586"/>
      <c r="B202" s="813" t="s">
        <v>916</v>
      </c>
      <c r="C202" s="813"/>
      <c r="D202" s="403"/>
    </row>
    <row r="203" spans="1:4" ht="12.75">
      <c r="B203" s="798" t="s">
        <v>714</v>
      </c>
      <c r="C203" s="798"/>
      <c r="D203" s="404"/>
    </row>
    <row r="204" spans="1:4" ht="22.5">
      <c r="A204" s="582">
        <v>1</v>
      </c>
      <c r="B204" s="583" t="s">
        <v>690</v>
      </c>
      <c r="C204" s="580" t="s">
        <v>702</v>
      </c>
      <c r="D204" s="403"/>
    </row>
    <row r="205" spans="1:4" ht="18" customHeight="1">
      <c r="A205" s="582">
        <v>2</v>
      </c>
      <c r="B205" s="583" t="s">
        <v>691</v>
      </c>
      <c r="C205" s="580" t="s">
        <v>703</v>
      </c>
      <c r="D205" s="404"/>
    </row>
    <row r="206" spans="1:4" ht="22.5">
      <c r="A206" s="582">
        <v>3</v>
      </c>
      <c r="B206" s="583" t="s">
        <v>692</v>
      </c>
      <c r="C206" s="583" t="s">
        <v>704</v>
      </c>
      <c r="D206" s="405"/>
    </row>
    <row r="207" spans="1:4" ht="12.75">
      <c r="A207" s="582">
        <v>4</v>
      </c>
      <c r="B207" s="583" t="s">
        <v>693</v>
      </c>
      <c r="C207" s="583" t="s">
        <v>705</v>
      </c>
      <c r="D207" s="405"/>
    </row>
    <row r="208" spans="1:4" ht="22.5">
      <c r="A208" s="582">
        <v>5</v>
      </c>
      <c r="B208" s="583" t="s">
        <v>694</v>
      </c>
      <c r="C208" s="583" t="s">
        <v>706</v>
      </c>
    </row>
    <row r="209" spans="1:3" ht="24.6" customHeight="1">
      <c r="A209" s="582">
        <v>6</v>
      </c>
      <c r="B209" s="583" t="s">
        <v>695</v>
      </c>
      <c r="C209" s="583" t="s">
        <v>707</v>
      </c>
    </row>
    <row r="210" spans="1:3" ht="22.5">
      <c r="A210" s="582">
        <v>7</v>
      </c>
      <c r="B210" s="583" t="s">
        <v>696</v>
      </c>
      <c r="C210" s="583" t="s">
        <v>708</v>
      </c>
    </row>
    <row r="211" spans="1:3">
      <c r="A211" s="582">
        <v>7.1</v>
      </c>
      <c r="B211" s="585" t="s">
        <v>697</v>
      </c>
      <c r="C211" s="583" t="s">
        <v>709</v>
      </c>
    </row>
    <row r="212" spans="1:3" ht="22.5">
      <c r="A212" s="582">
        <v>7.2</v>
      </c>
      <c r="B212" s="585" t="s">
        <v>698</v>
      </c>
      <c r="C212" s="583" t="s">
        <v>710</v>
      </c>
    </row>
    <row r="213" spans="1:3">
      <c r="A213" s="582">
        <v>7.3</v>
      </c>
      <c r="B213" s="584" t="s">
        <v>699</v>
      </c>
      <c r="C213" s="583" t="s">
        <v>711</v>
      </c>
    </row>
    <row r="214" spans="1:3" ht="39.6" customHeight="1">
      <c r="A214" s="582">
        <v>8</v>
      </c>
      <c r="B214" s="583" t="s">
        <v>700</v>
      </c>
      <c r="C214" s="580" t="s">
        <v>712</v>
      </c>
    </row>
    <row r="215" spans="1:3">
      <c r="A215" s="582">
        <v>9</v>
      </c>
      <c r="B215" s="583" t="s">
        <v>701</v>
      </c>
      <c r="C215" s="580" t="s">
        <v>713</v>
      </c>
    </row>
    <row r="216" spans="1:3" ht="22.5">
      <c r="A216" s="625">
        <v>10.1</v>
      </c>
      <c r="B216" s="626" t="s">
        <v>721</v>
      </c>
      <c r="C216" s="617" t="s">
        <v>722</v>
      </c>
    </row>
    <row r="217" spans="1:3">
      <c r="A217" s="814"/>
      <c r="B217" s="627" t="s">
        <v>908</v>
      </c>
      <c r="C217" s="580" t="s">
        <v>915</v>
      </c>
    </row>
    <row r="218" spans="1:3">
      <c r="A218" s="814"/>
      <c r="B218" s="581" t="s">
        <v>572</v>
      </c>
      <c r="C218" s="580" t="s">
        <v>914</v>
      </c>
    </row>
    <row r="219" spans="1:3">
      <c r="A219" s="814"/>
      <c r="B219" s="581" t="s">
        <v>907</v>
      </c>
      <c r="C219" s="580" t="s">
        <v>954</v>
      </c>
    </row>
    <row r="220" spans="1:3">
      <c r="A220" s="814"/>
      <c r="B220" s="581" t="s">
        <v>715</v>
      </c>
      <c r="C220" s="580" t="s">
        <v>913</v>
      </c>
    </row>
    <row r="221" spans="1:3" ht="22.5">
      <c r="A221" s="814"/>
      <c r="B221" s="581" t="s">
        <v>719</v>
      </c>
      <c r="C221" s="596" t="s">
        <v>912</v>
      </c>
    </row>
    <row r="222" spans="1:3" ht="33.75">
      <c r="A222" s="814"/>
      <c r="B222" s="581" t="s">
        <v>718</v>
      </c>
      <c r="C222" s="580" t="s">
        <v>911</v>
      </c>
    </row>
    <row r="223" spans="1:3">
      <c r="A223" s="814"/>
      <c r="B223" s="581" t="s">
        <v>955</v>
      </c>
      <c r="C223" s="580" t="s">
        <v>910</v>
      </c>
    </row>
    <row r="224" spans="1:3" ht="22.5">
      <c r="A224" s="814"/>
      <c r="B224" s="581" t="s">
        <v>956</v>
      </c>
      <c r="C224" s="580" t="s">
        <v>909</v>
      </c>
    </row>
    <row r="225" spans="1:3" ht="12.75">
      <c r="A225" s="618"/>
      <c r="B225" s="619"/>
      <c r="C225" s="620"/>
    </row>
    <row r="226" spans="1:3" ht="12.75">
      <c r="A226" s="618"/>
      <c r="B226" s="620"/>
      <c r="C226" s="621"/>
    </row>
    <row r="227" spans="1:3" ht="12.75">
      <c r="A227" s="618"/>
      <c r="B227" s="620"/>
      <c r="C227" s="621"/>
    </row>
    <row r="228" spans="1:3" ht="12.75">
      <c r="A228" s="618"/>
      <c r="B228" s="622"/>
      <c r="C228" s="621"/>
    </row>
    <row r="229" spans="1:3" ht="12.75">
      <c r="A229" s="805"/>
      <c r="B229" s="623"/>
      <c r="C229" s="621"/>
    </row>
    <row r="230" spans="1:3" ht="12.75">
      <c r="A230" s="805"/>
      <c r="B230" s="623"/>
      <c r="C230" s="621"/>
    </row>
    <row r="231" spans="1:3" ht="12.75">
      <c r="A231" s="805"/>
      <c r="B231" s="623"/>
      <c r="C231" s="621"/>
    </row>
    <row r="232" spans="1:3" ht="12.75">
      <c r="A232" s="805"/>
      <c r="B232" s="623"/>
      <c r="C232" s="624"/>
    </row>
    <row r="233" spans="1:3" ht="40.5" customHeight="1">
      <c r="A233" s="805"/>
      <c r="B233" s="623"/>
      <c r="C233" s="621"/>
    </row>
    <row r="234" spans="1:3" ht="24" customHeight="1">
      <c r="A234" s="805"/>
      <c r="B234" s="623"/>
      <c r="C234" s="621"/>
    </row>
    <row r="235" spans="1:3" ht="12.75">
      <c r="A235" s="805"/>
      <c r="B235" s="623"/>
      <c r="C235" s="621"/>
    </row>
  </sheetData>
  <mergeCells count="131">
    <mergeCell ref="B156:C156"/>
    <mergeCell ref="B158:C158"/>
    <mergeCell ref="B159:C159"/>
    <mergeCell ref="B115:C115"/>
    <mergeCell ref="B117:C117"/>
    <mergeCell ref="B118:C118"/>
    <mergeCell ref="B147:C147"/>
    <mergeCell ref="B148:C148"/>
    <mergeCell ref="B149:C149"/>
    <mergeCell ref="B150:C150"/>
    <mergeCell ref="B151:C151"/>
    <mergeCell ref="B152:C152"/>
    <mergeCell ref="A229:A235"/>
    <mergeCell ref="B175:C175"/>
    <mergeCell ref="B176:C176"/>
    <mergeCell ref="B183:C183"/>
    <mergeCell ref="B184:C184"/>
    <mergeCell ref="C187:C190"/>
    <mergeCell ref="B198:C198"/>
    <mergeCell ref="B199:C199"/>
    <mergeCell ref="B201:C201"/>
    <mergeCell ref="B202:C202"/>
    <mergeCell ref="B203:C203"/>
    <mergeCell ref="A217:A224"/>
    <mergeCell ref="B109:C109"/>
    <mergeCell ref="A110:C110"/>
    <mergeCell ref="A111:C111"/>
    <mergeCell ref="B112:C112"/>
    <mergeCell ref="B113:C113"/>
    <mergeCell ref="B114:C114"/>
    <mergeCell ref="A96:C96"/>
    <mergeCell ref="A104:C104"/>
    <mergeCell ref="B105:C105"/>
    <mergeCell ref="A106:C106"/>
    <mergeCell ref="B107:C107"/>
    <mergeCell ref="B108:C108"/>
    <mergeCell ref="B90:C90"/>
    <mergeCell ref="B91:C91"/>
    <mergeCell ref="B92:C92"/>
    <mergeCell ref="B93:C93"/>
    <mergeCell ref="B94:C94"/>
    <mergeCell ref="A95:C95"/>
    <mergeCell ref="B84:C84"/>
    <mergeCell ref="B85:C85"/>
    <mergeCell ref="B86:C86"/>
    <mergeCell ref="A87:C87"/>
    <mergeCell ref="B88:C88"/>
    <mergeCell ref="B89:C89"/>
    <mergeCell ref="B78:C78"/>
    <mergeCell ref="A79:C79"/>
    <mergeCell ref="B80:C80"/>
    <mergeCell ref="B81:C81"/>
    <mergeCell ref="B82:C82"/>
    <mergeCell ref="B83:C83"/>
    <mergeCell ref="B72:C72"/>
    <mergeCell ref="B73:C73"/>
    <mergeCell ref="B74:C74"/>
    <mergeCell ref="A75:C75"/>
    <mergeCell ref="B76:C76"/>
    <mergeCell ref="B77:C77"/>
    <mergeCell ref="A66:C66"/>
    <mergeCell ref="B67:C67"/>
    <mergeCell ref="B68:C68"/>
    <mergeCell ref="B69:C69"/>
    <mergeCell ref="B70:C70"/>
    <mergeCell ref="B71:C71"/>
    <mergeCell ref="B60:C60"/>
    <mergeCell ref="B61:C61"/>
    <mergeCell ref="B62:C62"/>
    <mergeCell ref="B63:C63"/>
    <mergeCell ref="A64:C64"/>
    <mergeCell ref="B65:C65"/>
    <mergeCell ref="A54:C54"/>
    <mergeCell ref="B55:C55"/>
    <mergeCell ref="B56:C56"/>
    <mergeCell ref="B57:C57"/>
    <mergeCell ref="B58:C58"/>
    <mergeCell ref="B59:C59"/>
    <mergeCell ref="B48:C48"/>
    <mergeCell ref="B49:C49"/>
    <mergeCell ref="B50:C50"/>
    <mergeCell ref="B51:C51"/>
    <mergeCell ref="B52:C52"/>
    <mergeCell ref="B53:C53"/>
    <mergeCell ref="B42:C42"/>
    <mergeCell ref="B43:C43"/>
    <mergeCell ref="B44:C44"/>
    <mergeCell ref="A45:C45"/>
    <mergeCell ref="B46:C46"/>
    <mergeCell ref="A47:C47"/>
    <mergeCell ref="B37:C37"/>
    <mergeCell ref="B38:C38"/>
    <mergeCell ref="B40:C40"/>
    <mergeCell ref="A41:C41"/>
    <mergeCell ref="B35:C35"/>
    <mergeCell ref="B33:C33"/>
    <mergeCell ref="B36:C36"/>
    <mergeCell ref="B39:C39"/>
    <mergeCell ref="B25:C25"/>
    <mergeCell ref="A26:C26"/>
    <mergeCell ref="B27:C27"/>
    <mergeCell ref="A28:C28"/>
    <mergeCell ref="B29:C29"/>
    <mergeCell ref="B30:C30"/>
    <mergeCell ref="B22:C22"/>
    <mergeCell ref="B23:C23"/>
    <mergeCell ref="B24:C24"/>
    <mergeCell ref="B16:C16"/>
    <mergeCell ref="B17:C17"/>
    <mergeCell ref="B18:C18"/>
    <mergeCell ref="B31:C31"/>
    <mergeCell ref="B32:C32"/>
    <mergeCell ref="B34:C34"/>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s>
  <conditionalFormatting sqref="B225">
    <cfRule type="duplicateValues" dxfId="7" priority="5"/>
    <cfRule type="duplicateValues" dxfId="6" priority="6"/>
  </conditionalFormatting>
  <conditionalFormatting sqref="B225">
    <cfRule type="duplicateValues" dxfId="5" priority="7"/>
  </conditionalFormatting>
  <conditionalFormatting sqref="B225">
    <cfRule type="duplicateValues" dxfId="4" priority="8"/>
  </conditionalFormatting>
  <conditionalFormatting sqref="B213">
    <cfRule type="duplicateValues" dxfId="3" priority="1"/>
    <cfRule type="duplicateValues" dxfId="2" priority="2"/>
  </conditionalFormatting>
  <conditionalFormatting sqref="B213">
    <cfRule type="duplicateValues" dxfId="1" priority="3"/>
  </conditionalFormatting>
  <conditionalFormatting sqref="B213">
    <cfRule type="duplicateValues" dxfId="0" priority="4"/>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5"/>
  <sheetViews>
    <sheetView showGridLines="0" zoomScaleNormal="100" workbookViewId="0">
      <selection activeCell="B1" sqref="B1:B2"/>
    </sheetView>
  </sheetViews>
  <sheetFormatPr defaultRowHeight="15"/>
  <cols>
    <col min="2" max="2" width="66.5703125" customWidth="1"/>
    <col min="3" max="8" width="17.85546875" customWidth="1"/>
  </cols>
  <sheetData>
    <row r="1" spans="1:8" ht="15.75">
      <c r="A1" s="17" t="s">
        <v>108</v>
      </c>
      <c r="B1" s="821" t="str">
        <f>'1. key ratios'!B1</f>
        <v>სს იშბანკი საქართველო</v>
      </c>
      <c r="C1" s="16"/>
      <c r="D1" s="222"/>
      <c r="E1" s="222"/>
      <c r="F1" s="222"/>
      <c r="G1" s="222"/>
    </row>
    <row r="2" spans="1:8" ht="15.75">
      <c r="A2" s="17" t="s">
        <v>109</v>
      </c>
      <c r="B2" s="822">
        <f>'1. key ratios'!B2</f>
        <v>45016</v>
      </c>
      <c r="C2" s="29"/>
      <c r="D2" s="18"/>
      <c r="E2" s="18"/>
      <c r="F2" s="18"/>
      <c r="G2" s="18"/>
      <c r="H2" s="1"/>
    </row>
    <row r="3" spans="1:8" ht="15.75">
      <c r="A3" s="17"/>
      <c r="B3" s="16"/>
      <c r="C3" s="29"/>
      <c r="D3" s="18"/>
      <c r="E3" s="18"/>
      <c r="F3" s="18"/>
      <c r="G3" s="18"/>
      <c r="H3" s="1"/>
    </row>
    <row r="4" spans="1:8">
      <c r="A4" s="652" t="s">
        <v>25</v>
      </c>
      <c r="B4" s="650" t="s">
        <v>166</v>
      </c>
      <c r="C4" s="648" t="s">
        <v>114</v>
      </c>
      <c r="D4" s="648"/>
      <c r="E4" s="648"/>
      <c r="F4" s="648" t="s">
        <v>115</v>
      </c>
      <c r="G4" s="648"/>
      <c r="H4" s="649"/>
    </row>
    <row r="5" spans="1:8" ht="15.6" customHeight="1">
      <c r="A5" s="653"/>
      <c r="B5" s="651"/>
      <c r="C5" s="440" t="s">
        <v>26</v>
      </c>
      <c r="D5" s="440" t="s">
        <v>88</v>
      </c>
      <c r="E5" s="440" t="s">
        <v>66</v>
      </c>
      <c r="F5" s="440" t="s">
        <v>26</v>
      </c>
      <c r="G5" s="440" t="s">
        <v>88</v>
      </c>
      <c r="H5" s="440" t="s">
        <v>66</v>
      </c>
    </row>
    <row r="6" spans="1:8">
      <c r="A6" s="469">
        <v>1</v>
      </c>
      <c r="B6" s="441" t="s">
        <v>776</v>
      </c>
      <c r="C6" s="865">
        <f>SUM(C7:C12)</f>
        <v>5465658.2346065687</v>
      </c>
      <c r="D6" s="865">
        <f>SUM(D7:D12)</f>
        <v>3105948.97729473</v>
      </c>
      <c r="E6" s="866">
        <f>C6+D6</f>
        <v>8571607.2119012997</v>
      </c>
      <c r="F6" s="424">
        <f>SUM(F7:F12)</f>
        <v>0</v>
      </c>
      <c r="G6" s="424">
        <f>SUM(G7:G12)</f>
        <v>0</v>
      </c>
      <c r="H6" s="425">
        <f>F6+G6</f>
        <v>0</v>
      </c>
    </row>
    <row r="7" spans="1:8">
      <c r="A7" s="469">
        <v>1.1000000000000001</v>
      </c>
      <c r="B7" s="442" t="s">
        <v>730</v>
      </c>
      <c r="C7" s="865"/>
      <c r="D7" s="865"/>
      <c r="E7" s="866">
        <f t="shared" ref="E7:E45" si="0">C7+D7</f>
        <v>0</v>
      </c>
      <c r="F7" s="424"/>
      <c r="G7" s="424"/>
      <c r="H7" s="425">
        <f t="shared" ref="H7:H45" si="1">F7+G7</f>
        <v>0</v>
      </c>
    </row>
    <row r="8" spans="1:8" ht="21">
      <c r="A8" s="469">
        <v>1.2</v>
      </c>
      <c r="B8" s="442" t="s">
        <v>777</v>
      </c>
      <c r="C8" s="865"/>
      <c r="D8" s="865"/>
      <c r="E8" s="866">
        <f t="shared" si="0"/>
        <v>0</v>
      </c>
      <c r="F8" s="424"/>
      <c r="G8" s="424"/>
      <c r="H8" s="425">
        <f t="shared" si="1"/>
        <v>0</v>
      </c>
    </row>
    <row r="9" spans="1:8" ht="21.6" customHeight="1">
      <c r="A9" s="469">
        <v>1.3</v>
      </c>
      <c r="B9" s="436" t="s">
        <v>778</v>
      </c>
      <c r="C9" s="865"/>
      <c r="D9" s="865"/>
      <c r="E9" s="866">
        <f t="shared" si="0"/>
        <v>0</v>
      </c>
      <c r="F9" s="424"/>
      <c r="G9" s="424"/>
      <c r="H9" s="425">
        <f t="shared" si="1"/>
        <v>0</v>
      </c>
    </row>
    <row r="10" spans="1:8" ht="21">
      <c r="A10" s="469">
        <v>1.4</v>
      </c>
      <c r="B10" s="436" t="s">
        <v>734</v>
      </c>
      <c r="C10" s="865">
        <v>2762.8174175824179</v>
      </c>
      <c r="D10" s="865">
        <v>15603.108844776407</v>
      </c>
      <c r="E10" s="866">
        <f t="shared" si="0"/>
        <v>18365.926262358826</v>
      </c>
      <c r="F10" s="424"/>
      <c r="G10" s="424"/>
      <c r="H10" s="425">
        <f t="shared" si="1"/>
        <v>0</v>
      </c>
    </row>
    <row r="11" spans="1:8">
      <c r="A11" s="469">
        <v>1.5</v>
      </c>
      <c r="B11" s="436" t="s">
        <v>737</v>
      </c>
      <c r="C11" s="865">
        <v>5462895.4171889862</v>
      </c>
      <c r="D11" s="865">
        <v>3090345.8684499534</v>
      </c>
      <c r="E11" s="866">
        <f t="shared" si="0"/>
        <v>8553241.2856389396</v>
      </c>
      <c r="F11" s="424"/>
      <c r="G11" s="424"/>
      <c r="H11" s="425">
        <f t="shared" si="1"/>
        <v>0</v>
      </c>
    </row>
    <row r="12" spans="1:8">
      <c r="A12" s="469">
        <v>1.6</v>
      </c>
      <c r="B12" s="443" t="s">
        <v>99</v>
      </c>
      <c r="C12" s="865"/>
      <c r="D12" s="865"/>
      <c r="E12" s="866">
        <f t="shared" si="0"/>
        <v>0</v>
      </c>
      <c r="F12" s="424"/>
      <c r="G12" s="424"/>
      <c r="H12" s="425">
        <f t="shared" si="1"/>
        <v>0</v>
      </c>
    </row>
    <row r="13" spans="1:8">
      <c r="A13" s="469">
        <v>2</v>
      </c>
      <c r="B13" s="444" t="s">
        <v>779</v>
      </c>
      <c r="C13" s="865">
        <f>SUM(C14:C17)</f>
        <v>-838733.51606290217</v>
      </c>
      <c r="D13" s="865">
        <f>SUM(D14:D17)</f>
        <v>-1484796.3874028369</v>
      </c>
      <c r="E13" s="866">
        <f t="shared" si="0"/>
        <v>-2323529.903465739</v>
      </c>
      <c r="F13" s="424">
        <f>SUM(F14:F17)</f>
        <v>0</v>
      </c>
      <c r="G13" s="424">
        <f>SUM(G14:G17)</f>
        <v>0</v>
      </c>
      <c r="H13" s="425">
        <f t="shared" si="1"/>
        <v>0</v>
      </c>
    </row>
    <row r="14" spans="1:8">
      <c r="A14" s="469">
        <v>2.1</v>
      </c>
      <c r="B14" s="436" t="s">
        <v>780</v>
      </c>
      <c r="C14" s="865"/>
      <c r="D14" s="865"/>
      <c r="E14" s="866">
        <f t="shared" si="0"/>
        <v>0</v>
      </c>
      <c r="F14" s="424"/>
      <c r="G14" s="424"/>
      <c r="H14" s="425">
        <f t="shared" si="1"/>
        <v>0</v>
      </c>
    </row>
    <row r="15" spans="1:8" ht="24.6" customHeight="1">
      <c r="A15" s="469">
        <v>2.2000000000000002</v>
      </c>
      <c r="B15" s="436" t="s">
        <v>781</v>
      </c>
      <c r="C15" s="865"/>
      <c r="D15" s="865"/>
      <c r="E15" s="866">
        <f t="shared" si="0"/>
        <v>0</v>
      </c>
      <c r="F15" s="424"/>
      <c r="G15" s="424"/>
      <c r="H15" s="425">
        <f t="shared" si="1"/>
        <v>0</v>
      </c>
    </row>
    <row r="16" spans="1:8" ht="20.45" customHeight="1">
      <c r="A16" s="469">
        <v>2.2999999999999998</v>
      </c>
      <c r="B16" s="436" t="s">
        <v>782</v>
      </c>
      <c r="C16" s="865">
        <v>-838733.51606290217</v>
      </c>
      <c r="D16" s="865">
        <v>-1484796.3874028369</v>
      </c>
      <c r="E16" s="866">
        <f t="shared" si="0"/>
        <v>-2323529.903465739</v>
      </c>
      <c r="F16" s="424"/>
      <c r="G16" s="424"/>
      <c r="H16" s="425">
        <f t="shared" si="1"/>
        <v>0</v>
      </c>
    </row>
    <row r="17" spans="1:8">
      <c r="A17" s="469">
        <v>2.4</v>
      </c>
      <c r="B17" s="436" t="s">
        <v>783</v>
      </c>
      <c r="C17" s="865"/>
      <c r="D17" s="865"/>
      <c r="E17" s="866">
        <f t="shared" si="0"/>
        <v>0</v>
      </c>
      <c r="F17" s="424"/>
      <c r="G17" s="424"/>
      <c r="H17" s="425">
        <f t="shared" si="1"/>
        <v>0</v>
      </c>
    </row>
    <row r="18" spans="1:8">
      <c r="A18" s="469">
        <v>3</v>
      </c>
      <c r="B18" s="444" t="s">
        <v>784</v>
      </c>
      <c r="C18" s="865"/>
      <c r="D18" s="865"/>
      <c r="E18" s="866">
        <f t="shared" si="0"/>
        <v>0</v>
      </c>
      <c r="F18" s="424"/>
      <c r="G18" s="424"/>
      <c r="H18" s="425">
        <f t="shared" si="1"/>
        <v>0</v>
      </c>
    </row>
    <row r="19" spans="1:8">
      <c r="A19" s="469">
        <v>4</v>
      </c>
      <c r="B19" s="444" t="s">
        <v>785</v>
      </c>
      <c r="C19" s="865">
        <v>30669.140000000036</v>
      </c>
      <c r="D19" s="865">
        <v>137073.50077200006</v>
      </c>
      <c r="E19" s="866">
        <f t="shared" si="0"/>
        <v>167742.6407720001</v>
      </c>
      <c r="F19" s="424"/>
      <c r="G19" s="424"/>
      <c r="H19" s="425">
        <f t="shared" si="1"/>
        <v>0</v>
      </c>
    </row>
    <row r="20" spans="1:8">
      <c r="A20" s="469">
        <v>5</v>
      </c>
      <c r="B20" s="444" t="s">
        <v>786</v>
      </c>
      <c r="C20" s="865">
        <v>-9105.9600000000009</v>
      </c>
      <c r="D20" s="865">
        <v>-217219.67725199999</v>
      </c>
      <c r="E20" s="866">
        <f t="shared" si="0"/>
        <v>-226325.63725199999</v>
      </c>
      <c r="F20" s="424"/>
      <c r="G20" s="424"/>
      <c r="H20" s="425">
        <f t="shared" si="1"/>
        <v>0</v>
      </c>
    </row>
    <row r="21" spans="1:8" ht="38.450000000000003" customHeight="1">
      <c r="A21" s="469">
        <v>6</v>
      </c>
      <c r="B21" s="444" t="s">
        <v>787</v>
      </c>
      <c r="C21" s="865"/>
      <c r="D21" s="865"/>
      <c r="E21" s="866">
        <f t="shared" si="0"/>
        <v>0</v>
      </c>
      <c r="F21" s="424"/>
      <c r="G21" s="424"/>
      <c r="H21" s="425">
        <f t="shared" si="1"/>
        <v>0</v>
      </c>
    </row>
    <row r="22" spans="1:8" ht="27.6" customHeight="1">
      <c r="A22" s="469">
        <v>7</v>
      </c>
      <c r="B22" s="444" t="s">
        <v>788</v>
      </c>
      <c r="C22" s="865"/>
      <c r="D22" s="865"/>
      <c r="E22" s="866">
        <f t="shared" si="0"/>
        <v>0</v>
      </c>
      <c r="F22" s="424"/>
      <c r="G22" s="424"/>
      <c r="H22" s="425">
        <f t="shared" si="1"/>
        <v>0</v>
      </c>
    </row>
    <row r="23" spans="1:8" ht="36.950000000000003" customHeight="1">
      <c r="A23" s="469">
        <v>8</v>
      </c>
      <c r="B23" s="445" t="s">
        <v>789</v>
      </c>
      <c r="C23" s="865"/>
      <c r="D23" s="865"/>
      <c r="E23" s="866">
        <f t="shared" si="0"/>
        <v>0</v>
      </c>
      <c r="F23" s="424"/>
      <c r="G23" s="424"/>
      <c r="H23" s="425">
        <f t="shared" si="1"/>
        <v>0</v>
      </c>
    </row>
    <row r="24" spans="1:8" ht="34.5" customHeight="1">
      <c r="A24" s="469">
        <v>9</v>
      </c>
      <c r="B24" s="445" t="s">
        <v>790</v>
      </c>
      <c r="C24" s="865"/>
      <c r="D24" s="865"/>
      <c r="E24" s="866">
        <f t="shared" si="0"/>
        <v>0</v>
      </c>
      <c r="F24" s="424"/>
      <c r="G24" s="424"/>
      <c r="H24" s="425">
        <f t="shared" si="1"/>
        <v>0</v>
      </c>
    </row>
    <row r="25" spans="1:8">
      <c r="A25" s="469">
        <v>10</v>
      </c>
      <c r="B25" s="444" t="s">
        <v>791</v>
      </c>
      <c r="C25" s="865">
        <v>1222200.5300000035</v>
      </c>
      <c r="D25" s="865"/>
      <c r="E25" s="866">
        <f t="shared" si="0"/>
        <v>1222200.5300000035</v>
      </c>
      <c r="F25" s="424"/>
      <c r="G25" s="424"/>
      <c r="H25" s="425">
        <f t="shared" si="1"/>
        <v>0</v>
      </c>
    </row>
    <row r="26" spans="1:8" ht="27" customHeight="1">
      <c r="A26" s="469">
        <v>11</v>
      </c>
      <c r="B26" s="446" t="s">
        <v>792</v>
      </c>
      <c r="C26" s="865"/>
      <c r="D26" s="865"/>
      <c r="E26" s="866">
        <f t="shared" si="0"/>
        <v>0</v>
      </c>
      <c r="F26" s="424"/>
      <c r="G26" s="424"/>
      <c r="H26" s="425">
        <f t="shared" si="1"/>
        <v>0</v>
      </c>
    </row>
    <row r="27" spans="1:8">
      <c r="A27" s="469">
        <v>12</v>
      </c>
      <c r="B27" s="444" t="s">
        <v>793</v>
      </c>
      <c r="C27" s="865">
        <v>588839.12000000011</v>
      </c>
      <c r="D27" s="865">
        <v>293593.51183599996</v>
      </c>
      <c r="E27" s="866">
        <f t="shared" si="0"/>
        <v>882432.63183600013</v>
      </c>
      <c r="F27" s="424"/>
      <c r="G27" s="424"/>
      <c r="H27" s="425">
        <f t="shared" si="1"/>
        <v>0</v>
      </c>
    </row>
    <row r="28" spans="1:8">
      <c r="A28" s="469">
        <v>13</v>
      </c>
      <c r="B28" s="447" t="s">
        <v>794</v>
      </c>
      <c r="C28" s="865"/>
      <c r="D28" s="865"/>
      <c r="E28" s="866">
        <f t="shared" si="0"/>
        <v>0</v>
      </c>
      <c r="F28" s="424"/>
      <c r="G28" s="424"/>
      <c r="H28" s="425">
        <f t="shared" si="1"/>
        <v>0</v>
      </c>
    </row>
    <row r="29" spans="1:8">
      <c r="A29" s="469">
        <v>14</v>
      </c>
      <c r="B29" s="448" t="s">
        <v>795</v>
      </c>
      <c r="C29" s="865">
        <f>SUM(C30:C31)</f>
        <v>-1410055.9731352041</v>
      </c>
      <c r="D29" s="865">
        <f>SUM(D30:D31)</f>
        <v>-307447.18449999997</v>
      </c>
      <c r="E29" s="866">
        <f t="shared" si="0"/>
        <v>-1717503.157635204</v>
      </c>
      <c r="F29" s="424">
        <f>SUM(F30:F31)</f>
        <v>0</v>
      </c>
      <c r="G29" s="424">
        <f>SUM(G30:G31)</f>
        <v>0</v>
      </c>
      <c r="H29" s="425">
        <f t="shared" si="1"/>
        <v>0</v>
      </c>
    </row>
    <row r="30" spans="1:8">
      <c r="A30" s="469">
        <v>14.1</v>
      </c>
      <c r="B30" s="419" t="s">
        <v>796</v>
      </c>
      <c r="C30" s="865">
        <v>-785203.56313520414</v>
      </c>
      <c r="D30" s="865">
        <v>-260423.00449999998</v>
      </c>
      <c r="E30" s="866">
        <f t="shared" si="0"/>
        <v>-1045626.5676352042</v>
      </c>
      <c r="F30" s="424"/>
      <c r="G30" s="424"/>
      <c r="H30" s="425">
        <f t="shared" si="1"/>
        <v>0</v>
      </c>
    </row>
    <row r="31" spans="1:8">
      <c r="A31" s="469">
        <v>14.2</v>
      </c>
      <c r="B31" s="419" t="s">
        <v>797</v>
      </c>
      <c r="C31" s="865">
        <v>-624852.41</v>
      </c>
      <c r="D31" s="865">
        <v>-47024.18</v>
      </c>
      <c r="E31" s="866">
        <f t="shared" si="0"/>
        <v>-671876.59000000008</v>
      </c>
      <c r="F31" s="424"/>
      <c r="G31" s="424"/>
      <c r="H31" s="425">
        <f t="shared" si="1"/>
        <v>0</v>
      </c>
    </row>
    <row r="32" spans="1:8">
      <c r="A32" s="469">
        <v>15</v>
      </c>
      <c r="B32" s="449" t="s">
        <v>798</v>
      </c>
      <c r="C32" s="865">
        <v>-277917.87264383561</v>
      </c>
      <c r="D32" s="865"/>
      <c r="E32" s="866">
        <f t="shared" si="0"/>
        <v>-277917.87264383561</v>
      </c>
      <c r="F32" s="424"/>
      <c r="G32" s="424"/>
      <c r="H32" s="425">
        <f t="shared" si="1"/>
        <v>0</v>
      </c>
    </row>
    <row r="33" spans="1:8" ht="22.5" customHeight="1">
      <c r="A33" s="469">
        <v>16</v>
      </c>
      <c r="B33" s="415" t="s">
        <v>799</v>
      </c>
      <c r="C33" s="865"/>
      <c r="D33" s="865"/>
      <c r="E33" s="866">
        <f t="shared" si="0"/>
        <v>0</v>
      </c>
      <c r="F33" s="424"/>
      <c r="G33" s="424"/>
      <c r="H33" s="425">
        <f t="shared" si="1"/>
        <v>0</v>
      </c>
    </row>
    <row r="34" spans="1:8">
      <c r="A34" s="469">
        <v>17</v>
      </c>
      <c r="B34" s="444" t="s">
        <v>800</v>
      </c>
      <c r="C34" s="865">
        <f>SUM(C35:C36)</f>
        <v>6436.3974903908456</v>
      </c>
      <c r="D34" s="865">
        <f>SUM(D35:D36)</f>
        <v>-543567.85191868932</v>
      </c>
      <c r="E34" s="866">
        <f t="shared" si="0"/>
        <v>-537131.45442829852</v>
      </c>
      <c r="F34" s="424">
        <f>SUM(F35:F36)</f>
        <v>0</v>
      </c>
      <c r="G34" s="424">
        <f>SUM(G35:G36)</f>
        <v>0</v>
      </c>
      <c r="H34" s="425">
        <f t="shared" si="1"/>
        <v>0</v>
      </c>
    </row>
    <row r="35" spans="1:8">
      <c r="A35" s="469">
        <v>17.100000000000001</v>
      </c>
      <c r="B35" s="450" t="s">
        <v>801</v>
      </c>
      <c r="C35" s="865">
        <v>-4865.6317758906098</v>
      </c>
      <c r="D35" s="865">
        <v>-12950.948902655407</v>
      </c>
      <c r="E35" s="866">
        <f t="shared" si="0"/>
        <v>-17816.580678546015</v>
      </c>
      <c r="F35" s="424"/>
      <c r="G35" s="424"/>
      <c r="H35" s="425">
        <f t="shared" si="1"/>
        <v>0</v>
      </c>
    </row>
    <row r="36" spans="1:8">
      <c r="A36" s="469">
        <v>17.2</v>
      </c>
      <c r="B36" s="419" t="s">
        <v>802</v>
      </c>
      <c r="C36" s="865">
        <v>11302.029266281455</v>
      </c>
      <c r="D36" s="865">
        <v>-530616.90301603393</v>
      </c>
      <c r="E36" s="866">
        <f t="shared" si="0"/>
        <v>-519314.87374975247</v>
      </c>
      <c r="F36" s="424"/>
      <c r="G36" s="424"/>
      <c r="H36" s="425">
        <f t="shared" si="1"/>
        <v>0</v>
      </c>
    </row>
    <row r="37" spans="1:8" ht="41.45" customHeight="1">
      <c r="A37" s="469">
        <v>18</v>
      </c>
      <c r="B37" s="451" t="s">
        <v>803</v>
      </c>
      <c r="C37" s="865">
        <f>SUM(C38:C39)</f>
        <v>128.018881890183</v>
      </c>
      <c r="D37" s="865">
        <f>SUM(D38:D39)</f>
        <v>6146.4243442921097</v>
      </c>
      <c r="E37" s="866">
        <f t="shared" si="0"/>
        <v>6274.4432261822931</v>
      </c>
      <c r="F37" s="424">
        <f>SUM(F38:F39)</f>
        <v>0</v>
      </c>
      <c r="G37" s="452">
        <f>SUM(G38:G39)</f>
        <v>0</v>
      </c>
      <c r="H37" s="425">
        <f t="shared" si="1"/>
        <v>0</v>
      </c>
    </row>
    <row r="38" spans="1:8" ht="21">
      <c r="A38" s="469">
        <v>18.100000000000001</v>
      </c>
      <c r="B38" s="436" t="s">
        <v>804</v>
      </c>
      <c r="C38" s="865">
        <v>128.018881890183</v>
      </c>
      <c r="D38" s="865">
        <v>6146.4243442921097</v>
      </c>
      <c r="E38" s="866">
        <f t="shared" si="0"/>
        <v>6274.4432261822931</v>
      </c>
      <c r="F38" s="424"/>
      <c r="G38" s="424"/>
      <c r="H38" s="425">
        <f t="shared" si="1"/>
        <v>0</v>
      </c>
    </row>
    <row r="39" spans="1:8">
      <c r="A39" s="469">
        <v>18.2</v>
      </c>
      <c r="B39" s="436" t="s">
        <v>805</v>
      </c>
      <c r="C39" s="865"/>
      <c r="D39" s="865"/>
      <c r="E39" s="866">
        <f t="shared" si="0"/>
        <v>0</v>
      </c>
      <c r="F39" s="424"/>
      <c r="G39" s="424"/>
      <c r="H39" s="425">
        <f t="shared" si="1"/>
        <v>0</v>
      </c>
    </row>
    <row r="40" spans="1:8" ht="24.6" customHeight="1">
      <c r="A40" s="469">
        <v>19</v>
      </c>
      <c r="B40" s="451" t="s">
        <v>806</v>
      </c>
      <c r="C40" s="865"/>
      <c r="D40" s="865"/>
      <c r="E40" s="866">
        <f t="shared" si="0"/>
        <v>0</v>
      </c>
      <c r="F40" s="424"/>
      <c r="G40" s="424"/>
      <c r="H40" s="425">
        <f t="shared" si="1"/>
        <v>0</v>
      </c>
    </row>
    <row r="41" spans="1:8" ht="24.95" customHeight="1">
      <c r="A41" s="469">
        <v>20</v>
      </c>
      <c r="B41" s="451" t="s">
        <v>807</v>
      </c>
      <c r="C41" s="865"/>
      <c r="D41" s="865"/>
      <c r="E41" s="866">
        <f t="shared" si="0"/>
        <v>0</v>
      </c>
      <c r="F41" s="424"/>
      <c r="G41" s="424"/>
      <c r="H41" s="425">
        <f t="shared" si="1"/>
        <v>0</v>
      </c>
    </row>
    <row r="42" spans="1:8" ht="33" customHeight="1">
      <c r="A42" s="469">
        <v>21</v>
      </c>
      <c r="B42" s="453" t="s">
        <v>808</v>
      </c>
      <c r="C42" s="865"/>
      <c r="D42" s="865"/>
      <c r="E42" s="866">
        <f t="shared" si="0"/>
        <v>0</v>
      </c>
      <c r="F42" s="424"/>
      <c r="G42" s="424"/>
      <c r="H42" s="425">
        <f t="shared" si="1"/>
        <v>0</v>
      </c>
    </row>
    <row r="43" spans="1:8">
      <c r="A43" s="469">
        <v>22</v>
      </c>
      <c r="B43" s="454" t="s">
        <v>809</v>
      </c>
      <c r="C43" s="865">
        <f>SUM(C6,C13,C18,C19,C20,C21,C22,C23,C24,C25,C26,C27,C28,C29,C32,C33,C34,C37,C40,C41,C42)</f>
        <v>4778118.1191369109</v>
      </c>
      <c r="D43" s="865">
        <f>SUM(D6,D13,D18,D19,D20,D21,D22,D23,D24,D25,D26,D27,D28,D29,D32,D33,D34,D37,D40,D41,D42)</f>
        <v>989731.31317349605</v>
      </c>
      <c r="E43" s="866">
        <f t="shared" si="0"/>
        <v>5767849.432310407</v>
      </c>
      <c r="F43" s="424">
        <f>SUM(F6,F13,F18,F19,F20,F21,F22,F23,F24,F25,F26,F27,F28,F29,F32,F33,F34,F37,F40,F41,F42)</f>
        <v>0</v>
      </c>
      <c r="G43" s="424">
        <f>SUM(G6,G13,G18,G19,G20,G21,G22,G23,G24,G25,G26,G27,G28,G29,G32,G33,G34,G37,G40,G41,G42)</f>
        <v>0</v>
      </c>
      <c r="H43" s="425">
        <f t="shared" si="1"/>
        <v>0</v>
      </c>
    </row>
    <row r="44" spans="1:8">
      <c r="A44" s="469">
        <v>23</v>
      </c>
      <c r="B44" s="454" t="s">
        <v>810</v>
      </c>
      <c r="C44" s="860">
        <v>1440541.9</v>
      </c>
      <c r="D44" s="865"/>
      <c r="E44" s="866">
        <f t="shared" si="0"/>
        <v>1440541.9</v>
      </c>
      <c r="F44" s="424"/>
      <c r="G44" s="424"/>
      <c r="H44" s="425">
        <f t="shared" si="1"/>
        <v>0</v>
      </c>
    </row>
    <row r="45" spans="1:8">
      <c r="A45" s="469">
        <v>24</v>
      </c>
      <c r="B45" s="454" t="s">
        <v>811</v>
      </c>
      <c r="C45" s="865">
        <f>C43-C44</f>
        <v>3337576.219136911</v>
      </c>
      <c r="D45" s="865">
        <f>D43-D44</f>
        <v>989731.31317349605</v>
      </c>
      <c r="E45" s="866">
        <f t="shared" si="0"/>
        <v>4327307.5323104067</v>
      </c>
      <c r="F45" s="424">
        <f>F43-F44</f>
        <v>0</v>
      </c>
      <c r="G45" s="424">
        <f>G43-G44</f>
        <v>0</v>
      </c>
      <c r="H45" s="425">
        <f t="shared" si="1"/>
        <v>0</v>
      </c>
    </row>
  </sheetData>
  <mergeCells count="4">
    <mergeCell ref="B4:B5"/>
    <mergeCell ref="C4:E4"/>
    <mergeCell ref="F4:H4"/>
    <mergeCell ref="A4:A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7"/>
  <sheetViews>
    <sheetView showGridLines="0" zoomScale="90" zoomScaleNormal="90" workbookViewId="0">
      <selection activeCell="B1" sqref="B1:B2"/>
    </sheetView>
  </sheetViews>
  <sheetFormatPr defaultRowHeight="15"/>
  <cols>
    <col min="1" max="1" width="8.7109375" style="466"/>
    <col min="2" max="2" width="87.5703125" bestFit="1" customWidth="1"/>
    <col min="3" max="8" width="12.7109375" customWidth="1"/>
  </cols>
  <sheetData>
    <row r="1" spans="1:8" ht="15.75">
      <c r="A1" s="17" t="s">
        <v>108</v>
      </c>
      <c r="B1" s="821" t="str">
        <f>'1. key ratios'!B1</f>
        <v>სს იშბანკი საქართველო</v>
      </c>
      <c r="C1" s="16"/>
      <c r="D1" s="222"/>
      <c r="E1" s="222"/>
      <c r="F1" s="222"/>
      <c r="G1" s="222"/>
    </row>
    <row r="2" spans="1:8" ht="15.75">
      <c r="A2" s="17" t="s">
        <v>109</v>
      </c>
      <c r="B2" s="822">
        <f>'1. key ratios'!B2</f>
        <v>45016</v>
      </c>
      <c r="C2" s="29"/>
      <c r="D2" s="18"/>
      <c r="E2" s="18"/>
      <c r="F2" s="18"/>
      <c r="G2" s="18"/>
      <c r="H2" s="1"/>
    </row>
    <row r="3" spans="1:8" ht="15.75">
      <c r="A3" s="17"/>
      <c r="B3" s="16"/>
      <c r="C3" s="29"/>
      <c r="D3" s="18"/>
      <c r="E3" s="18"/>
      <c r="F3" s="18"/>
      <c r="G3" s="18"/>
      <c r="H3" s="1"/>
    </row>
    <row r="4" spans="1:8" ht="15.75">
      <c r="A4" s="645" t="s">
        <v>25</v>
      </c>
      <c r="B4" s="654" t="s">
        <v>151</v>
      </c>
      <c r="C4" s="655" t="s">
        <v>114</v>
      </c>
      <c r="D4" s="655"/>
      <c r="E4" s="655"/>
      <c r="F4" s="655" t="s">
        <v>115</v>
      </c>
      <c r="G4" s="655"/>
      <c r="H4" s="656"/>
    </row>
    <row r="5" spans="1:8">
      <c r="A5" s="645"/>
      <c r="B5" s="654"/>
      <c r="C5" s="440" t="s">
        <v>26</v>
      </c>
      <c r="D5" s="440" t="s">
        <v>88</v>
      </c>
      <c r="E5" s="440" t="s">
        <v>66</v>
      </c>
      <c r="F5" s="440" t="s">
        <v>26</v>
      </c>
      <c r="G5" s="440" t="s">
        <v>88</v>
      </c>
      <c r="H5" s="455" t="s">
        <v>66</v>
      </c>
    </row>
    <row r="6" spans="1:8" ht="15.75">
      <c r="A6" s="456">
        <v>1</v>
      </c>
      <c r="B6" s="457" t="s">
        <v>812</v>
      </c>
      <c r="C6" s="873"/>
      <c r="D6" s="873"/>
      <c r="E6" s="874">
        <f t="shared" ref="E6:E43" si="0">C6+D6</f>
        <v>0</v>
      </c>
      <c r="F6" s="873"/>
      <c r="G6" s="873"/>
      <c r="H6" s="875">
        <f t="shared" ref="H6:H43" si="1">F6+G6</f>
        <v>0</v>
      </c>
    </row>
    <row r="7" spans="1:8" ht="15.75">
      <c r="A7" s="456">
        <v>2</v>
      </c>
      <c r="B7" s="458" t="s">
        <v>177</v>
      </c>
      <c r="C7" s="873"/>
      <c r="D7" s="873"/>
      <c r="E7" s="874">
        <f t="shared" si="0"/>
        <v>0</v>
      </c>
      <c r="F7" s="873"/>
      <c r="G7" s="873"/>
      <c r="H7" s="875">
        <f t="shared" si="1"/>
        <v>0</v>
      </c>
    </row>
    <row r="8" spans="1:8" ht="15.75">
      <c r="A8" s="456">
        <v>3</v>
      </c>
      <c r="B8" s="458" t="s">
        <v>179</v>
      </c>
      <c r="C8" s="873">
        <f>C9+C10</f>
        <v>123353888.85000001</v>
      </c>
      <c r="D8" s="873">
        <f>D9+D10</f>
        <v>114639995</v>
      </c>
      <c r="E8" s="874">
        <f t="shared" si="0"/>
        <v>237993883.85000002</v>
      </c>
      <c r="F8" s="873">
        <f>F9+F10</f>
        <v>0</v>
      </c>
      <c r="G8" s="873">
        <f>G9+G10</f>
        <v>0</v>
      </c>
      <c r="H8" s="875">
        <f t="shared" si="1"/>
        <v>0</v>
      </c>
    </row>
    <row r="9" spans="1:8" ht="15.75">
      <c r="A9" s="456">
        <v>3.1</v>
      </c>
      <c r="B9" s="459" t="s">
        <v>813</v>
      </c>
      <c r="C9" s="873">
        <v>80849710.940000013</v>
      </c>
      <c r="D9" s="873">
        <v>80442550.420000002</v>
      </c>
      <c r="E9" s="874">
        <f t="shared" si="0"/>
        <v>161292261.36000001</v>
      </c>
      <c r="F9" s="873"/>
      <c r="G9" s="873"/>
      <c r="H9" s="875">
        <f t="shared" si="1"/>
        <v>0</v>
      </c>
    </row>
    <row r="10" spans="1:8" ht="15.75">
      <c r="A10" s="456">
        <v>3.2</v>
      </c>
      <c r="B10" s="459" t="s">
        <v>814</v>
      </c>
      <c r="C10" s="873">
        <v>42504177.909999996</v>
      </c>
      <c r="D10" s="873">
        <v>34197444.579999998</v>
      </c>
      <c r="E10" s="874">
        <f t="shared" si="0"/>
        <v>76701622.489999995</v>
      </c>
      <c r="F10" s="873"/>
      <c r="G10" s="873"/>
      <c r="H10" s="875">
        <f t="shared" si="1"/>
        <v>0</v>
      </c>
    </row>
    <row r="11" spans="1:8" ht="15.75">
      <c r="A11" s="456">
        <v>4</v>
      </c>
      <c r="B11" s="458" t="s">
        <v>178</v>
      </c>
      <c r="C11" s="873">
        <f>C12+C13</f>
        <v>0</v>
      </c>
      <c r="D11" s="873">
        <f>D12+D13</f>
        <v>0</v>
      </c>
      <c r="E11" s="874">
        <f t="shared" si="0"/>
        <v>0</v>
      </c>
      <c r="F11" s="873">
        <f>F12+F13</f>
        <v>0</v>
      </c>
      <c r="G11" s="873">
        <f>G12+G13</f>
        <v>0</v>
      </c>
      <c r="H11" s="875">
        <f t="shared" si="1"/>
        <v>0</v>
      </c>
    </row>
    <row r="12" spans="1:8" ht="15.75">
      <c r="A12" s="456">
        <v>4.0999999999999996</v>
      </c>
      <c r="B12" s="459" t="s">
        <v>815</v>
      </c>
      <c r="C12" s="873"/>
      <c r="D12" s="873"/>
      <c r="E12" s="874">
        <f t="shared" si="0"/>
        <v>0</v>
      </c>
      <c r="F12" s="873"/>
      <c r="G12" s="873"/>
      <c r="H12" s="875">
        <f t="shared" si="1"/>
        <v>0</v>
      </c>
    </row>
    <row r="13" spans="1:8" ht="15.75">
      <c r="A13" s="456">
        <v>4.2</v>
      </c>
      <c r="B13" s="459" t="s">
        <v>816</v>
      </c>
      <c r="C13" s="873"/>
      <c r="D13" s="873"/>
      <c r="E13" s="874">
        <f t="shared" si="0"/>
        <v>0</v>
      </c>
      <c r="F13" s="873"/>
      <c r="G13" s="873"/>
      <c r="H13" s="875">
        <f t="shared" si="1"/>
        <v>0</v>
      </c>
    </row>
    <row r="14" spans="1:8" ht="15.75">
      <c r="A14" s="456">
        <v>5</v>
      </c>
      <c r="B14" s="460" t="s">
        <v>817</v>
      </c>
      <c r="C14" s="873">
        <f>C15+C16+C17+C23+C24+C25+C26</f>
        <v>10481207.9815</v>
      </c>
      <c r="D14" s="873">
        <f>D15+D16+D17+D23+D24+D25+D26</f>
        <v>291047303.51161116</v>
      </c>
      <c r="E14" s="874">
        <f t="shared" si="0"/>
        <v>301528511.49311113</v>
      </c>
      <c r="F14" s="873">
        <f>F15+F16+F17+F23+F24+F25+F26</f>
        <v>0</v>
      </c>
      <c r="G14" s="873">
        <f>G15+G16+G17+G23+G24+G25+G26</f>
        <v>0</v>
      </c>
      <c r="H14" s="875">
        <f t="shared" si="1"/>
        <v>0</v>
      </c>
    </row>
    <row r="15" spans="1:8" ht="15.75">
      <c r="A15" s="456">
        <v>5.0999999999999996</v>
      </c>
      <c r="B15" s="461" t="s">
        <v>818</v>
      </c>
      <c r="C15" s="873">
        <v>10481207.9815</v>
      </c>
      <c r="D15" s="873">
        <v>8849696.9451325089</v>
      </c>
      <c r="E15" s="874">
        <f t="shared" si="0"/>
        <v>19330904.926632509</v>
      </c>
      <c r="F15" s="873"/>
      <c r="G15" s="873"/>
      <c r="H15" s="875">
        <f t="shared" si="1"/>
        <v>0</v>
      </c>
    </row>
    <row r="16" spans="1:8" ht="15.75">
      <c r="A16" s="456">
        <v>5.2</v>
      </c>
      <c r="B16" s="461" t="s">
        <v>819</v>
      </c>
      <c r="C16" s="873"/>
      <c r="D16" s="873"/>
      <c r="E16" s="874">
        <f t="shared" si="0"/>
        <v>0</v>
      </c>
      <c r="F16" s="873"/>
      <c r="G16" s="873"/>
      <c r="H16" s="875">
        <f t="shared" si="1"/>
        <v>0</v>
      </c>
    </row>
    <row r="17" spans="1:8" ht="15.75">
      <c r="A17" s="456">
        <v>5.3</v>
      </c>
      <c r="B17" s="461" t="s">
        <v>820</v>
      </c>
      <c r="C17" s="873">
        <f>C18+C19+C20+C21+C22</f>
        <v>0</v>
      </c>
      <c r="D17" s="873">
        <f>D18+D19+D20+D21+D22</f>
        <v>245346514.04388332</v>
      </c>
      <c r="E17" s="874">
        <f t="shared" si="0"/>
        <v>245346514.04388332</v>
      </c>
      <c r="F17" s="873"/>
      <c r="G17" s="873"/>
      <c r="H17" s="875">
        <f t="shared" si="1"/>
        <v>0</v>
      </c>
    </row>
    <row r="18" spans="1:8" ht="15.75">
      <c r="A18" s="456" t="s">
        <v>180</v>
      </c>
      <c r="B18" s="462" t="s">
        <v>821</v>
      </c>
      <c r="C18" s="873"/>
      <c r="D18" s="873">
        <v>35810661.852017529</v>
      </c>
      <c r="E18" s="874">
        <f t="shared" si="0"/>
        <v>35810661.852017529</v>
      </c>
      <c r="F18" s="873"/>
      <c r="G18" s="873"/>
      <c r="H18" s="875">
        <f t="shared" si="1"/>
        <v>0</v>
      </c>
    </row>
    <row r="19" spans="1:8" ht="15.75">
      <c r="A19" s="456" t="s">
        <v>181</v>
      </c>
      <c r="B19" s="463" t="s">
        <v>822</v>
      </c>
      <c r="C19" s="873"/>
      <c r="D19" s="873">
        <v>177062548.25670883</v>
      </c>
      <c r="E19" s="874">
        <f t="shared" si="0"/>
        <v>177062548.25670883</v>
      </c>
      <c r="F19" s="873"/>
      <c r="G19" s="873"/>
      <c r="H19" s="875">
        <f t="shared" si="1"/>
        <v>0</v>
      </c>
    </row>
    <row r="20" spans="1:8" ht="15.75">
      <c r="A20" s="456" t="s">
        <v>182</v>
      </c>
      <c r="B20" s="463" t="s">
        <v>823</v>
      </c>
      <c r="C20" s="873"/>
      <c r="D20" s="873">
        <v>176714.33483362582</v>
      </c>
      <c r="E20" s="874">
        <f t="shared" si="0"/>
        <v>176714.33483362582</v>
      </c>
      <c r="F20" s="873"/>
      <c r="G20" s="873"/>
      <c r="H20" s="875">
        <f t="shared" si="1"/>
        <v>0</v>
      </c>
    </row>
    <row r="21" spans="1:8" ht="15.75">
      <c r="A21" s="456" t="s">
        <v>183</v>
      </c>
      <c r="B21" s="463" t="s">
        <v>824</v>
      </c>
      <c r="C21" s="873"/>
      <c r="D21" s="873">
        <v>32296589.600323342</v>
      </c>
      <c r="E21" s="874">
        <f t="shared" si="0"/>
        <v>32296589.600323342</v>
      </c>
      <c r="F21" s="873"/>
      <c r="G21" s="873"/>
      <c r="H21" s="875">
        <f t="shared" si="1"/>
        <v>0</v>
      </c>
    </row>
    <row r="22" spans="1:8" ht="15.75">
      <c r="A22" s="456" t="s">
        <v>184</v>
      </c>
      <c r="B22" s="463" t="s">
        <v>541</v>
      </c>
      <c r="C22" s="873"/>
      <c r="D22" s="873">
        <v>0</v>
      </c>
      <c r="E22" s="874">
        <f t="shared" si="0"/>
        <v>0</v>
      </c>
      <c r="F22" s="873"/>
      <c r="G22" s="873"/>
      <c r="H22" s="875">
        <f t="shared" si="1"/>
        <v>0</v>
      </c>
    </row>
    <row r="23" spans="1:8" ht="15.75">
      <c r="A23" s="456">
        <v>5.4</v>
      </c>
      <c r="B23" s="461" t="s">
        <v>825</v>
      </c>
      <c r="C23" s="873"/>
      <c r="D23" s="873">
        <v>22804975.632934701</v>
      </c>
      <c r="E23" s="874">
        <f t="shared" si="0"/>
        <v>22804975.632934701</v>
      </c>
      <c r="F23" s="873"/>
      <c r="G23" s="873"/>
      <c r="H23" s="875">
        <f t="shared" si="1"/>
        <v>0</v>
      </c>
    </row>
    <row r="24" spans="1:8" ht="15.75">
      <c r="A24" s="456">
        <v>5.5</v>
      </c>
      <c r="B24" s="461" t="s">
        <v>826</v>
      </c>
      <c r="C24" s="873"/>
      <c r="D24" s="873">
        <v>0</v>
      </c>
      <c r="E24" s="874">
        <f t="shared" si="0"/>
        <v>0</v>
      </c>
      <c r="F24" s="873"/>
      <c r="G24" s="873"/>
      <c r="H24" s="875">
        <f t="shared" si="1"/>
        <v>0</v>
      </c>
    </row>
    <row r="25" spans="1:8" ht="15.75">
      <c r="A25" s="456">
        <v>5.6</v>
      </c>
      <c r="B25" s="461" t="s">
        <v>827</v>
      </c>
      <c r="C25" s="873"/>
      <c r="D25" s="873">
        <v>0</v>
      </c>
      <c r="E25" s="874">
        <f t="shared" si="0"/>
        <v>0</v>
      </c>
      <c r="F25" s="873"/>
      <c r="G25" s="873"/>
      <c r="H25" s="875">
        <f t="shared" si="1"/>
        <v>0</v>
      </c>
    </row>
    <row r="26" spans="1:8" ht="15.75">
      <c r="A26" s="456">
        <v>5.7</v>
      </c>
      <c r="B26" s="461" t="s">
        <v>541</v>
      </c>
      <c r="C26" s="873"/>
      <c r="D26" s="873">
        <v>14046116.88966066</v>
      </c>
      <c r="E26" s="874">
        <f t="shared" si="0"/>
        <v>14046116.88966066</v>
      </c>
      <c r="F26" s="873"/>
      <c r="G26" s="873"/>
      <c r="H26" s="875">
        <f t="shared" si="1"/>
        <v>0</v>
      </c>
    </row>
    <row r="27" spans="1:8" ht="15.75">
      <c r="A27" s="456">
        <v>6</v>
      </c>
      <c r="B27" s="460" t="s">
        <v>828</v>
      </c>
      <c r="C27" s="873">
        <v>53571.419999999991</v>
      </c>
      <c r="D27" s="873"/>
      <c r="E27" s="874">
        <f t="shared" si="0"/>
        <v>53571.419999999991</v>
      </c>
      <c r="F27" s="873"/>
      <c r="G27" s="873"/>
      <c r="H27" s="875">
        <f t="shared" si="1"/>
        <v>0</v>
      </c>
    </row>
    <row r="28" spans="1:8" ht="15.75">
      <c r="A28" s="456">
        <v>7</v>
      </c>
      <c r="B28" s="460" t="s">
        <v>829</v>
      </c>
      <c r="C28" s="873">
        <v>46588551.770000003</v>
      </c>
      <c r="D28" s="873">
        <v>55012255.220000006</v>
      </c>
      <c r="E28" s="874">
        <f t="shared" si="0"/>
        <v>101600806.99000001</v>
      </c>
      <c r="F28" s="873"/>
      <c r="G28" s="873"/>
      <c r="H28" s="875">
        <f t="shared" si="1"/>
        <v>0</v>
      </c>
    </row>
    <row r="29" spans="1:8" ht="15.75">
      <c r="A29" s="456">
        <v>8</v>
      </c>
      <c r="B29" s="460" t="s">
        <v>830</v>
      </c>
      <c r="C29" s="873"/>
      <c r="D29" s="873"/>
      <c r="E29" s="874">
        <f t="shared" si="0"/>
        <v>0</v>
      </c>
      <c r="F29" s="873"/>
      <c r="G29" s="873"/>
      <c r="H29" s="875">
        <f t="shared" si="1"/>
        <v>0</v>
      </c>
    </row>
    <row r="30" spans="1:8" ht="15.75">
      <c r="A30" s="456">
        <v>9</v>
      </c>
      <c r="B30" s="458" t="s">
        <v>185</v>
      </c>
      <c r="C30" s="873">
        <f>C31+C32+C33+C34+C35+C36+C37</f>
        <v>0</v>
      </c>
      <c r="D30" s="873">
        <f>D31+D32+D33+D34+D35+D36+D37</f>
        <v>0</v>
      </c>
      <c r="E30" s="874">
        <f t="shared" si="0"/>
        <v>0</v>
      </c>
      <c r="F30" s="873">
        <f>F31+F32+F33+F34+F35+F36+F37</f>
        <v>0</v>
      </c>
      <c r="G30" s="873">
        <f>G31+G32+G33+G34+G35+G36+G37</f>
        <v>0</v>
      </c>
      <c r="H30" s="875">
        <f t="shared" si="1"/>
        <v>0</v>
      </c>
    </row>
    <row r="31" spans="1:8" ht="25.5">
      <c r="A31" s="456">
        <v>9.1</v>
      </c>
      <c r="B31" s="459" t="s">
        <v>831</v>
      </c>
      <c r="C31" s="873"/>
      <c r="D31" s="873"/>
      <c r="E31" s="874">
        <f t="shared" si="0"/>
        <v>0</v>
      </c>
      <c r="F31" s="873"/>
      <c r="G31" s="873"/>
      <c r="H31" s="875">
        <f t="shared" si="1"/>
        <v>0</v>
      </c>
    </row>
    <row r="32" spans="1:8" ht="25.5">
      <c r="A32" s="456">
        <v>9.1999999999999993</v>
      </c>
      <c r="B32" s="459" t="s">
        <v>832</v>
      </c>
      <c r="C32" s="873"/>
      <c r="D32" s="873"/>
      <c r="E32" s="874">
        <f t="shared" si="0"/>
        <v>0</v>
      </c>
      <c r="F32" s="873"/>
      <c r="G32" s="873"/>
      <c r="H32" s="875">
        <f t="shared" si="1"/>
        <v>0</v>
      </c>
    </row>
    <row r="33" spans="1:8" ht="15.75">
      <c r="A33" s="456">
        <v>9.3000000000000007</v>
      </c>
      <c r="B33" s="459" t="s">
        <v>833</v>
      </c>
      <c r="C33" s="873"/>
      <c r="D33" s="873"/>
      <c r="E33" s="874">
        <f t="shared" si="0"/>
        <v>0</v>
      </c>
      <c r="F33" s="873"/>
      <c r="G33" s="873"/>
      <c r="H33" s="875">
        <f t="shared" si="1"/>
        <v>0</v>
      </c>
    </row>
    <row r="34" spans="1:8" ht="15.75">
      <c r="A34" s="456">
        <v>9.4</v>
      </c>
      <c r="B34" s="459" t="s">
        <v>834</v>
      </c>
      <c r="C34" s="873"/>
      <c r="D34" s="873"/>
      <c r="E34" s="874">
        <f t="shared" si="0"/>
        <v>0</v>
      </c>
      <c r="F34" s="873"/>
      <c r="G34" s="873"/>
      <c r="H34" s="875">
        <f t="shared" si="1"/>
        <v>0</v>
      </c>
    </row>
    <row r="35" spans="1:8" ht="15.75">
      <c r="A35" s="456">
        <v>9.5</v>
      </c>
      <c r="B35" s="459" t="s">
        <v>835</v>
      </c>
      <c r="C35" s="873"/>
      <c r="D35" s="873"/>
      <c r="E35" s="874">
        <f t="shared" si="0"/>
        <v>0</v>
      </c>
      <c r="F35" s="873"/>
      <c r="G35" s="873"/>
      <c r="H35" s="875">
        <f t="shared" si="1"/>
        <v>0</v>
      </c>
    </row>
    <row r="36" spans="1:8" ht="25.5">
      <c r="A36" s="456">
        <v>9.6</v>
      </c>
      <c r="B36" s="459" t="s">
        <v>836</v>
      </c>
      <c r="C36" s="873"/>
      <c r="D36" s="873"/>
      <c r="E36" s="874">
        <f t="shared" si="0"/>
        <v>0</v>
      </c>
      <c r="F36" s="873"/>
      <c r="G36" s="873"/>
      <c r="H36" s="875">
        <f t="shared" si="1"/>
        <v>0</v>
      </c>
    </row>
    <row r="37" spans="1:8" ht="25.5">
      <c r="A37" s="456">
        <v>9.6999999999999993</v>
      </c>
      <c r="B37" s="459" t="s">
        <v>837</v>
      </c>
      <c r="C37" s="873"/>
      <c r="D37" s="873"/>
      <c r="E37" s="874">
        <f t="shared" si="0"/>
        <v>0</v>
      </c>
      <c r="F37" s="873"/>
      <c r="G37" s="873"/>
      <c r="H37" s="875">
        <f t="shared" si="1"/>
        <v>0</v>
      </c>
    </row>
    <row r="38" spans="1:8" ht="15.75">
      <c r="A38" s="456">
        <v>10</v>
      </c>
      <c r="B38" s="464" t="s">
        <v>838</v>
      </c>
      <c r="C38" s="873">
        <f>C39+C40+C41+C42</f>
        <v>0</v>
      </c>
      <c r="D38" s="873">
        <f>D39+D40+D41+D42</f>
        <v>0</v>
      </c>
      <c r="E38" s="874">
        <f t="shared" si="0"/>
        <v>0</v>
      </c>
      <c r="F38" s="873">
        <f>F39+F40+F41+F42</f>
        <v>0</v>
      </c>
      <c r="G38" s="873">
        <f>G39+G40+G41+G42</f>
        <v>0</v>
      </c>
      <c r="H38" s="875">
        <f t="shared" si="1"/>
        <v>0</v>
      </c>
    </row>
    <row r="39" spans="1:8" ht="15.75">
      <c r="A39" s="456">
        <v>10.1</v>
      </c>
      <c r="B39" s="459" t="s">
        <v>839</v>
      </c>
      <c r="C39" s="873"/>
      <c r="D39" s="873"/>
      <c r="E39" s="874">
        <f t="shared" si="0"/>
        <v>0</v>
      </c>
      <c r="F39" s="873"/>
      <c r="G39" s="873"/>
      <c r="H39" s="875">
        <f t="shared" si="1"/>
        <v>0</v>
      </c>
    </row>
    <row r="40" spans="1:8" ht="25.5">
      <c r="A40" s="456">
        <v>10.199999999999999</v>
      </c>
      <c r="B40" s="459" t="s">
        <v>840</v>
      </c>
      <c r="C40" s="873"/>
      <c r="D40" s="873"/>
      <c r="E40" s="874">
        <f t="shared" si="0"/>
        <v>0</v>
      </c>
      <c r="F40" s="873"/>
      <c r="G40" s="873"/>
      <c r="H40" s="875">
        <f t="shared" si="1"/>
        <v>0</v>
      </c>
    </row>
    <row r="41" spans="1:8" ht="25.5">
      <c r="A41" s="456">
        <v>10.3</v>
      </c>
      <c r="B41" s="459" t="s">
        <v>841</v>
      </c>
      <c r="C41" s="873"/>
      <c r="D41" s="873"/>
      <c r="E41" s="874">
        <f t="shared" si="0"/>
        <v>0</v>
      </c>
      <c r="F41" s="873"/>
      <c r="G41" s="873"/>
      <c r="H41" s="875">
        <f t="shared" si="1"/>
        <v>0</v>
      </c>
    </row>
    <row r="42" spans="1:8" ht="25.5">
      <c r="A42" s="456">
        <v>10.4</v>
      </c>
      <c r="B42" s="459" t="s">
        <v>842</v>
      </c>
      <c r="C42" s="873"/>
      <c r="D42" s="873"/>
      <c r="E42" s="874">
        <f t="shared" si="0"/>
        <v>0</v>
      </c>
      <c r="F42" s="873"/>
      <c r="G42" s="873"/>
      <c r="H42" s="875">
        <f t="shared" si="1"/>
        <v>0</v>
      </c>
    </row>
    <row r="43" spans="1:8" ht="15.75">
      <c r="A43" s="456">
        <v>11</v>
      </c>
      <c r="B43" s="465" t="s">
        <v>186</v>
      </c>
      <c r="C43" s="873"/>
      <c r="D43" s="873"/>
      <c r="E43" s="874">
        <f t="shared" si="0"/>
        <v>0</v>
      </c>
      <c r="F43" s="873"/>
      <c r="G43" s="873"/>
      <c r="H43" s="875">
        <f t="shared" si="1"/>
        <v>0</v>
      </c>
    </row>
    <row r="44" spans="1:8" ht="15.75">
      <c r="C44" s="467"/>
      <c r="D44" s="467"/>
      <c r="E44" s="467"/>
      <c r="F44" s="467"/>
      <c r="G44" s="467"/>
      <c r="H44" s="467"/>
    </row>
    <row r="45" spans="1:8" ht="15.75">
      <c r="C45" s="467"/>
      <c r="D45" s="467"/>
      <c r="E45" s="467"/>
      <c r="F45" s="467"/>
      <c r="G45" s="467"/>
      <c r="H45" s="467"/>
    </row>
    <row r="46" spans="1:8" ht="15.75">
      <c r="C46" s="467"/>
      <c r="D46" s="467"/>
      <c r="E46" s="467"/>
      <c r="F46" s="467"/>
      <c r="G46" s="467"/>
      <c r="H46" s="467"/>
    </row>
    <row r="47" spans="1:8" ht="15.75">
      <c r="C47" s="467"/>
      <c r="D47" s="467"/>
      <c r="E47" s="467"/>
      <c r="F47" s="467"/>
      <c r="G47" s="467"/>
      <c r="H47" s="467"/>
    </row>
  </sheetData>
  <mergeCells count="4">
    <mergeCell ref="A4:A5"/>
    <mergeCell ref="B4:B5"/>
    <mergeCell ref="C4:E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18"/>
  <sheetViews>
    <sheetView showGridLines="0" zoomScaleNormal="100" workbookViewId="0">
      <pane xSplit="1" ySplit="4" topLeftCell="B5" activePane="bottomRight" state="frozen"/>
      <selection activeCell="L18" sqref="L18"/>
      <selection pane="topRight" activeCell="L18" sqref="L18"/>
      <selection pane="bottomLeft" activeCell="L18" sqref="L18"/>
      <selection pane="bottomRight" activeCell="B1" sqref="B1:B2"/>
    </sheetView>
  </sheetViews>
  <sheetFormatPr defaultColWidth="9.140625" defaultRowHeight="12.75"/>
  <cols>
    <col min="1" max="1" width="9.5703125" style="2" bestFit="1" customWidth="1"/>
    <col min="2" max="2" width="93.5703125" style="2" customWidth="1"/>
    <col min="3" max="4" width="12.7109375" style="2" customWidth="1"/>
    <col min="5" max="11" width="9.7109375" style="12" customWidth="1"/>
    <col min="12" max="16384" width="9.140625" style="12"/>
  </cols>
  <sheetData>
    <row r="1" spans="1:8" ht="15">
      <c r="A1" s="17" t="s">
        <v>108</v>
      </c>
      <c r="B1" s="821" t="str">
        <f>'1. key ratios'!B1</f>
        <v>სს იშბანკი საქართველო</v>
      </c>
      <c r="C1" s="16"/>
      <c r="D1" s="222"/>
    </row>
    <row r="2" spans="1:8" ht="15">
      <c r="A2" s="17" t="s">
        <v>109</v>
      </c>
      <c r="B2" s="822">
        <f>'1. key ratios'!B2</f>
        <v>45016</v>
      </c>
      <c r="C2" s="29"/>
      <c r="D2" s="18"/>
      <c r="E2" s="11"/>
      <c r="F2" s="11"/>
      <c r="G2" s="11"/>
      <c r="H2" s="11"/>
    </row>
    <row r="3" spans="1:8" ht="15">
      <c r="A3" s="17"/>
      <c r="B3" s="16"/>
      <c r="C3" s="29"/>
      <c r="D3" s="18"/>
      <c r="E3" s="11"/>
      <c r="F3" s="11"/>
      <c r="G3" s="11"/>
      <c r="H3" s="11"/>
    </row>
    <row r="4" spans="1:8" ht="15" customHeight="1" thickBot="1">
      <c r="A4" s="151" t="s">
        <v>253</v>
      </c>
      <c r="B4" s="152" t="s">
        <v>107</v>
      </c>
      <c r="C4" s="153" t="s">
        <v>87</v>
      </c>
    </row>
    <row r="5" spans="1:8" ht="15" customHeight="1">
      <c r="A5" s="149" t="s">
        <v>25</v>
      </c>
      <c r="B5" s="150"/>
      <c r="C5" s="324" t="str">
        <f>INT((MONTH($B$2))/3)&amp;"Q"&amp;"-"&amp;YEAR($B$2)</f>
        <v>1Q-2023</v>
      </c>
      <c r="D5" s="324" t="str">
        <f>IF(INT(MONTH($B$2))=3, "4"&amp;"Q"&amp;"-"&amp;YEAR($B$2)-1, IF(INT(MONTH($B$2))=6, "1"&amp;"Q"&amp;"-"&amp;YEAR($B$2), IF(INT(MONTH($B$2))=9, "2"&amp;"Q"&amp;"-"&amp;YEAR($B$2),IF(INT(MONTH($B$2))=12, "3"&amp;"Q"&amp;"-"&amp;YEAR($B$2), 0))))</f>
        <v>4Q-2022</v>
      </c>
      <c r="E5" s="324" t="str">
        <f>IF(INT(MONTH($B$2))=3, "3"&amp;"Q"&amp;"-"&amp;YEAR($B$2)-1, IF(INT(MONTH($B$2))=6, "4"&amp;"Q"&amp;"-"&amp;YEAR($B$2)-1, IF(INT(MONTH($B$2))=9, "1"&amp;"Q"&amp;"-"&amp;YEAR($B$2),IF(INT(MONTH($B$2))=12, "2"&amp;"Q"&amp;"-"&amp;YEAR($B$2), 0))))</f>
        <v>3Q-2022</v>
      </c>
      <c r="F5" s="324" t="str">
        <f>IF(INT(MONTH($B$2))=3, "2"&amp;"Q"&amp;"-"&amp;YEAR($B$2)-1, IF(INT(MONTH($B$2))=6, "3"&amp;"Q"&amp;"-"&amp;YEAR($B$2)-1, IF(INT(MONTH($B$2))=9, "4"&amp;"Q"&amp;"-"&amp;YEAR($B$2)-1,IF(INT(MONTH($B$2))=12, "1"&amp;"Q"&amp;"-"&amp;YEAR($B$2), 0))))</f>
        <v>2Q-2022</v>
      </c>
      <c r="G5" s="324" t="str">
        <f>IF(INT(MONTH($B$2))=3, "1"&amp;"Q"&amp;"-"&amp;YEAR($B$2)-1, IF(INT(MONTH($B$2))=6, "2"&amp;"Q"&amp;"-"&amp;YEAR($B$2)-1, IF(INT(MONTH($B$2))=9, "3"&amp;"Q"&amp;"-"&amp;YEAR($B$2)-1,IF(INT(MONTH($B$2))=12, "4"&amp;"Q"&amp;"-"&amp;YEAR($B$2)-1, 0))))</f>
        <v>1Q-2022</v>
      </c>
    </row>
    <row r="6" spans="1:8" ht="15" customHeight="1">
      <c r="A6" s="258">
        <v>1</v>
      </c>
      <c r="B6" s="312" t="s">
        <v>112</v>
      </c>
      <c r="C6" s="878">
        <f>C7+C9+C10</f>
        <v>419845683.75233501</v>
      </c>
      <c r="D6" s="879">
        <f>D7+D9+D10</f>
        <v>0</v>
      </c>
      <c r="E6" s="880">
        <f t="shared" ref="E6:G6" si="0">E7+E9+E10</f>
        <v>0</v>
      </c>
      <c r="F6" s="878">
        <f t="shared" si="0"/>
        <v>0</v>
      </c>
      <c r="G6" s="881">
        <f t="shared" si="0"/>
        <v>0</v>
      </c>
    </row>
    <row r="7" spans="1:8" ht="15" customHeight="1">
      <c r="A7" s="258">
        <v>1.1000000000000001</v>
      </c>
      <c r="B7" s="259" t="s">
        <v>436</v>
      </c>
      <c r="C7" s="876">
        <v>368466415.49733502</v>
      </c>
      <c r="D7" s="315"/>
      <c r="E7" s="260"/>
      <c r="F7" s="260"/>
      <c r="G7" s="316"/>
    </row>
    <row r="8" spans="1:8" ht="25.5">
      <c r="A8" s="258" t="s">
        <v>157</v>
      </c>
      <c r="B8" s="261" t="s">
        <v>250</v>
      </c>
      <c r="C8" s="876"/>
      <c r="D8" s="315"/>
      <c r="E8" s="260"/>
      <c r="F8" s="260"/>
      <c r="G8" s="316"/>
    </row>
    <row r="9" spans="1:8" ht="15" customHeight="1">
      <c r="A9" s="258">
        <v>1.2</v>
      </c>
      <c r="B9" s="259" t="s">
        <v>21</v>
      </c>
      <c r="C9" s="876">
        <v>51379268.254999988</v>
      </c>
      <c r="D9" s="315"/>
      <c r="E9" s="260"/>
      <c r="F9" s="260"/>
      <c r="G9" s="316"/>
    </row>
    <row r="10" spans="1:8" ht="15" customHeight="1">
      <c r="A10" s="258">
        <v>1.3</v>
      </c>
      <c r="B10" s="313" t="s">
        <v>74</v>
      </c>
      <c r="C10" s="877"/>
      <c r="D10" s="315"/>
      <c r="E10" s="262"/>
      <c r="F10" s="260"/>
      <c r="G10" s="317"/>
    </row>
    <row r="11" spans="1:8" ht="15" customHeight="1">
      <c r="A11" s="258">
        <v>2</v>
      </c>
      <c r="B11" s="312" t="s">
        <v>113</v>
      </c>
      <c r="C11" s="876">
        <v>2782348.8581453227</v>
      </c>
      <c r="D11" s="315"/>
      <c r="E11" s="260"/>
      <c r="F11" s="260"/>
      <c r="G11" s="316"/>
    </row>
    <row r="12" spans="1:8" ht="15" customHeight="1">
      <c r="A12" s="272">
        <v>3</v>
      </c>
      <c r="B12" s="314" t="s">
        <v>111</v>
      </c>
      <c r="C12" s="877">
        <v>43275000</v>
      </c>
      <c r="D12" s="315"/>
      <c r="E12" s="262"/>
      <c r="F12" s="260"/>
      <c r="G12" s="317"/>
    </row>
    <row r="13" spans="1:8" ht="15" customHeight="1" thickBot="1">
      <c r="A13" s="86">
        <v>4</v>
      </c>
      <c r="B13" s="318" t="s">
        <v>158</v>
      </c>
      <c r="C13" s="882">
        <f>C6+C11+C12</f>
        <v>465903032.61048031</v>
      </c>
      <c r="D13" s="883">
        <f>D6+D11+D12</f>
        <v>0</v>
      </c>
      <c r="E13" s="884">
        <f t="shared" ref="E13:G13" si="1">E6+E11+E12</f>
        <v>0</v>
      </c>
      <c r="F13" s="882">
        <f t="shared" si="1"/>
        <v>0</v>
      </c>
      <c r="G13" s="885">
        <f t="shared" si="1"/>
        <v>0</v>
      </c>
    </row>
    <row r="14" spans="1:8">
      <c r="B14" s="23"/>
    </row>
    <row r="15" spans="1:8" ht="25.5">
      <c r="B15" s="67" t="s">
        <v>437</v>
      </c>
    </row>
    <row r="16" spans="1:8">
      <c r="B16" s="67"/>
    </row>
    <row r="17" spans="2:2">
      <c r="B17" s="67"/>
    </row>
    <row r="18" spans="2:2">
      <c r="B18" s="67"/>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34"/>
  <sheetViews>
    <sheetView showGridLines="0" zoomScaleNormal="100" workbookViewId="0">
      <pane xSplit="1" ySplit="4" topLeftCell="B11" activePane="bottomRight" state="frozen"/>
      <selection pane="topRight" activeCell="B1" sqref="B1"/>
      <selection pane="bottomLeft" activeCell="A4" sqref="A4"/>
      <selection pane="bottomRight" activeCell="B1" sqref="B1:B2"/>
    </sheetView>
  </sheetViews>
  <sheetFormatPr defaultRowHeight="15"/>
  <cols>
    <col min="1" max="1" width="9.5703125" style="2" bestFit="1" customWidth="1"/>
    <col min="2" max="2" width="58.85546875" style="2" customWidth="1"/>
    <col min="3" max="3" width="34.28515625" style="2" customWidth="1"/>
  </cols>
  <sheetData>
    <row r="1" spans="1:8">
      <c r="A1" s="2" t="s">
        <v>108</v>
      </c>
      <c r="B1" s="821" t="str">
        <f>'1. key ratios'!B1</f>
        <v>სს იშბანკი საქართველო</v>
      </c>
    </row>
    <row r="2" spans="1:8">
      <c r="A2" s="2" t="s">
        <v>109</v>
      </c>
      <c r="B2" s="822">
        <f>'1. key ratios'!B2</f>
        <v>45016</v>
      </c>
    </row>
    <row r="4" spans="1:8" ht="25.5" customHeight="1" thickBot="1">
      <c r="A4" s="165" t="s">
        <v>254</v>
      </c>
      <c r="B4" s="31" t="s">
        <v>91</v>
      </c>
      <c r="C4" s="13"/>
    </row>
    <row r="5" spans="1:8" ht="15.75">
      <c r="A5" s="10"/>
      <c r="B5" s="307" t="s">
        <v>92</v>
      </c>
      <c r="C5" s="322" t="s">
        <v>450</v>
      </c>
    </row>
    <row r="6" spans="1:8">
      <c r="A6" s="14">
        <v>1</v>
      </c>
      <c r="B6" s="886" t="s">
        <v>960</v>
      </c>
      <c r="C6" s="887" t="s">
        <v>963</v>
      </c>
    </row>
    <row r="7" spans="1:8">
      <c r="A7" s="14">
        <v>2</v>
      </c>
      <c r="B7" s="886" t="s">
        <v>964</v>
      </c>
      <c r="C7" s="887" t="s">
        <v>965</v>
      </c>
    </row>
    <row r="8" spans="1:8">
      <c r="A8" s="14">
        <v>3</v>
      </c>
      <c r="B8" s="886" t="s">
        <v>966</v>
      </c>
      <c r="C8" s="887" t="s">
        <v>965</v>
      </c>
    </row>
    <row r="9" spans="1:8">
      <c r="A9" s="14">
        <v>4</v>
      </c>
      <c r="B9" s="886" t="s">
        <v>967</v>
      </c>
      <c r="C9" s="887" t="s">
        <v>965</v>
      </c>
    </row>
    <row r="10" spans="1:8">
      <c r="A10" s="14">
        <v>5</v>
      </c>
      <c r="B10" s="886" t="s">
        <v>968</v>
      </c>
      <c r="C10" s="887" t="s">
        <v>969</v>
      </c>
    </row>
    <row r="11" spans="1:8">
      <c r="A11" s="14">
        <v>6</v>
      </c>
      <c r="B11" s="886" t="s">
        <v>970</v>
      </c>
      <c r="C11" s="887" t="s">
        <v>969</v>
      </c>
    </row>
    <row r="12" spans="1:8">
      <c r="A12" s="14">
        <v>7</v>
      </c>
      <c r="B12" s="32"/>
      <c r="C12" s="319"/>
      <c r="H12" s="4"/>
    </row>
    <row r="13" spans="1:8">
      <c r="A13" s="14">
        <v>8</v>
      </c>
      <c r="B13" s="32"/>
      <c r="C13" s="319"/>
    </row>
    <row r="14" spans="1:8">
      <c r="A14" s="14">
        <v>9</v>
      </c>
      <c r="B14" s="32"/>
      <c r="C14" s="319"/>
    </row>
    <row r="15" spans="1:8">
      <c r="A15" s="14">
        <v>10</v>
      </c>
      <c r="B15" s="32"/>
      <c r="C15" s="319"/>
    </row>
    <row r="16" spans="1:8">
      <c r="A16" s="14"/>
      <c r="B16" s="657"/>
      <c r="C16" s="658"/>
    </row>
    <row r="17" spans="1:3" ht="60">
      <c r="A17" s="14"/>
      <c r="B17" s="308" t="s">
        <v>93</v>
      </c>
      <c r="C17" s="323" t="s">
        <v>451</v>
      </c>
    </row>
    <row r="18" spans="1:3" ht="15.75">
      <c r="A18" s="14">
        <v>1</v>
      </c>
      <c r="B18" s="888" t="s">
        <v>961</v>
      </c>
      <c r="C18" s="889" t="s">
        <v>971</v>
      </c>
    </row>
    <row r="19" spans="1:3" ht="15.75">
      <c r="A19" s="14">
        <v>2</v>
      </c>
      <c r="B19" s="888" t="s">
        <v>972</v>
      </c>
      <c r="C19" s="889" t="s">
        <v>973</v>
      </c>
    </row>
    <row r="20" spans="1:3" ht="15.75">
      <c r="A20" s="14">
        <v>3</v>
      </c>
      <c r="B20" s="888" t="s">
        <v>974</v>
      </c>
      <c r="C20" s="889" t="s">
        <v>975</v>
      </c>
    </row>
    <row r="21" spans="1:3" ht="15.75">
      <c r="A21" s="14">
        <v>4</v>
      </c>
      <c r="B21" s="888" t="s">
        <v>976</v>
      </c>
      <c r="C21" s="889" t="s">
        <v>977</v>
      </c>
    </row>
    <row r="22" spans="1:3" ht="15.75">
      <c r="A22" s="14">
        <v>5</v>
      </c>
      <c r="B22" s="27"/>
      <c r="C22" s="320"/>
    </row>
    <row r="23" spans="1:3" ht="15.75">
      <c r="A23" s="14">
        <v>6</v>
      </c>
      <c r="B23" s="27"/>
      <c r="C23" s="320"/>
    </row>
    <row r="24" spans="1:3" ht="15.75">
      <c r="A24" s="14">
        <v>7</v>
      </c>
      <c r="B24" s="27"/>
      <c r="C24" s="320"/>
    </row>
    <row r="25" spans="1:3" ht="15.75">
      <c r="A25" s="14">
        <v>8</v>
      </c>
      <c r="B25" s="27"/>
      <c r="C25" s="320"/>
    </row>
    <row r="26" spans="1:3" ht="15.75">
      <c r="A26" s="14">
        <v>9</v>
      </c>
      <c r="B26" s="27"/>
      <c r="C26" s="320"/>
    </row>
    <row r="27" spans="1:3" ht="15.75" customHeight="1">
      <c r="A27" s="14">
        <v>10</v>
      </c>
      <c r="B27" s="27"/>
      <c r="C27" s="321"/>
    </row>
    <row r="28" spans="1:3" ht="15.75" customHeight="1">
      <c r="A28" s="14"/>
      <c r="B28" s="27"/>
      <c r="C28" s="28"/>
    </row>
    <row r="29" spans="1:3" ht="30" customHeight="1">
      <c r="A29" s="14"/>
      <c r="B29" s="659" t="s">
        <v>94</v>
      </c>
      <c r="C29" s="660"/>
    </row>
    <row r="30" spans="1:3">
      <c r="A30" s="14">
        <v>1</v>
      </c>
      <c r="B30" s="886" t="s">
        <v>978</v>
      </c>
      <c r="C30" s="890">
        <v>1</v>
      </c>
    </row>
    <row r="31" spans="1:3" ht="15.75" customHeight="1">
      <c r="A31" s="14"/>
      <c r="B31" s="32"/>
      <c r="C31" s="33"/>
    </row>
    <row r="32" spans="1:3" ht="29.25" customHeight="1">
      <c r="A32" s="14"/>
      <c r="B32" s="659" t="s">
        <v>174</v>
      </c>
      <c r="C32" s="660"/>
    </row>
    <row r="33" spans="1:3">
      <c r="A33" s="14">
        <v>1</v>
      </c>
      <c r="B33" s="886" t="s">
        <v>979</v>
      </c>
      <c r="C33" s="891">
        <v>0.38200000000000001</v>
      </c>
    </row>
    <row r="34" spans="1:3" ht="16.5" thickBot="1">
      <c r="A34" s="15"/>
      <c r="B34" s="34" t="s">
        <v>980</v>
      </c>
      <c r="C34" s="892">
        <v>0.28089999999999998</v>
      </c>
    </row>
  </sheetData>
  <mergeCells count="3">
    <mergeCell ref="B16:C16"/>
    <mergeCell ref="B32:C32"/>
    <mergeCell ref="B29:C29"/>
  </mergeCells>
  <dataValidations count="1">
    <dataValidation type="list" allowBlank="1" showInputMessage="1" showErrorMessage="1" sqref="C6:C15">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53"/>
  <sheetViews>
    <sheetView showGridLines="0" zoomScaleNormal="100" workbookViewId="0">
      <pane xSplit="1" ySplit="5" topLeftCell="B15" activePane="bottomRight" state="frozen"/>
      <selection activeCell="H6" sqref="H6"/>
      <selection pane="topRight" activeCell="H6" sqref="H6"/>
      <selection pane="bottomLeft" activeCell="H6" sqref="H6"/>
      <selection pane="bottomRight" activeCell="C9" sqref="C9"/>
    </sheetView>
  </sheetViews>
  <sheetFormatPr defaultRowHeight="15"/>
  <cols>
    <col min="1" max="1" width="9.5703125" style="2" bestFit="1" customWidth="1"/>
    <col min="2" max="2" width="47.5703125" style="2" customWidth="1"/>
    <col min="3" max="3" width="28" style="2" customWidth="1"/>
    <col min="4" max="4" width="25.5703125" style="2" customWidth="1"/>
    <col min="5" max="5" width="18.85546875" style="2" customWidth="1"/>
    <col min="6" max="6" width="12" bestFit="1" customWidth="1"/>
    <col min="7" max="7" width="12.5703125" bestFit="1" customWidth="1"/>
  </cols>
  <sheetData>
    <row r="1" spans="1:7" ht="15.75">
      <c r="A1" s="17" t="s">
        <v>108</v>
      </c>
      <c r="B1" s="821" t="str">
        <f>'1. key ratios'!B1</f>
        <v>სს იშბანკი საქართველო</v>
      </c>
    </row>
    <row r="2" spans="1:7" s="21" customFormat="1" ht="15.75" customHeight="1">
      <c r="A2" s="21" t="s">
        <v>109</v>
      </c>
      <c r="B2" s="822">
        <f>'1. key ratios'!B2</f>
        <v>45016</v>
      </c>
    </row>
    <row r="3" spans="1:7" s="21" customFormat="1" ht="15.75" customHeight="1"/>
    <row r="4" spans="1:7" s="21" customFormat="1" ht="15.75" customHeight="1" thickBot="1">
      <c r="A4" s="166" t="s">
        <v>255</v>
      </c>
      <c r="B4" s="167" t="s">
        <v>168</v>
      </c>
      <c r="C4" s="131"/>
      <c r="D4" s="131"/>
      <c r="E4" s="132" t="s">
        <v>87</v>
      </c>
    </row>
    <row r="5" spans="1:7" s="82" customFormat="1" ht="17.45" customHeight="1">
      <c r="A5" s="234"/>
      <c r="B5" s="235"/>
      <c r="C5" s="130" t="s">
        <v>0</v>
      </c>
      <c r="D5" s="130" t="s">
        <v>1</v>
      </c>
      <c r="E5" s="236" t="s">
        <v>2</v>
      </c>
    </row>
    <row r="6" spans="1:7" s="98" customFormat="1" ht="14.45" customHeight="1">
      <c r="A6" s="237"/>
      <c r="B6" s="661" t="s">
        <v>144</v>
      </c>
      <c r="C6" s="661" t="s">
        <v>856</v>
      </c>
      <c r="D6" s="662" t="s">
        <v>143</v>
      </c>
      <c r="E6" s="663"/>
      <c r="G6"/>
    </row>
    <row r="7" spans="1:7" s="98" customFormat="1" ht="99.6" customHeight="1">
      <c r="A7" s="237"/>
      <c r="B7" s="661"/>
      <c r="C7" s="661"/>
      <c r="D7" s="232" t="s">
        <v>142</v>
      </c>
      <c r="E7" s="233" t="s">
        <v>353</v>
      </c>
      <c r="G7"/>
    </row>
    <row r="8" spans="1:7" s="98" customFormat="1" ht="22.5" customHeight="1">
      <c r="A8" s="469">
        <v>1</v>
      </c>
      <c r="B8" s="410" t="s">
        <v>843</v>
      </c>
      <c r="C8" s="893">
        <f>SUM(C9:C11)</f>
        <v>119414026.2415123</v>
      </c>
      <c r="D8" s="894">
        <f>SUM(D9:D11)</f>
        <v>0</v>
      </c>
      <c r="E8" s="895">
        <f>SUM(E9:E11)</f>
        <v>119414026.2415123</v>
      </c>
      <c r="G8"/>
    </row>
    <row r="9" spans="1:7" s="98" customFormat="1">
      <c r="A9" s="469">
        <v>1.1000000000000001</v>
      </c>
      <c r="B9" s="411" t="s">
        <v>96</v>
      </c>
      <c r="C9" s="894">
        <f>'2. SOFP'!E8</f>
        <v>2880754.8200000003</v>
      </c>
      <c r="D9" s="894"/>
      <c r="E9" s="896">
        <f t="shared" ref="E9:E15" si="0">C9-D9</f>
        <v>2880754.8200000003</v>
      </c>
      <c r="G9"/>
    </row>
    <row r="10" spans="1:7" s="98" customFormat="1">
      <c r="A10" s="469">
        <v>1.2</v>
      </c>
      <c r="B10" s="411" t="s">
        <v>97</v>
      </c>
      <c r="C10" s="894">
        <f>'2. SOFP'!E9</f>
        <v>42788938.292609908</v>
      </c>
      <c r="D10" s="894"/>
      <c r="E10" s="896">
        <f t="shared" si="0"/>
        <v>42788938.292609908</v>
      </c>
      <c r="G10"/>
    </row>
    <row r="11" spans="1:7" s="98" customFormat="1">
      <c r="A11" s="469">
        <v>1.3</v>
      </c>
      <c r="B11" s="411" t="s">
        <v>98</v>
      </c>
      <c r="C11" s="894">
        <f>'2. SOFP'!E10</f>
        <v>73744333.128902391</v>
      </c>
      <c r="D11" s="894"/>
      <c r="E11" s="896">
        <f t="shared" si="0"/>
        <v>73744333.128902391</v>
      </c>
      <c r="G11"/>
    </row>
    <row r="12" spans="1:7" s="98" customFormat="1">
      <c r="A12" s="469">
        <v>2</v>
      </c>
      <c r="B12" s="412" t="s">
        <v>730</v>
      </c>
      <c r="C12" s="893">
        <f>'2. SOFP'!E11</f>
        <v>0</v>
      </c>
      <c r="D12" s="894"/>
      <c r="E12" s="896">
        <f t="shared" si="0"/>
        <v>0</v>
      </c>
      <c r="G12"/>
    </row>
    <row r="13" spans="1:7" s="98" customFormat="1" ht="21">
      <c r="A13" s="469">
        <v>2.1</v>
      </c>
      <c r="B13" s="413" t="s">
        <v>731</v>
      </c>
      <c r="C13" s="894">
        <f>'2. SOFP'!E12</f>
        <v>0</v>
      </c>
      <c r="D13" s="894"/>
      <c r="E13" s="896">
        <f t="shared" si="0"/>
        <v>0</v>
      </c>
      <c r="G13"/>
    </row>
    <row r="14" spans="1:7" s="98" customFormat="1" ht="33.950000000000003" customHeight="1">
      <c r="A14" s="469">
        <v>3</v>
      </c>
      <c r="B14" s="414" t="s">
        <v>732</v>
      </c>
      <c r="C14" s="893">
        <f>'2. SOFP'!E13</f>
        <v>0</v>
      </c>
      <c r="D14" s="894"/>
      <c r="E14" s="896">
        <f t="shared" si="0"/>
        <v>0</v>
      </c>
      <c r="G14"/>
    </row>
    <row r="15" spans="1:7" s="98" customFormat="1" ht="32.450000000000003" customHeight="1">
      <c r="A15" s="469">
        <v>4</v>
      </c>
      <c r="B15" s="415" t="s">
        <v>733</v>
      </c>
      <c r="C15" s="893">
        <f>'2. SOFP'!E14</f>
        <v>0</v>
      </c>
      <c r="D15" s="894"/>
      <c r="E15" s="896">
        <f t="shared" si="0"/>
        <v>0</v>
      </c>
      <c r="G15"/>
    </row>
    <row r="16" spans="1:7" s="98" customFormat="1" ht="23.1" customHeight="1">
      <c r="A16" s="469">
        <v>5</v>
      </c>
      <c r="B16" s="415" t="s">
        <v>734</v>
      </c>
      <c r="C16" s="893">
        <f>SUM(C17:C19)</f>
        <v>1422190.4432785469</v>
      </c>
      <c r="D16" s="894">
        <f>SUM(D17:D19)</f>
        <v>0</v>
      </c>
      <c r="E16" s="895">
        <f>SUM(E17:E19)</f>
        <v>1422190.4432785469</v>
      </c>
      <c r="G16"/>
    </row>
    <row r="17" spans="1:7" s="98" customFormat="1">
      <c r="A17" s="469">
        <v>5.0999999999999996</v>
      </c>
      <c r="B17" s="416" t="s">
        <v>735</v>
      </c>
      <c r="C17" s="894">
        <f>'2. SOFP'!E16</f>
        <v>0</v>
      </c>
      <c r="D17" s="894"/>
      <c r="E17" s="896">
        <f>C17-D17</f>
        <v>0</v>
      </c>
      <c r="G17"/>
    </row>
    <row r="18" spans="1:7" s="98" customFormat="1">
      <c r="A18" s="469">
        <v>5.2</v>
      </c>
      <c r="B18" s="416" t="s">
        <v>569</v>
      </c>
      <c r="C18" s="894">
        <f>'2. SOFP'!E17</f>
        <v>1422190.4432785469</v>
      </c>
      <c r="D18" s="894"/>
      <c r="E18" s="896">
        <f>C18-D18</f>
        <v>1422190.4432785469</v>
      </c>
      <c r="G18"/>
    </row>
    <row r="19" spans="1:7" s="98" customFormat="1">
      <c r="A19" s="469">
        <v>5.3</v>
      </c>
      <c r="B19" s="416" t="s">
        <v>736</v>
      </c>
      <c r="C19" s="894">
        <f>'2. SOFP'!E18</f>
        <v>0</v>
      </c>
      <c r="D19" s="894"/>
      <c r="E19" s="896">
        <f>C19-D19</f>
        <v>0</v>
      </c>
      <c r="G19"/>
    </row>
    <row r="20" spans="1:7" s="98" customFormat="1" ht="21">
      <c r="A20" s="469">
        <v>6</v>
      </c>
      <c r="B20" s="414" t="s">
        <v>737</v>
      </c>
      <c r="C20" s="893">
        <f>SUM(C21:C22)</f>
        <v>300605841.32773679</v>
      </c>
      <c r="D20" s="894">
        <f>SUM(D21:D22)</f>
        <v>0</v>
      </c>
      <c r="E20" s="895">
        <f>SUM(E21:E22)</f>
        <v>300605841.32773679</v>
      </c>
      <c r="G20"/>
    </row>
    <row r="21" spans="1:7">
      <c r="A21" s="469">
        <v>6.1</v>
      </c>
      <c r="B21" s="416" t="s">
        <v>569</v>
      </c>
      <c r="C21" s="894">
        <f>'2. SOFP'!E20</f>
        <v>0</v>
      </c>
      <c r="D21" s="894"/>
      <c r="E21" s="896">
        <f>C21-D21</f>
        <v>0</v>
      </c>
    </row>
    <row r="22" spans="1:7">
      <c r="A22" s="469">
        <v>6.2</v>
      </c>
      <c r="B22" s="416" t="s">
        <v>736</v>
      </c>
      <c r="C22" s="894">
        <f>'2. SOFP'!E21</f>
        <v>300605841.32773679</v>
      </c>
      <c r="D22" s="894"/>
      <c r="E22" s="896">
        <f>C22-D22</f>
        <v>300605841.32773679</v>
      </c>
    </row>
    <row r="23" spans="1:7" ht="21">
      <c r="A23" s="469">
        <v>7</v>
      </c>
      <c r="B23" s="417" t="s">
        <v>738</v>
      </c>
      <c r="C23" s="893">
        <f>'2. SOFP'!E22</f>
        <v>0</v>
      </c>
      <c r="D23" s="894"/>
      <c r="E23" s="896">
        <f>C23-D23</f>
        <v>0</v>
      </c>
    </row>
    <row r="24" spans="1:7" ht="21">
      <c r="A24" s="469">
        <v>8</v>
      </c>
      <c r="B24" s="418" t="s">
        <v>739</v>
      </c>
      <c r="C24" s="893">
        <f>'2. SOFP'!E23</f>
        <v>0</v>
      </c>
      <c r="D24" s="894"/>
      <c r="E24" s="896">
        <f>C24-D24</f>
        <v>0</v>
      </c>
    </row>
    <row r="25" spans="1:7">
      <c r="A25" s="469">
        <v>9</v>
      </c>
      <c r="B25" s="415" t="s">
        <v>740</v>
      </c>
      <c r="C25" s="893">
        <f>SUM(C26:C27)</f>
        <v>6433233.8899999978</v>
      </c>
      <c r="D25" s="894">
        <f>SUM(D26:D27)</f>
        <v>0</v>
      </c>
      <c r="E25" s="895">
        <f>SUM(E26:E27)</f>
        <v>6433233.8899999978</v>
      </c>
    </row>
    <row r="26" spans="1:7">
      <c r="A26" s="469">
        <v>9.1</v>
      </c>
      <c r="B26" s="419" t="s">
        <v>741</v>
      </c>
      <c r="C26" s="894">
        <f>'2. SOFP'!E25</f>
        <v>6433233.8899999978</v>
      </c>
      <c r="D26" s="894"/>
      <c r="E26" s="896">
        <f>C26-D26</f>
        <v>6433233.8899999978</v>
      </c>
    </row>
    <row r="27" spans="1:7">
      <c r="A27" s="469">
        <v>9.1999999999999993</v>
      </c>
      <c r="B27" s="419" t="s">
        <v>742</v>
      </c>
      <c r="C27" s="894">
        <f>'2. SOFP'!E26</f>
        <v>0</v>
      </c>
      <c r="D27" s="894"/>
      <c r="E27" s="896">
        <f>C27-D27</f>
        <v>0</v>
      </c>
    </row>
    <row r="28" spans="1:7">
      <c r="A28" s="469">
        <v>10</v>
      </c>
      <c r="B28" s="415" t="s">
        <v>36</v>
      </c>
      <c r="C28" s="893">
        <f>SUM(C29:C30)</f>
        <v>200414.37000000002</v>
      </c>
      <c r="D28" s="893">
        <f>SUM(D29:D30)</f>
        <v>200414.37000000002</v>
      </c>
      <c r="E28" s="895">
        <f>SUM(E29:E30)</f>
        <v>0</v>
      </c>
    </row>
    <row r="29" spans="1:7">
      <c r="A29" s="469">
        <v>10.1</v>
      </c>
      <c r="B29" s="419" t="s">
        <v>743</v>
      </c>
      <c r="C29" s="894">
        <f>'2. SOFP'!E28</f>
        <v>0</v>
      </c>
      <c r="D29" s="894">
        <f>C29</f>
        <v>0</v>
      </c>
      <c r="E29" s="896">
        <f>C29-D29</f>
        <v>0</v>
      </c>
    </row>
    <row r="30" spans="1:7">
      <c r="A30" s="469">
        <v>10.199999999999999</v>
      </c>
      <c r="B30" s="419" t="s">
        <v>744</v>
      </c>
      <c r="C30" s="894">
        <f>'2. SOFP'!E29</f>
        <v>200414.37000000002</v>
      </c>
      <c r="D30" s="894">
        <f>C30</f>
        <v>200414.37000000002</v>
      </c>
      <c r="E30" s="896">
        <f>C30-D30</f>
        <v>0</v>
      </c>
    </row>
    <row r="31" spans="1:7">
      <c r="A31" s="469">
        <v>11</v>
      </c>
      <c r="B31" s="415" t="s">
        <v>745</v>
      </c>
      <c r="C31" s="893">
        <f>SUM(C32:C33)</f>
        <v>1748352</v>
      </c>
      <c r="D31" s="894">
        <f>SUM(D32:D33)</f>
        <v>0</v>
      </c>
      <c r="E31" s="895">
        <f>SUM(E32:E33)</f>
        <v>1748352</v>
      </c>
    </row>
    <row r="32" spans="1:7">
      <c r="A32" s="469">
        <v>11.1</v>
      </c>
      <c r="B32" s="419" t="s">
        <v>746</v>
      </c>
      <c r="C32" s="894">
        <f>'2. SOFP'!E31</f>
        <v>1748352</v>
      </c>
      <c r="D32" s="894"/>
      <c r="E32" s="896">
        <f>C32-D32</f>
        <v>1748352</v>
      </c>
    </row>
    <row r="33" spans="1:7">
      <c r="A33" s="469">
        <v>11.2</v>
      </c>
      <c r="B33" s="419" t="s">
        <v>747</v>
      </c>
      <c r="C33" s="894">
        <f>'2. SOFP'!E32</f>
        <v>0</v>
      </c>
      <c r="D33" s="894"/>
      <c r="E33" s="896">
        <f>C33-D33</f>
        <v>0</v>
      </c>
    </row>
    <row r="34" spans="1:7">
      <c r="A34" s="469">
        <v>13</v>
      </c>
      <c r="B34" s="415" t="s">
        <v>99</v>
      </c>
      <c r="C34" s="894">
        <f>'2. SOFP'!E33</f>
        <v>3296362.7706485195</v>
      </c>
      <c r="D34" s="894"/>
      <c r="E34" s="896">
        <f>C34-D34</f>
        <v>3296362.7706485195</v>
      </c>
    </row>
    <row r="35" spans="1:7">
      <c r="A35" s="469">
        <v>13.1</v>
      </c>
      <c r="B35" s="420" t="s">
        <v>748</v>
      </c>
      <c r="C35" s="894">
        <f>'2. SOFP'!E34</f>
        <v>1349093.18</v>
      </c>
      <c r="D35" s="894"/>
      <c r="E35" s="896">
        <f>C35-D35</f>
        <v>1349093.18</v>
      </c>
    </row>
    <row r="36" spans="1:7">
      <c r="A36" s="469">
        <v>13.2</v>
      </c>
      <c r="B36" s="420" t="s">
        <v>749</v>
      </c>
      <c r="C36" s="894">
        <f>'2. SOFP'!E35</f>
        <v>0</v>
      </c>
      <c r="D36" s="894"/>
      <c r="E36" s="896">
        <f>C36-D36</f>
        <v>0</v>
      </c>
    </row>
    <row r="37" spans="1:7" ht="39" thickBot="1">
      <c r="A37" s="238"/>
      <c r="B37" s="239" t="s">
        <v>320</v>
      </c>
      <c r="C37" s="897">
        <f>SUM(C8,C12,C14,C15,C16,C20,C23,C24,C25,C28,C31,C34)</f>
        <v>433120421.04317617</v>
      </c>
      <c r="D37" s="897">
        <f>SUM(D8,D12,D14,D15,D16,D20,D23,D24,D25,D28,D31,D34)</f>
        <v>200414.37000000002</v>
      </c>
      <c r="E37" s="898">
        <f>SUM(E8,E12,E14,E15,E16,E20,E23,E24,E25,E28,E31,E34)</f>
        <v>432920006.67317617</v>
      </c>
    </row>
    <row r="38" spans="1:7">
      <c r="A38"/>
      <c r="B38"/>
      <c r="C38"/>
      <c r="D38"/>
      <c r="E38"/>
    </row>
    <row r="39" spans="1:7">
      <c r="A39"/>
      <c r="B39"/>
      <c r="C39"/>
      <c r="D39"/>
      <c r="E39"/>
    </row>
    <row r="41" spans="1:7" s="2" customFormat="1">
      <c r="B41" s="36"/>
      <c r="F41"/>
      <c r="G41"/>
    </row>
    <row r="42" spans="1:7" s="2" customFormat="1">
      <c r="B42" s="37"/>
      <c r="F42"/>
      <c r="G42"/>
    </row>
    <row r="43" spans="1:7" s="2" customFormat="1">
      <c r="B43" s="36"/>
      <c r="F43"/>
      <c r="G43"/>
    </row>
    <row r="44" spans="1:7" s="2" customFormat="1">
      <c r="B44" s="36"/>
      <c r="F44"/>
      <c r="G44"/>
    </row>
    <row r="45" spans="1:7" s="2" customFormat="1">
      <c r="B45" s="36"/>
      <c r="F45"/>
      <c r="G45"/>
    </row>
    <row r="46" spans="1:7" s="2" customFormat="1">
      <c r="B46" s="36"/>
      <c r="F46"/>
      <c r="G46"/>
    </row>
    <row r="47" spans="1:7" s="2" customFormat="1">
      <c r="B47" s="36"/>
      <c r="F47"/>
      <c r="G47"/>
    </row>
    <row r="48" spans="1:7" s="2" customFormat="1">
      <c r="B48" s="37"/>
      <c r="F48"/>
      <c r="G48"/>
    </row>
    <row r="49" spans="2:7" s="2" customFormat="1">
      <c r="B49" s="37"/>
      <c r="F49"/>
      <c r="G49"/>
    </row>
    <row r="50" spans="2:7" s="2" customFormat="1">
      <c r="B50" s="37"/>
      <c r="F50"/>
      <c r="G50"/>
    </row>
    <row r="51" spans="2:7" s="2" customFormat="1">
      <c r="B51" s="37"/>
      <c r="F51"/>
      <c r="G51"/>
    </row>
    <row r="52" spans="2:7" s="2" customFormat="1">
      <c r="B52" s="37"/>
      <c r="F52"/>
      <c r="G52"/>
    </row>
    <row r="53" spans="2:7" s="2" customFormat="1">
      <c r="B53" s="37"/>
      <c r="F53"/>
      <c r="G53"/>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3"/>
  <sheetViews>
    <sheetView showGridLines="0" zoomScaleNormal="100" workbookViewId="0">
      <pane xSplit="1" ySplit="4" topLeftCell="B5" activePane="bottomRight" state="frozen"/>
      <selection activeCell="H6" sqref="H6"/>
      <selection pane="topRight" activeCell="H6" sqref="H6"/>
      <selection pane="bottomLeft" activeCell="H6" sqref="H6"/>
      <selection pane="bottomRight" activeCell="B1" sqref="B1:B2"/>
    </sheetView>
  </sheetViews>
  <sheetFormatPr defaultRowHeight="15" outlineLevelRow="1"/>
  <cols>
    <col min="1" max="1" width="9.5703125" style="2" bestFit="1" customWidth="1"/>
    <col min="2" max="2" width="114.28515625" style="2" customWidth="1"/>
    <col min="3" max="3" width="18.85546875" customWidth="1"/>
    <col min="4" max="4" width="25.42578125" customWidth="1"/>
    <col min="5" max="5" width="24.28515625" customWidth="1"/>
    <col min="6" max="6" width="24" customWidth="1"/>
    <col min="7" max="7" width="10" bestFit="1" customWidth="1"/>
    <col min="8" max="8" width="12" bestFit="1" customWidth="1"/>
    <col min="9" max="9" width="12.5703125" bestFit="1" customWidth="1"/>
  </cols>
  <sheetData>
    <row r="1" spans="1:6" ht="15.75">
      <c r="A1" s="17" t="s">
        <v>108</v>
      </c>
      <c r="B1" s="821" t="str">
        <f>'1. key ratios'!B1</f>
        <v>სს იშბანკი საქართველო</v>
      </c>
    </row>
    <row r="2" spans="1:6" s="21" customFormat="1" ht="15.75" customHeight="1">
      <c r="A2" s="21" t="s">
        <v>109</v>
      </c>
      <c r="B2" s="822">
        <f>'1. key ratios'!B2</f>
        <v>45016</v>
      </c>
      <c r="C2"/>
      <c r="D2"/>
      <c r="E2"/>
      <c r="F2"/>
    </row>
    <row r="3" spans="1:6" s="21" customFormat="1" ht="15.75" customHeight="1">
      <c r="C3"/>
      <c r="D3"/>
      <c r="E3"/>
      <c r="F3"/>
    </row>
    <row r="4" spans="1:6" s="21" customFormat="1" ht="26.25" thickBot="1">
      <c r="A4" s="21" t="s">
        <v>256</v>
      </c>
      <c r="B4" s="138" t="s">
        <v>171</v>
      </c>
      <c r="C4" s="132" t="s">
        <v>87</v>
      </c>
      <c r="D4"/>
      <c r="E4"/>
      <c r="F4"/>
    </row>
    <row r="5" spans="1:6">
      <c r="A5" s="133">
        <v>1</v>
      </c>
      <c r="B5" s="134" t="s">
        <v>727</v>
      </c>
      <c r="C5" s="899">
        <f>'7. LI1'!E37</f>
        <v>432920006.67317617</v>
      </c>
    </row>
    <row r="6" spans="1:6" s="123" customFormat="1">
      <c r="A6" s="81">
        <v>2.1</v>
      </c>
      <c r="B6" s="140" t="s">
        <v>861</v>
      </c>
      <c r="C6" s="173">
        <f>'4. Off-balance'!E27+'4. Off-balance'!E28+'4. Off-balance'!E29</f>
        <v>101654378.41000001</v>
      </c>
    </row>
    <row r="7" spans="1:6" s="4" customFormat="1" ht="25.5" outlineLevel="1">
      <c r="A7" s="139">
        <v>2.2000000000000002</v>
      </c>
      <c r="B7" s="135" t="s">
        <v>862</v>
      </c>
      <c r="C7" s="174"/>
    </row>
    <row r="8" spans="1:6" s="4" customFormat="1" ht="26.25">
      <c r="A8" s="139">
        <v>3</v>
      </c>
      <c r="B8" s="136" t="s">
        <v>728</v>
      </c>
      <c r="C8" s="900">
        <f>SUM(C5:C7)</f>
        <v>534574385.0831762</v>
      </c>
    </row>
    <row r="9" spans="1:6" s="123" customFormat="1">
      <c r="A9" s="81">
        <v>4</v>
      </c>
      <c r="B9" s="143" t="s">
        <v>169</v>
      </c>
      <c r="C9" s="173"/>
    </row>
    <row r="10" spans="1:6" s="4" customFormat="1" ht="25.5" outlineLevel="1">
      <c r="A10" s="139">
        <v>5.0999999999999996</v>
      </c>
      <c r="B10" s="135" t="s">
        <v>175</v>
      </c>
      <c r="C10" s="902">
        <v>-43751380</v>
      </c>
    </row>
    <row r="11" spans="1:6" s="4" customFormat="1" ht="25.5" outlineLevel="1">
      <c r="A11" s="139">
        <v>5.2</v>
      </c>
      <c r="B11" s="135" t="s">
        <v>176</v>
      </c>
      <c r="C11" s="174"/>
    </row>
    <row r="12" spans="1:6" s="4" customFormat="1">
      <c r="A12" s="139">
        <v>6</v>
      </c>
      <c r="B12" s="141" t="s">
        <v>438</v>
      </c>
      <c r="C12" s="240"/>
    </row>
    <row r="13" spans="1:6" s="4" customFormat="1" ht="15.75" thickBot="1">
      <c r="A13" s="142">
        <v>7</v>
      </c>
      <c r="B13" s="137" t="s">
        <v>170</v>
      </c>
      <c r="C13" s="901">
        <f>SUM(C8:C12)</f>
        <v>490823005.0831762</v>
      </c>
    </row>
    <row r="15" spans="1:6" ht="26.25">
      <c r="B15" s="23" t="s">
        <v>439</v>
      </c>
    </row>
    <row r="17" spans="2:9" s="2" customFormat="1">
      <c r="B17" s="38"/>
      <c r="C17"/>
      <c r="D17"/>
      <c r="E17"/>
      <c r="F17"/>
      <c r="G17"/>
      <c r="H17"/>
      <c r="I17"/>
    </row>
    <row r="18" spans="2:9" s="2" customFormat="1">
      <c r="B18" s="35"/>
      <c r="C18"/>
      <c r="D18"/>
      <c r="E18"/>
      <c r="F18"/>
      <c r="G18"/>
      <c r="H18"/>
      <c r="I18"/>
    </row>
    <row r="19" spans="2:9" s="2" customFormat="1">
      <c r="B19" s="35"/>
      <c r="C19"/>
      <c r="D19"/>
      <c r="E19"/>
      <c r="F19"/>
      <c r="G19"/>
      <c r="H19"/>
      <c r="I19"/>
    </row>
    <row r="20" spans="2:9" s="2" customFormat="1">
      <c r="B20" s="37"/>
      <c r="C20"/>
      <c r="D20"/>
      <c r="E20"/>
      <c r="F20"/>
      <c r="G20"/>
      <c r="H20"/>
      <c r="I20"/>
    </row>
    <row r="21" spans="2:9" s="2" customFormat="1">
      <c r="B21" s="36"/>
      <c r="C21"/>
      <c r="D21"/>
      <c r="E21"/>
      <c r="F21"/>
      <c r="G21"/>
      <c r="H21"/>
      <c r="I21"/>
    </row>
    <row r="22" spans="2:9" s="2" customFormat="1">
      <c r="B22" s="37"/>
      <c r="C22"/>
      <c r="D22"/>
      <c r="E22"/>
      <c r="F22"/>
      <c r="G22"/>
      <c r="H22"/>
      <c r="I22"/>
    </row>
    <row r="23" spans="2:9" s="2" customFormat="1">
      <c r="B23" s="36"/>
      <c r="C23"/>
      <c r="D23"/>
      <c r="E23"/>
      <c r="F23"/>
      <c r="G23"/>
      <c r="H23"/>
      <c r="I23"/>
    </row>
    <row r="24" spans="2:9" s="2" customFormat="1">
      <c r="B24" s="36"/>
      <c r="C24"/>
      <c r="D24"/>
      <c r="E24"/>
      <c r="F24"/>
      <c r="G24"/>
      <c r="H24"/>
      <c r="I24"/>
    </row>
    <row r="25" spans="2:9" s="2" customFormat="1">
      <c r="B25" s="36"/>
      <c r="C25"/>
      <c r="D25"/>
      <c r="E25"/>
      <c r="F25"/>
      <c r="G25"/>
      <c r="H25"/>
      <c r="I25"/>
    </row>
    <row r="26" spans="2:9" s="2" customFormat="1">
      <c r="B26" s="36"/>
      <c r="C26"/>
      <c r="D26"/>
      <c r="E26"/>
      <c r="F26"/>
      <c r="G26"/>
      <c r="H26"/>
      <c r="I26"/>
    </row>
    <row r="27" spans="2:9" s="2" customFormat="1">
      <c r="B27" s="36"/>
      <c r="C27"/>
      <c r="D27"/>
      <c r="E27"/>
      <c r="F27"/>
      <c r="G27"/>
      <c r="H27"/>
      <c r="I27"/>
    </row>
    <row r="28" spans="2:9" s="2" customFormat="1">
      <c r="B28" s="37"/>
      <c r="C28"/>
      <c r="D28"/>
      <c r="E28"/>
      <c r="F28"/>
      <c r="G28"/>
      <c r="H28"/>
      <c r="I28"/>
    </row>
    <row r="29" spans="2:9" s="2" customFormat="1">
      <c r="B29" s="37"/>
      <c r="C29"/>
      <c r="D29"/>
      <c r="E29"/>
      <c r="F29"/>
      <c r="G29"/>
      <c r="H29"/>
      <c r="I29"/>
    </row>
    <row r="30" spans="2:9" s="2" customFormat="1">
      <c r="B30" s="37"/>
      <c r="C30"/>
      <c r="D30"/>
      <c r="E30"/>
      <c r="F30"/>
      <c r="G30"/>
      <c r="H30"/>
      <c r="I30"/>
    </row>
    <row r="31" spans="2:9" s="2" customFormat="1">
      <c r="B31" s="37"/>
      <c r="C31"/>
      <c r="D31"/>
      <c r="E31"/>
      <c r="F31"/>
      <c r="G31"/>
      <c r="H31"/>
      <c r="I31"/>
    </row>
    <row r="32" spans="2:9" s="2" customFormat="1">
      <c r="B32" s="37"/>
      <c r="C32"/>
      <c r="D32"/>
      <c r="E32"/>
      <c r="F32"/>
      <c r="G32"/>
      <c r="H32"/>
      <c r="I32"/>
    </row>
    <row r="33" spans="2:9" s="2" customFormat="1">
      <c r="B33" s="37"/>
      <c r="C33"/>
      <c r="D33"/>
      <c r="E33"/>
      <c r="F33"/>
      <c r="G33"/>
      <c r="H33"/>
      <c r="I33"/>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qjXCrDrjFKfpG+i4ucX1mNJZJvQgk5tx/kelk4RHBN4=</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qLkPjj+YaBDBpt6WwVuUoNSTn325HMSe5sdRv+xnSVM=</DigestValue>
    </Reference>
  </SignedInfo>
  <SignatureValue>QXWlDn5LXVI7zkInMXME//PBmBugfZDE6IS8zZ/vZyX4K7SM2bQLKx47CFYDliV10Fd1C5Se6ZtE
66QMwwRMjb9rNoNPMK7PodlPC0eaRF3vd3eqiagKAkTkT2tXuGEuPp8+DyYMkSuvnS8+d7GjXhk8
KO2G46FqrnWLmmtNSWLqh1WjYFtMvW67dooLfn/7FQEelMO7bk3UFx7RrYQdm+G0EVR/Vkr8T9BF
BhiAz5Dj/BInSJfP0hxMso02wrwNqaEYZYs3sFig8idR57XdiqhWVFf0WjL8tOXVO9kqcnK2Ku5v
UCMBJOkNOn5aKztauoD9HpwGbcES7JOn7bJvpQ==</SignatureValue>
  <KeyInfo>
    <X509Data>
      <X509Certificate>MIIGPjCCBSagAwIBAgIKQ8pt4wADAAH7lTANBgkqhkiG9w0BAQsFADBKMRIwEAYKCZImiZPyLGQBGRYCZ2UxEzARBgoJkiaJk/IsZAEZFgNuYmcxHzAdBgNVBAMTFk5CRyBDbGFzcyAyIElOVCBTdWIgQ0EwHhcNMjExMTI5MTAwMjEyWhcNMjMxMTI5MTAwMjEyWjA8MRswGQYDVQQKExJKU0MgSXNiYW5rIEdlb3JnaWExHTAbBgNVBAMTFEJJUyAtIFVjaGEgU2FyYWxpZHplMIIBIjANBgkqhkiG9w0BAQEFAAOCAQ8AMIIBCgKCAQEA7ShGYNeXoAX2WytWz0beaKySOOy2jtBZ7y7YqhZQWE0IwIjtm791DvQg9Q39Dd8nEgf2H9h0EiNk2T39HTln5q42608Poyj0SrQ6mxT831oeWQasIgw5qF9g2AqU9VeACyRoqCLzdTJIglahjit219RNuv/IvaF/UCdOvWgX5LXikrtngBq811HMJSKxJOHNXyJuLjAAwMBUH8770AxfdnCNaKD4yBiFtyGfkvJgIFPiruf6O1jm/E5GoJCorTUdXAB0BBvYbuCvMHo7D9kz52NDjF4o2jaGf6gEy3scoDRFJW5Z5Psp90pzKDq7kedLYMte7+vyoLktAz9/UZc+HwIDAQABo4IDMjCCAy4wPAYJKwYBBAGCNxUHBC8wLQYlKwYBBAGCNxUI5rJgg431RIaBmQmDuKFKg76EcQSDxJEzhIOIXQIBZAIBIzAdBgNVHSUEFjAUBggrBgEFBQcDAgYIKwYBBQUHAwQwCwYDVR0PBAQDAgeAMCcGCSsGAQQBgjcVCgQaMBgwCgYIKwYBBQUHAwIwCgYIKwYBBQUHAwQwHQYDVR0OBBYEFH810ZYF2cpPnT25etx6RcujjIA+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MykuY3J0MA0GCSqGSIb3DQEBCwUAA4IBAQCKCDIUPdsOYKMwHUPfGUNMpJyivUG6OhvmS8qFpv+2lX08aXEIkDpMdrmzklXArXjUk4vlunwcHzTmS3eKazGWNAhUhOFAjsNT/L/KKt5L8SA4nkaXnfB5cJIjPORIx9OmDTxAsMeiAr+qjzhxDMiFw6FduU7pv7NkZxxvxFc1ZxCPYmQKo886ANcc+DI34MLpoRp+9gS2t+w84hqhU584rwvt6BTM8fn5/DYHt2u1Z/39731cz9BtceYdKJ+pJODBm4sPkCx4dTky9h/iWFgC3zOtfBZTUL8mYRxRxGJZneGCqC6ZYNNfbsFghoEwxIzUWREqto5pg5Jf5h60E+z8</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256"/>
        <DigestValue>WD8GylP2c0ZwcTajiE5ds+UqE9hf5EONUTC1tppI9wY=</DigestValue>
      </Reference>
      <Reference URI="/xl/calcChain.xml?ContentType=application/vnd.openxmlformats-officedocument.spreadsheetml.calcChain+xml">
        <DigestMethod Algorithm="http://www.w3.org/2001/04/xmlenc#sha256"/>
        <DigestValue>1avnP1YSbynG/6kKEmU/QkKrzIcY67KM8fxP7DXeS1s=</DigestValue>
      </Reference>
      <Reference URI="/xl/drawings/drawing1.xml?ContentType=application/vnd.openxmlformats-officedocument.drawing+xml">
        <DigestMethod Algorithm="http://www.w3.org/2001/04/xmlenc#sha256"/>
        <DigestValue>0D25YNbSQmUWivg4tU9tfUkqp2zKkiK4SYs6gwYhzJo=</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externalLink1.xml?ContentType=application/vnd.openxmlformats-officedocument.spreadsheetml.externalLink+xml">
        <DigestMethod Algorithm="http://www.w3.org/2001/04/xmlenc#sha256"/>
        <DigestValue>M7B/mn9Gl/E0SPoxI8mHI2g20P25qjLRnB+I7onGin4=</DigestValue>
      </Reference>
      <Reference URI="/xl/externalLinks/externalLink2.xml?ContentType=application/vnd.openxmlformats-officedocument.spreadsheetml.externalLink+xml">
        <DigestMethod Algorithm="http://www.w3.org/2001/04/xmlenc#sha256"/>
        <DigestValue>Mq2R9bXMf7FVm6lzKLZjJe5z3YZ6t28x1Cvk7jCF4yc=</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ze+MZOtihPj9dKeV/Dz5QESpeY6Fdwmnkxhrh69STxA=</DigestValue>
      </Reference>
      <Reference URI="/xl/printerSettings/printerSettings10.bin?ContentType=application/vnd.openxmlformats-officedocument.spreadsheetml.printerSettings">
        <DigestMethod Algorithm="http://www.w3.org/2001/04/xmlenc#sha256"/>
        <DigestValue>16nRtTkTNfAdSTF0Lg1CT4t8t5VLf2B9wJs/PWFk54A=</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2m6CW85rBYKpJKifjkFVt0n58BwBksWMXfva2VqaA+I=</DigestValue>
      </Reference>
      <Reference URI="/xl/printerSettings/printerSettings14.bin?ContentType=application/vnd.openxmlformats-officedocument.spreadsheetml.printerSettings">
        <DigestMethod Algorithm="http://www.w3.org/2001/04/xmlenc#sha256"/>
        <DigestValue>ze+MZOtihPj9dKeV/Dz5QESpeY6Fdwmnkxhrh69STxA=</DigestValue>
      </Reference>
      <Reference URI="/xl/printerSettings/printerSettings15.bin?ContentType=application/vnd.openxmlformats-officedocument.spreadsheetml.printerSettings">
        <DigestMethod Algorithm="http://www.w3.org/2001/04/xmlenc#sha256"/>
        <DigestValue>zxLIGjiJ19gUsPtQr72salfkFKrVFBCr1X8320JEcsQ=</DigestValue>
      </Reference>
      <Reference URI="/xl/printerSettings/printerSettings16.bin?ContentType=application/vnd.openxmlformats-officedocument.spreadsheetml.printerSettings">
        <DigestMethod Algorithm="http://www.w3.org/2001/04/xmlenc#sha256"/>
        <DigestValue>iE26OokMEnQMYiWgMfFhVXzSbn0Dmk333xx6Y+G1iUw=</DigestValue>
      </Reference>
      <Reference URI="/xl/printerSettings/printerSettings17.bin?ContentType=application/vnd.openxmlformats-officedocument.spreadsheetml.printerSettings">
        <DigestMethod Algorithm="http://www.w3.org/2001/04/xmlenc#sha256"/>
        <DigestValue>nkR1lu9OLM1UMxWiPa7wm3YcnQOlFOICy95qYiodDz0=</DigestValue>
      </Reference>
      <Reference URI="/xl/printerSettings/printerSettings18.bin?ContentType=application/vnd.openxmlformats-officedocument.spreadsheetml.printerSettings">
        <DigestMethod Algorithm="http://www.w3.org/2001/04/xmlenc#sha256"/>
        <DigestValue>2bvX94YA3UVSaKlpfCjo157kRTaGD9ZFW7t96/Nk1uk=</DigestValue>
      </Reference>
      <Reference URI="/xl/printerSettings/printerSettings19.bin?ContentType=application/vnd.openxmlformats-officedocument.spreadsheetml.printerSettings">
        <DigestMethod Algorithm="http://www.w3.org/2001/04/xmlenc#sha256"/>
        <DigestValue>SWiohiWSuPjjcblZxueyphOzVidWJvXmdfCiNQW6SiY=</DigestValue>
      </Reference>
      <Reference URI="/xl/printerSettings/printerSettings2.bin?ContentType=application/vnd.openxmlformats-officedocument.spreadsheetml.printerSettings">
        <DigestMethod Algorithm="http://www.w3.org/2001/04/xmlenc#sha256"/>
        <DigestValue>16nRtTkTNfAdSTF0Lg1CT4t8t5VLf2B9wJs/PWFk54A=</DigestValue>
      </Reference>
      <Reference URI="/xl/printerSettings/printerSettings20.bin?ContentType=application/vnd.openxmlformats-officedocument.spreadsheetml.printerSettings">
        <DigestMethod Algorithm="http://www.w3.org/2001/04/xmlenc#sha256"/>
        <DigestValue>iE26OokMEnQMYiWgMfFhVXzSbn0Dmk333xx6Y+G1iUw=</DigestValue>
      </Reference>
      <Reference URI="/xl/printerSettings/printerSettings21.bin?ContentType=application/vnd.openxmlformats-officedocument.spreadsheetml.printerSettings">
        <DigestMethod Algorithm="http://www.w3.org/2001/04/xmlenc#sha256"/>
        <DigestValue>qqKz7UtelGHdfiWdqNc1EvL8LqlQ7O4MTpeoyQcgyv0=</DigestValue>
      </Reference>
      <Reference URI="/xl/printerSettings/printerSettings22.bin?ContentType=application/vnd.openxmlformats-officedocument.spreadsheetml.printerSettings">
        <DigestMethod Algorithm="http://www.w3.org/2001/04/xmlenc#sha256"/>
        <DigestValue>qqKz7UtelGHdfiWdqNc1EvL8LqlQ7O4MTpeoyQcgyv0=</DigestValue>
      </Reference>
      <Reference URI="/xl/printerSettings/printerSettings23.bin?ContentType=application/vnd.openxmlformats-officedocument.spreadsheetml.printerSettings">
        <DigestMethod Algorithm="http://www.w3.org/2001/04/xmlenc#sha256"/>
        <DigestValue>ze+MZOtihPj9dKeV/Dz5QESpeY6Fdwmnkxhrh69STxA=</DigestValue>
      </Reference>
      <Reference URI="/xl/printerSettings/printerSettings24.bin?ContentType=application/vnd.openxmlformats-officedocument.spreadsheetml.printerSettings">
        <DigestMethod Algorithm="http://www.w3.org/2001/04/xmlenc#sha256"/>
        <DigestValue>T5+dHIUbWsoNr9wjsCsYAM5aCJXYyRG8SwGvZNtpnHc=</DigestValue>
      </Reference>
      <Reference URI="/xl/printerSettings/printerSettings3.bin?ContentType=application/vnd.openxmlformats-officedocument.spreadsheetml.printerSettings">
        <DigestMethod Algorithm="http://www.w3.org/2001/04/xmlenc#sha256"/>
        <DigestValue>86+sc8Rko5cNZ5BGa++/4xNznWSElckK3iS1B5pTwDQ=</DigestValue>
      </Reference>
      <Reference URI="/xl/printerSettings/printerSettings4.bin?ContentType=application/vnd.openxmlformats-officedocument.spreadsheetml.printerSettings">
        <DigestMethod Algorithm="http://www.w3.org/2001/04/xmlenc#sha256"/>
        <DigestValue>L+CxbXS3yzcVLTJTz50kMb6T4gEHhM4qLfUzzpiwfWw=</DigestValue>
      </Reference>
      <Reference URI="/xl/printerSettings/printerSettings5.bin?ContentType=application/vnd.openxmlformats-officedocument.spreadsheetml.printerSettings">
        <DigestMethod Algorithm="http://www.w3.org/2001/04/xmlenc#sha256"/>
        <DigestValue>9mG81PytrHkYioZI1LP0ksiI7i+szuT1Vsy2GarE5gg=</DigestValue>
      </Reference>
      <Reference URI="/xl/printerSettings/printerSettings6.bin?ContentType=application/vnd.openxmlformats-officedocument.spreadsheetml.printerSettings">
        <DigestMethod Algorithm="http://www.w3.org/2001/04/xmlenc#sha256"/>
        <DigestValue>p15fOjzmBTLGI8Klf+TI4woTVTHX8Q0l14vNf+jwiuE=</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2m6CW85rBYKpJKifjkFVt0n58BwBksWMXfva2VqaA+I=</DigestValue>
      </Reference>
      <Reference URI="/xl/printerSettings/printerSettings9.bin?ContentType=application/vnd.openxmlformats-officedocument.spreadsheetml.printerSettings">
        <DigestMethod Algorithm="http://www.w3.org/2001/04/xmlenc#sha256"/>
        <DigestValue>yMi8stU5bqFShuh1MUNAff1/atoh6+i0/ROVy9FQsKk=</DigestValue>
      </Reference>
      <Reference URI="/xl/sharedStrings.xml?ContentType=application/vnd.openxmlformats-officedocument.spreadsheetml.sharedStrings+xml">
        <DigestMethod Algorithm="http://www.w3.org/2001/04/xmlenc#sha256"/>
        <DigestValue>7gI0bC2Npr/VYDfS55pJ7w21XmFZxesH4+qSseVPC6w=</DigestValue>
      </Reference>
      <Reference URI="/xl/styles.xml?ContentType=application/vnd.openxmlformats-officedocument.spreadsheetml.styles+xml">
        <DigestMethod Algorithm="http://www.w3.org/2001/04/xmlenc#sha256"/>
        <DigestValue>4ENqnFttnCspWMO4uxm6GmTktGeI81J4oXDEW8cDir4=</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HCAmpVvkyuA1OdMze78Fx8Nu3StS9esHwsJ3/5Rl5Ns=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6wjT5EaVK5onESuy5rSpu9FVkDWubEybsZ8c3CVsk3Y=</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Qlz+TYF3IS7uydyv/hsUnNVAX98JB7SJ6/qjCx4fw0o=</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wQhfis0mJ7eARWDA/VemwC/Qn5gan3jnv0LIp7Pz/SI=</DigestValue>
      </Reference>
      <Reference URI="/xl/worksheets/sheet10.xml?ContentType=application/vnd.openxmlformats-officedocument.spreadsheetml.worksheet+xml">
        <DigestMethod Algorithm="http://www.w3.org/2001/04/xmlenc#sha256"/>
        <DigestValue>HWnbh0m1otB9Tdkd/WBmdQnGmc6cNW6g30WNgrK1FZU=</DigestValue>
      </Reference>
      <Reference URI="/xl/worksheets/sheet11.xml?ContentType=application/vnd.openxmlformats-officedocument.spreadsheetml.worksheet+xml">
        <DigestMethod Algorithm="http://www.w3.org/2001/04/xmlenc#sha256"/>
        <DigestValue>inoUAmcTtitIzLCUh1mnJm5aywET7kmi5Rp/7pww/gQ=</DigestValue>
      </Reference>
      <Reference URI="/xl/worksheets/sheet12.xml?ContentType=application/vnd.openxmlformats-officedocument.spreadsheetml.worksheet+xml">
        <DigestMethod Algorithm="http://www.w3.org/2001/04/xmlenc#sha256"/>
        <DigestValue>26VwZ/FDApyPTVp6b8WgC+QVIy7EpwdTIvmlV6Wdd9U=</DigestValue>
      </Reference>
      <Reference URI="/xl/worksheets/sheet13.xml?ContentType=application/vnd.openxmlformats-officedocument.spreadsheetml.worksheet+xml">
        <DigestMethod Algorithm="http://www.w3.org/2001/04/xmlenc#sha256"/>
        <DigestValue>1ThCbzcFo6ZAMVr0wM9xO5l99XEaIMIb5nh3cUMIRc4=</DigestValue>
      </Reference>
      <Reference URI="/xl/worksheets/sheet14.xml?ContentType=application/vnd.openxmlformats-officedocument.spreadsheetml.worksheet+xml">
        <DigestMethod Algorithm="http://www.w3.org/2001/04/xmlenc#sha256"/>
        <DigestValue>BNtm/hWU4bzH+2zi3JssjYhgYipXAIDPBSFcYR37kDI=</DigestValue>
      </Reference>
      <Reference URI="/xl/worksheets/sheet15.xml?ContentType=application/vnd.openxmlformats-officedocument.spreadsheetml.worksheet+xml">
        <DigestMethod Algorithm="http://www.w3.org/2001/04/xmlenc#sha256"/>
        <DigestValue>sqEXSz0oOs9yeTTXMnIm/c6qiAbK2uYyOp8teYxsj+U=</DigestValue>
      </Reference>
      <Reference URI="/xl/worksheets/sheet16.xml?ContentType=application/vnd.openxmlformats-officedocument.spreadsheetml.worksheet+xml">
        <DigestMethod Algorithm="http://www.w3.org/2001/04/xmlenc#sha256"/>
        <DigestValue>h5GH8qMLmiI8dvP0GyWA4eimCof6r2QO1IYaJaw83Zc=</DigestValue>
      </Reference>
      <Reference URI="/xl/worksheets/sheet17.xml?ContentType=application/vnd.openxmlformats-officedocument.spreadsheetml.worksheet+xml">
        <DigestMethod Algorithm="http://www.w3.org/2001/04/xmlenc#sha256"/>
        <DigestValue>7778+gS/aaBWYOOTdN/m4F+j5F4ItoXBiqKgzK6eTGk=</DigestValue>
      </Reference>
      <Reference URI="/xl/worksheets/sheet18.xml?ContentType=application/vnd.openxmlformats-officedocument.spreadsheetml.worksheet+xml">
        <DigestMethod Algorithm="http://www.w3.org/2001/04/xmlenc#sha256"/>
        <DigestValue>pnT3p8/OEbNdguLI32yNS+tQq6rONSgt+UhPa0jEBJU=</DigestValue>
      </Reference>
      <Reference URI="/xl/worksheets/sheet19.xml?ContentType=application/vnd.openxmlformats-officedocument.spreadsheetml.worksheet+xml">
        <DigestMethod Algorithm="http://www.w3.org/2001/04/xmlenc#sha256"/>
        <DigestValue>uZopSCx3cKA+ZetuiMufXZDZqjRd57/9f56BKR62kAE=</DigestValue>
      </Reference>
      <Reference URI="/xl/worksheets/sheet2.xml?ContentType=application/vnd.openxmlformats-officedocument.spreadsheetml.worksheet+xml">
        <DigestMethod Algorithm="http://www.w3.org/2001/04/xmlenc#sha256"/>
        <DigestValue>p3J0sgou9PzWcfhqJDoVP/EQpny/azPRDNX/wJXwkdE=</DigestValue>
      </Reference>
      <Reference URI="/xl/worksheets/sheet20.xml?ContentType=application/vnd.openxmlformats-officedocument.spreadsheetml.worksheet+xml">
        <DigestMethod Algorithm="http://www.w3.org/2001/04/xmlenc#sha256"/>
        <DigestValue>+s+okN/5oC7pvn+zg8ivBHeEUt9udJc4vFJDn4jgdg8=</DigestValue>
      </Reference>
      <Reference URI="/xl/worksheets/sheet21.xml?ContentType=application/vnd.openxmlformats-officedocument.spreadsheetml.worksheet+xml">
        <DigestMethod Algorithm="http://www.w3.org/2001/04/xmlenc#sha256"/>
        <DigestValue>RVQcHYw1+BCcM3ek8RiFfLaFFe2sK/zjdnfdIouOUYk=</DigestValue>
      </Reference>
      <Reference URI="/xl/worksheets/sheet22.xml?ContentType=application/vnd.openxmlformats-officedocument.spreadsheetml.worksheet+xml">
        <DigestMethod Algorithm="http://www.w3.org/2001/04/xmlenc#sha256"/>
        <DigestValue>AuirMgTNxBZWqFUo1rHFYZS10cCwjlZ58vFckRyN6G4=</DigestValue>
      </Reference>
      <Reference URI="/xl/worksheets/sheet23.xml?ContentType=application/vnd.openxmlformats-officedocument.spreadsheetml.worksheet+xml">
        <DigestMethod Algorithm="http://www.w3.org/2001/04/xmlenc#sha256"/>
        <DigestValue>bO0viQtiCrWuOBsY77JpKLIosbmBFSC3ms+uz4wachw=</DigestValue>
      </Reference>
      <Reference URI="/xl/worksheets/sheet24.xml?ContentType=application/vnd.openxmlformats-officedocument.spreadsheetml.worksheet+xml">
        <DigestMethod Algorithm="http://www.w3.org/2001/04/xmlenc#sha256"/>
        <DigestValue>Olu6WmtqHTyZCb69gF7w8vbYzORVnFsC5JPx2MqGjl8=</DigestValue>
      </Reference>
      <Reference URI="/xl/worksheets/sheet25.xml?ContentType=application/vnd.openxmlformats-officedocument.spreadsheetml.worksheet+xml">
        <DigestMethod Algorithm="http://www.w3.org/2001/04/xmlenc#sha256"/>
        <DigestValue>yNTxphJI4yV5xe5WfzjrfO+y2jTiDY0aR2yUT0JxoBM=</DigestValue>
      </Reference>
      <Reference URI="/xl/worksheets/sheet26.xml?ContentType=application/vnd.openxmlformats-officedocument.spreadsheetml.worksheet+xml">
        <DigestMethod Algorithm="http://www.w3.org/2001/04/xmlenc#sha256"/>
        <DigestValue>6DQDZWRlcTHgfmRRPRZFiinE0t9EStanYCl9v3kKG7s=</DigestValue>
      </Reference>
      <Reference URI="/xl/worksheets/sheet27.xml?ContentType=application/vnd.openxmlformats-officedocument.spreadsheetml.worksheet+xml">
        <DigestMethod Algorithm="http://www.w3.org/2001/04/xmlenc#sha256"/>
        <DigestValue>STl6rrV6gpOeR7VYQmmVgIF7ElpFX88MAvpQNp5FQsA=</DigestValue>
      </Reference>
      <Reference URI="/xl/worksheets/sheet28.xml?ContentType=application/vnd.openxmlformats-officedocument.spreadsheetml.worksheet+xml">
        <DigestMethod Algorithm="http://www.w3.org/2001/04/xmlenc#sha256"/>
        <DigestValue>6isJpyTgha3464cnqfgfRoYFTCI3aSmfFuq9XFJxahA=</DigestValue>
      </Reference>
      <Reference URI="/xl/worksheets/sheet29.xml?ContentType=application/vnd.openxmlformats-officedocument.spreadsheetml.worksheet+xml">
        <DigestMethod Algorithm="http://www.w3.org/2001/04/xmlenc#sha256"/>
        <DigestValue>WzLKvxnEmCQyJgRGhUQbgCEMhoq7HgoHM9OYSlrV8Tc=</DigestValue>
      </Reference>
      <Reference URI="/xl/worksheets/sheet3.xml?ContentType=application/vnd.openxmlformats-officedocument.spreadsheetml.worksheet+xml">
        <DigestMethod Algorithm="http://www.w3.org/2001/04/xmlenc#sha256"/>
        <DigestValue>wNGeiYMxLFaxlpqgkDjTtfj1oPpxgoYJZ/VbP+nUZGc=</DigestValue>
      </Reference>
      <Reference URI="/xl/worksheets/sheet30.xml?ContentType=application/vnd.openxmlformats-officedocument.spreadsheetml.worksheet+xml">
        <DigestMethod Algorithm="http://www.w3.org/2001/04/xmlenc#sha256"/>
        <DigestValue>JzSqdm5gB9TgZWTj5tF6epOnFkxn+dbyr7WpD8e/5Z8=</DigestValue>
      </Reference>
      <Reference URI="/xl/worksheets/sheet4.xml?ContentType=application/vnd.openxmlformats-officedocument.spreadsheetml.worksheet+xml">
        <DigestMethod Algorithm="http://www.w3.org/2001/04/xmlenc#sha256"/>
        <DigestValue>Md5Hqw/uWw8HgR5HVYNYy98xBxd8iBEe66Sbf1izojg=</DigestValue>
      </Reference>
      <Reference URI="/xl/worksheets/sheet5.xml?ContentType=application/vnd.openxmlformats-officedocument.spreadsheetml.worksheet+xml">
        <DigestMethod Algorithm="http://www.w3.org/2001/04/xmlenc#sha256"/>
        <DigestValue>K6jr7EAHiTHRtJbro60+41dvjPRk3PH0CCcVdhZWU5c=</DigestValue>
      </Reference>
      <Reference URI="/xl/worksheets/sheet6.xml?ContentType=application/vnd.openxmlformats-officedocument.spreadsheetml.worksheet+xml">
        <DigestMethod Algorithm="http://www.w3.org/2001/04/xmlenc#sha256"/>
        <DigestValue>5bXMxq2qoFFVDR3t9c1P5+PIcQfZQ9+AXFivPP3519M=</DigestValue>
      </Reference>
      <Reference URI="/xl/worksheets/sheet7.xml?ContentType=application/vnd.openxmlformats-officedocument.spreadsheetml.worksheet+xml">
        <DigestMethod Algorithm="http://www.w3.org/2001/04/xmlenc#sha256"/>
        <DigestValue>2rE4pzhaXKhzNQVoDk/ruvDwbz992DmZKgy52niYQxU=</DigestValue>
      </Reference>
      <Reference URI="/xl/worksheets/sheet8.xml?ContentType=application/vnd.openxmlformats-officedocument.spreadsheetml.worksheet+xml">
        <DigestMethod Algorithm="http://www.w3.org/2001/04/xmlenc#sha256"/>
        <DigestValue>1fy9J9G8PYit1k3dMhdIxjIO/BE8k2BwrKgPRSa2pR8=</DigestValue>
      </Reference>
      <Reference URI="/xl/worksheets/sheet9.xml?ContentType=application/vnd.openxmlformats-officedocument.spreadsheetml.worksheet+xml">
        <DigestMethod Algorithm="http://www.w3.org/2001/04/xmlenc#sha256"/>
        <DigestValue>HtDsIERZ16ingHAB5HKZ+bhjP4Hwo+vzIO7Y8N2epFw=</DigestValue>
      </Reference>
    </Manifest>
    <SignatureProperties>
      <SignatureProperty Id="idSignatureTime" Target="#idPackageSignature">
        <mdssi:SignatureTime xmlns:mdssi="http://schemas.openxmlformats.org/package/2006/digital-signature">
          <mdssi:Format>YYYY-MM-DDThh:mm:ssTZD</mdssi:Format>
          <mdssi:Value>2023-05-18T14:30:56Z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2023-05-18T14:30:56Z</xd:SigningTime>
          <xd:SigningCertificate>
            <xd:Cert>
              <xd:CertDigest>
                <DigestMethod Algorithm="http://www.w3.org/2001/04/xmlenc#sha256"/>
                <DigestValue>T2zuCY++zGjFhjCA8r6dANKnsBj+3+REw2G/4iuFJlw=</DigestValue>
              </xd:CertDigest>
              <xd:IssuerSerial>
                <X509IssuerName>CN=NBG Class 2 INT Sub CA, DC=nbg, DC=ge</X509IssuerName>
                <X509SerialNumber>320132714827738291239829</X509SerialNumber>
              </xd:IssuerSerial>
            </xd:Cert>
          </xd:SigningCertificate>
          <xd:SignaturePolicyIdentifier>
            <xd:SignaturePolicyImplied/>
          </xd:SignaturePolicyIdentifier>
        </xd:SignedSignatureProperties>
      </xd: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FZStBAbN2nnbDKHyN3V6gu+DwqhuA8ZAO9AmlZCXKvY=</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mAaSH4UYP5KbCyX20dI4/B44QFHeEv0J9Ki53Ab6SR0=</DigestValue>
    </Reference>
  </SignedInfo>
  <SignatureValue>EdCSjTY5T3ssRddZmkZrGQ933fdtx/QQtev0Y/egTLGM+6tZu8xVMHYhiKn2XsBZm6lOInDL39jL
LDEIXzXhrt+vpri+CSc3Jy1vqH41LnFWH/p01LxD+cKjlxkMDC9lRFsxEbCWJYRhrAMRhRc40S4Q
aaLex4eNJD9yf7n5MLza147PG3EteTuODcwboJYXIZR3CXc0RUWpOUAXxEvof6dZuC9QSuI3QCnX
kFIlZaafjw1ZlqY5QItBRagwtKqEFEXqWJaSp0i/gd278Oi+8miOcvs7jEGMRTxNfAwoXyPrPaEb
apctiK86Y7vqhP0XmFTI8HmCf1bkz0RvkYyeXw==</SignatureValue>
  <KeyInfo>
    <X509Data>
      <X509Certificate>MIIGOzCCBSOgAwIBAgIKUwS4igADAAH8KTANBgkqhkiG9w0BAQsFADBKMRIwEAYKCZImiZPyLGQBGRYCZ2UxEzARBgoJkiaJk/IsZAEZFgNuYmcxHzAdBgNVBAMTFk5CRyBDbGFzcyAyIElOVCBTdWIgQ0EwHhcNMjExMjAyMDkwMDIxWhcNMjMxMjAyMDkwMDIxWjA5MRswGQYDVQQKExJKU0MgSXNiYW5rIEdlb3JnaWExGjAYBgNVBAMTEUJJUyAtIEhha2FuIEt1cmFsMIIBIjANBgkqhkiG9w0BAQEFAAOCAQ8AMIIBCgKCAQEA3Q3JupimP0fbdOsK9oMVmj7urnvQ2ZWT54s38Qs4Orxpn+MO1PHKiOCJwpTuuWeoCNAw+LJ1+zE0sh/i3SIbDlr7chYWu0bsRFNGrUH+YDsGrIVCX5aSQznQDA3H+zD/IRi99HQQIRFDPXuvWbufefgjqThkxSTEbWGnpvQi0fR1j+FBJd0EsnUPce1/qendSxT0EexCxzPt2BKwwJMfeMl5bC7e4bcsSVX9bB7lxPejeufGZaP09T33QYKjm6rTvr3AiUojc1hsAUfa8WcNizt2HaaS+A1ii17JRopLoJfcHul5m39W7wfpvHyo5O2qKTAiAyrbu0SBPQFEvH5ZiwIDAQABo4IDMjCCAy4wPAYJKwYBBAGCNxUHBC8wLQYlKwYBBAGCNxUI5rJgg431RIaBmQmDuKFKg76EcQSDxJEzhIOIXQIBZAIBIzAdBgNVHSUEFjAUBggrBgEFBQcDAgYIKwYBBQUHAwQwCwYDVR0PBAQDAgeAMCcGCSsGAQQBgjcVCgQaMBgwCgYIKwYBBQUHAwIwCgYIKwYBBQUHAwQwHQYDVR0OBBYEFFja0eC7hh+Z/0GKoipJinIEDeOF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MykuY3J0MA0GCSqGSIb3DQEBCwUAA4IBAQCnUsUdzzxbIQDNcOtWL4lbmmeGutezONwIlHySOVjTWKTSDZ0Cx1AUzO24n26RHE4GyDL8xhIM+wyYQKFC4PcGJlH9xy8uv3mjko2dx9/FQUr+BMza7Tq5oCrXuZ500Zyfo8jWcu5hA/BL04Pn3B2C6HUos3MtfdaX1+7ws4OYk98ySXpggsDbH2SfNLv7RhdA86ta0JcIEhKIO+zq4K5ZY0qa/r2B6K+VdayIuZinvBv+9ZGwl+lajVf/2hhlzZSKOC3MnD8PAs2QSJcg52wkjICGBVjd3gCc/md00zRaKz5Cv02XqQUQNTIPFMQDqrpm+Lf6dWkktvFR1fTeBoz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Transform>
          <Transform Algorithm="http://www.w3.org/TR/2001/REC-xml-c14n-20010315"/>
        </Transforms>
        <DigestMethod Algorithm="http://www.w3.org/2001/04/xmlenc#sha256"/>
        <DigestValue>WD8GylP2c0ZwcTajiE5ds+UqE9hf5EONUTC1tppI9wY=</DigestValue>
      </Reference>
      <Reference URI="/xl/calcChain.xml?ContentType=application/vnd.openxmlformats-officedocument.spreadsheetml.calcChain+xml">
        <DigestMethod Algorithm="http://www.w3.org/2001/04/xmlenc#sha256"/>
        <DigestValue>1avnP1YSbynG/6kKEmU/QkKrzIcY67KM8fxP7DXeS1s=</DigestValue>
      </Reference>
      <Reference URI="/xl/drawings/drawing1.xml?ContentType=application/vnd.openxmlformats-officedocument.drawing+xml">
        <DigestMethod Algorithm="http://www.w3.org/2001/04/xmlenc#sha256"/>
        <DigestValue>0D25YNbSQmUWivg4tU9tfUkqp2zKkiK4SYs6gwYhzJo=</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externalLink1.xml?ContentType=application/vnd.openxmlformats-officedocument.spreadsheetml.externalLink+xml">
        <DigestMethod Algorithm="http://www.w3.org/2001/04/xmlenc#sha256"/>
        <DigestValue>M7B/mn9Gl/E0SPoxI8mHI2g20P25qjLRnB+I7onGin4=</DigestValue>
      </Reference>
      <Reference URI="/xl/externalLinks/externalLink2.xml?ContentType=application/vnd.openxmlformats-officedocument.spreadsheetml.externalLink+xml">
        <DigestMethod Algorithm="http://www.w3.org/2001/04/xmlenc#sha256"/>
        <DigestValue>Mq2R9bXMf7FVm6lzKLZjJe5z3YZ6t28x1Cvk7jCF4yc=</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ze+MZOtihPj9dKeV/Dz5QESpeY6Fdwmnkxhrh69STxA=</DigestValue>
      </Reference>
      <Reference URI="/xl/printerSettings/printerSettings10.bin?ContentType=application/vnd.openxmlformats-officedocument.spreadsheetml.printerSettings">
        <DigestMethod Algorithm="http://www.w3.org/2001/04/xmlenc#sha256"/>
        <DigestValue>16nRtTkTNfAdSTF0Lg1CT4t8t5VLf2B9wJs/PWFk54A=</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2m6CW85rBYKpJKifjkFVt0n58BwBksWMXfva2VqaA+I=</DigestValue>
      </Reference>
      <Reference URI="/xl/printerSettings/printerSettings14.bin?ContentType=application/vnd.openxmlformats-officedocument.spreadsheetml.printerSettings">
        <DigestMethod Algorithm="http://www.w3.org/2001/04/xmlenc#sha256"/>
        <DigestValue>ze+MZOtihPj9dKeV/Dz5QESpeY6Fdwmnkxhrh69STxA=</DigestValue>
      </Reference>
      <Reference URI="/xl/printerSettings/printerSettings15.bin?ContentType=application/vnd.openxmlformats-officedocument.spreadsheetml.printerSettings">
        <DigestMethod Algorithm="http://www.w3.org/2001/04/xmlenc#sha256"/>
        <DigestValue>zxLIGjiJ19gUsPtQr72salfkFKrVFBCr1X8320JEcsQ=</DigestValue>
      </Reference>
      <Reference URI="/xl/printerSettings/printerSettings16.bin?ContentType=application/vnd.openxmlformats-officedocument.spreadsheetml.printerSettings">
        <DigestMethod Algorithm="http://www.w3.org/2001/04/xmlenc#sha256"/>
        <DigestValue>iE26OokMEnQMYiWgMfFhVXzSbn0Dmk333xx6Y+G1iUw=</DigestValue>
      </Reference>
      <Reference URI="/xl/printerSettings/printerSettings17.bin?ContentType=application/vnd.openxmlformats-officedocument.spreadsheetml.printerSettings">
        <DigestMethod Algorithm="http://www.w3.org/2001/04/xmlenc#sha256"/>
        <DigestValue>nkR1lu9OLM1UMxWiPa7wm3YcnQOlFOICy95qYiodDz0=</DigestValue>
      </Reference>
      <Reference URI="/xl/printerSettings/printerSettings18.bin?ContentType=application/vnd.openxmlformats-officedocument.spreadsheetml.printerSettings">
        <DigestMethod Algorithm="http://www.w3.org/2001/04/xmlenc#sha256"/>
        <DigestValue>2bvX94YA3UVSaKlpfCjo157kRTaGD9ZFW7t96/Nk1uk=</DigestValue>
      </Reference>
      <Reference URI="/xl/printerSettings/printerSettings19.bin?ContentType=application/vnd.openxmlformats-officedocument.spreadsheetml.printerSettings">
        <DigestMethod Algorithm="http://www.w3.org/2001/04/xmlenc#sha256"/>
        <DigestValue>SWiohiWSuPjjcblZxueyphOzVidWJvXmdfCiNQW6SiY=</DigestValue>
      </Reference>
      <Reference URI="/xl/printerSettings/printerSettings2.bin?ContentType=application/vnd.openxmlformats-officedocument.spreadsheetml.printerSettings">
        <DigestMethod Algorithm="http://www.w3.org/2001/04/xmlenc#sha256"/>
        <DigestValue>16nRtTkTNfAdSTF0Lg1CT4t8t5VLf2B9wJs/PWFk54A=</DigestValue>
      </Reference>
      <Reference URI="/xl/printerSettings/printerSettings20.bin?ContentType=application/vnd.openxmlformats-officedocument.spreadsheetml.printerSettings">
        <DigestMethod Algorithm="http://www.w3.org/2001/04/xmlenc#sha256"/>
        <DigestValue>iE26OokMEnQMYiWgMfFhVXzSbn0Dmk333xx6Y+G1iUw=</DigestValue>
      </Reference>
      <Reference URI="/xl/printerSettings/printerSettings21.bin?ContentType=application/vnd.openxmlformats-officedocument.spreadsheetml.printerSettings">
        <DigestMethod Algorithm="http://www.w3.org/2001/04/xmlenc#sha256"/>
        <DigestValue>qqKz7UtelGHdfiWdqNc1EvL8LqlQ7O4MTpeoyQcgyv0=</DigestValue>
      </Reference>
      <Reference URI="/xl/printerSettings/printerSettings22.bin?ContentType=application/vnd.openxmlformats-officedocument.spreadsheetml.printerSettings">
        <DigestMethod Algorithm="http://www.w3.org/2001/04/xmlenc#sha256"/>
        <DigestValue>qqKz7UtelGHdfiWdqNc1EvL8LqlQ7O4MTpeoyQcgyv0=</DigestValue>
      </Reference>
      <Reference URI="/xl/printerSettings/printerSettings23.bin?ContentType=application/vnd.openxmlformats-officedocument.spreadsheetml.printerSettings">
        <DigestMethod Algorithm="http://www.w3.org/2001/04/xmlenc#sha256"/>
        <DigestValue>ze+MZOtihPj9dKeV/Dz5QESpeY6Fdwmnkxhrh69STxA=</DigestValue>
      </Reference>
      <Reference URI="/xl/printerSettings/printerSettings24.bin?ContentType=application/vnd.openxmlformats-officedocument.spreadsheetml.printerSettings">
        <DigestMethod Algorithm="http://www.w3.org/2001/04/xmlenc#sha256"/>
        <DigestValue>T5+dHIUbWsoNr9wjsCsYAM5aCJXYyRG8SwGvZNtpnHc=</DigestValue>
      </Reference>
      <Reference URI="/xl/printerSettings/printerSettings3.bin?ContentType=application/vnd.openxmlformats-officedocument.spreadsheetml.printerSettings">
        <DigestMethod Algorithm="http://www.w3.org/2001/04/xmlenc#sha256"/>
        <DigestValue>86+sc8Rko5cNZ5BGa++/4xNznWSElckK3iS1B5pTwDQ=</DigestValue>
      </Reference>
      <Reference URI="/xl/printerSettings/printerSettings4.bin?ContentType=application/vnd.openxmlformats-officedocument.spreadsheetml.printerSettings">
        <DigestMethod Algorithm="http://www.w3.org/2001/04/xmlenc#sha256"/>
        <DigestValue>L+CxbXS3yzcVLTJTz50kMb6T4gEHhM4qLfUzzpiwfWw=</DigestValue>
      </Reference>
      <Reference URI="/xl/printerSettings/printerSettings5.bin?ContentType=application/vnd.openxmlformats-officedocument.spreadsheetml.printerSettings">
        <DigestMethod Algorithm="http://www.w3.org/2001/04/xmlenc#sha256"/>
        <DigestValue>9mG81PytrHkYioZI1LP0ksiI7i+szuT1Vsy2GarE5gg=</DigestValue>
      </Reference>
      <Reference URI="/xl/printerSettings/printerSettings6.bin?ContentType=application/vnd.openxmlformats-officedocument.spreadsheetml.printerSettings">
        <DigestMethod Algorithm="http://www.w3.org/2001/04/xmlenc#sha256"/>
        <DigestValue>p15fOjzmBTLGI8Klf+TI4woTVTHX8Q0l14vNf+jwiuE=</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2m6CW85rBYKpJKifjkFVt0n58BwBksWMXfva2VqaA+I=</DigestValue>
      </Reference>
      <Reference URI="/xl/printerSettings/printerSettings9.bin?ContentType=application/vnd.openxmlformats-officedocument.spreadsheetml.printerSettings">
        <DigestMethod Algorithm="http://www.w3.org/2001/04/xmlenc#sha256"/>
        <DigestValue>yMi8stU5bqFShuh1MUNAff1/atoh6+i0/ROVy9FQsKk=</DigestValue>
      </Reference>
      <Reference URI="/xl/sharedStrings.xml?ContentType=application/vnd.openxmlformats-officedocument.spreadsheetml.sharedStrings+xml">
        <DigestMethod Algorithm="http://www.w3.org/2001/04/xmlenc#sha256"/>
        <DigestValue>7gI0bC2Npr/VYDfS55pJ7w21XmFZxesH4+qSseVPC6w=</DigestValue>
      </Reference>
      <Reference URI="/xl/styles.xml?ContentType=application/vnd.openxmlformats-officedocument.spreadsheetml.styles+xml">
        <DigestMethod Algorithm="http://www.w3.org/2001/04/xmlenc#sha256"/>
        <DigestValue>4ENqnFttnCspWMO4uxm6GmTktGeI81J4oXDEW8cDir4=</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HCAmpVvkyuA1OdMze78Fx8Nu3StS9esHwsJ3/5Rl5Ns=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6wjT5EaVK5onESuy5rSpu9FVkDWubEybsZ8c3CVsk3Y=</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Qlz+TYF3IS7uydyv/hsUnNVAX98JB7SJ6/qjCx4fw0o=</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wQhfis0mJ7eARWDA/VemwC/Qn5gan3jnv0LIp7Pz/SI=</DigestValue>
      </Reference>
      <Reference URI="/xl/worksheets/sheet10.xml?ContentType=application/vnd.openxmlformats-officedocument.spreadsheetml.worksheet+xml">
        <DigestMethod Algorithm="http://www.w3.org/2001/04/xmlenc#sha256"/>
        <DigestValue>HWnbh0m1otB9Tdkd/WBmdQnGmc6cNW6g30WNgrK1FZU=</DigestValue>
      </Reference>
      <Reference URI="/xl/worksheets/sheet11.xml?ContentType=application/vnd.openxmlformats-officedocument.spreadsheetml.worksheet+xml">
        <DigestMethod Algorithm="http://www.w3.org/2001/04/xmlenc#sha256"/>
        <DigestValue>inoUAmcTtitIzLCUh1mnJm5aywET7kmi5Rp/7pww/gQ=</DigestValue>
      </Reference>
      <Reference URI="/xl/worksheets/sheet12.xml?ContentType=application/vnd.openxmlformats-officedocument.spreadsheetml.worksheet+xml">
        <DigestMethod Algorithm="http://www.w3.org/2001/04/xmlenc#sha256"/>
        <DigestValue>26VwZ/FDApyPTVp6b8WgC+QVIy7EpwdTIvmlV6Wdd9U=</DigestValue>
      </Reference>
      <Reference URI="/xl/worksheets/sheet13.xml?ContentType=application/vnd.openxmlformats-officedocument.spreadsheetml.worksheet+xml">
        <DigestMethod Algorithm="http://www.w3.org/2001/04/xmlenc#sha256"/>
        <DigestValue>1ThCbzcFo6ZAMVr0wM9xO5l99XEaIMIb5nh3cUMIRc4=</DigestValue>
      </Reference>
      <Reference URI="/xl/worksheets/sheet14.xml?ContentType=application/vnd.openxmlformats-officedocument.spreadsheetml.worksheet+xml">
        <DigestMethod Algorithm="http://www.w3.org/2001/04/xmlenc#sha256"/>
        <DigestValue>BNtm/hWU4bzH+2zi3JssjYhgYipXAIDPBSFcYR37kDI=</DigestValue>
      </Reference>
      <Reference URI="/xl/worksheets/sheet15.xml?ContentType=application/vnd.openxmlformats-officedocument.spreadsheetml.worksheet+xml">
        <DigestMethod Algorithm="http://www.w3.org/2001/04/xmlenc#sha256"/>
        <DigestValue>sqEXSz0oOs9yeTTXMnIm/c6qiAbK2uYyOp8teYxsj+U=</DigestValue>
      </Reference>
      <Reference URI="/xl/worksheets/sheet16.xml?ContentType=application/vnd.openxmlformats-officedocument.spreadsheetml.worksheet+xml">
        <DigestMethod Algorithm="http://www.w3.org/2001/04/xmlenc#sha256"/>
        <DigestValue>h5GH8qMLmiI8dvP0GyWA4eimCof6r2QO1IYaJaw83Zc=</DigestValue>
      </Reference>
      <Reference URI="/xl/worksheets/sheet17.xml?ContentType=application/vnd.openxmlformats-officedocument.spreadsheetml.worksheet+xml">
        <DigestMethod Algorithm="http://www.w3.org/2001/04/xmlenc#sha256"/>
        <DigestValue>7778+gS/aaBWYOOTdN/m4F+j5F4ItoXBiqKgzK6eTGk=</DigestValue>
      </Reference>
      <Reference URI="/xl/worksheets/sheet18.xml?ContentType=application/vnd.openxmlformats-officedocument.spreadsheetml.worksheet+xml">
        <DigestMethod Algorithm="http://www.w3.org/2001/04/xmlenc#sha256"/>
        <DigestValue>pnT3p8/OEbNdguLI32yNS+tQq6rONSgt+UhPa0jEBJU=</DigestValue>
      </Reference>
      <Reference URI="/xl/worksheets/sheet19.xml?ContentType=application/vnd.openxmlformats-officedocument.spreadsheetml.worksheet+xml">
        <DigestMethod Algorithm="http://www.w3.org/2001/04/xmlenc#sha256"/>
        <DigestValue>uZopSCx3cKA+ZetuiMufXZDZqjRd57/9f56BKR62kAE=</DigestValue>
      </Reference>
      <Reference URI="/xl/worksheets/sheet2.xml?ContentType=application/vnd.openxmlformats-officedocument.spreadsheetml.worksheet+xml">
        <DigestMethod Algorithm="http://www.w3.org/2001/04/xmlenc#sha256"/>
        <DigestValue>p3J0sgou9PzWcfhqJDoVP/EQpny/azPRDNX/wJXwkdE=</DigestValue>
      </Reference>
      <Reference URI="/xl/worksheets/sheet20.xml?ContentType=application/vnd.openxmlformats-officedocument.spreadsheetml.worksheet+xml">
        <DigestMethod Algorithm="http://www.w3.org/2001/04/xmlenc#sha256"/>
        <DigestValue>+s+okN/5oC7pvn+zg8ivBHeEUt9udJc4vFJDn4jgdg8=</DigestValue>
      </Reference>
      <Reference URI="/xl/worksheets/sheet21.xml?ContentType=application/vnd.openxmlformats-officedocument.spreadsheetml.worksheet+xml">
        <DigestMethod Algorithm="http://www.w3.org/2001/04/xmlenc#sha256"/>
        <DigestValue>RVQcHYw1+BCcM3ek8RiFfLaFFe2sK/zjdnfdIouOUYk=</DigestValue>
      </Reference>
      <Reference URI="/xl/worksheets/sheet22.xml?ContentType=application/vnd.openxmlformats-officedocument.spreadsheetml.worksheet+xml">
        <DigestMethod Algorithm="http://www.w3.org/2001/04/xmlenc#sha256"/>
        <DigestValue>AuirMgTNxBZWqFUo1rHFYZS10cCwjlZ58vFckRyN6G4=</DigestValue>
      </Reference>
      <Reference URI="/xl/worksheets/sheet23.xml?ContentType=application/vnd.openxmlformats-officedocument.spreadsheetml.worksheet+xml">
        <DigestMethod Algorithm="http://www.w3.org/2001/04/xmlenc#sha256"/>
        <DigestValue>bO0viQtiCrWuOBsY77JpKLIosbmBFSC3ms+uz4wachw=</DigestValue>
      </Reference>
      <Reference URI="/xl/worksheets/sheet24.xml?ContentType=application/vnd.openxmlformats-officedocument.spreadsheetml.worksheet+xml">
        <DigestMethod Algorithm="http://www.w3.org/2001/04/xmlenc#sha256"/>
        <DigestValue>Olu6WmtqHTyZCb69gF7w8vbYzORVnFsC5JPx2MqGjl8=</DigestValue>
      </Reference>
      <Reference URI="/xl/worksheets/sheet25.xml?ContentType=application/vnd.openxmlformats-officedocument.spreadsheetml.worksheet+xml">
        <DigestMethod Algorithm="http://www.w3.org/2001/04/xmlenc#sha256"/>
        <DigestValue>yNTxphJI4yV5xe5WfzjrfO+y2jTiDY0aR2yUT0JxoBM=</DigestValue>
      </Reference>
      <Reference URI="/xl/worksheets/sheet26.xml?ContentType=application/vnd.openxmlformats-officedocument.spreadsheetml.worksheet+xml">
        <DigestMethod Algorithm="http://www.w3.org/2001/04/xmlenc#sha256"/>
        <DigestValue>6DQDZWRlcTHgfmRRPRZFiinE0t9EStanYCl9v3kKG7s=</DigestValue>
      </Reference>
      <Reference URI="/xl/worksheets/sheet27.xml?ContentType=application/vnd.openxmlformats-officedocument.spreadsheetml.worksheet+xml">
        <DigestMethod Algorithm="http://www.w3.org/2001/04/xmlenc#sha256"/>
        <DigestValue>STl6rrV6gpOeR7VYQmmVgIF7ElpFX88MAvpQNp5FQsA=</DigestValue>
      </Reference>
      <Reference URI="/xl/worksheets/sheet28.xml?ContentType=application/vnd.openxmlformats-officedocument.spreadsheetml.worksheet+xml">
        <DigestMethod Algorithm="http://www.w3.org/2001/04/xmlenc#sha256"/>
        <DigestValue>6isJpyTgha3464cnqfgfRoYFTCI3aSmfFuq9XFJxahA=</DigestValue>
      </Reference>
      <Reference URI="/xl/worksheets/sheet29.xml?ContentType=application/vnd.openxmlformats-officedocument.spreadsheetml.worksheet+xml">
        <DigestMethod Algorithm="http://www.w3.org/2001/04/xmlenc#sha256"/>
        <DigestValue>WzLKvxnEmCQyJgRGhUQbgCEMhoq7HgoHM9OYSlrV8Tc=</DigestValue>
      </Reference>
      <Reference URI="/xl/worksheets/sheet3.xml?ContentType=application/vnd.openxmlformats-officedocument.spreadsheetml.worksheet+xml">
        <DigestMethod Algorithm="http://www.w3.org/2001/04/xmlenc#sha256"/>
        <DigestValue>wNGeiYMxLFaxlpqgkDjTtfj1oPpxgoYJZ/VbP+nUZGc=</DigestValue>
      </Reference>
      <Reference URI="/xl/worksheets/sheet30.xml?ContentType=application/vnd.openxmlformats-officedocument.spreadsheetml.worksheet+xml">
        <DigestMethod Algorithm="http://www.w3.org/2001/04/xmlenc#sha256"/>
        <DigestValue>JzSqdm5gB9TgZWTj5tF6epOnFkxn+dbyr7WpD8e/5Z8=</DigestValue>
      </Reference>
      <Reference URI="/xl/worksheets/sheet4.xml?ContentType=application/vnd.openxmlformats-officedocument.spreadsheetml.worksheet+xml">
        <DigestMethod Algorithm="http://www.w3.org/2001/04/xmlenc#sha256"/>
        <DigestValue>Md5Hqw/uWw8HgR5HVYNYy98xBxd8iBEe66Sbf1izojg=</DigestValue>
      </Reference>
      <Reference URI="/xl/worksheets/sheet5.xml?ContentType=application/vnd.openxmlformats-officedocument.spreadsheetml.worksheet+xml">
        <DigestMethod Algorithm="http://www.w3.org/2001/04/xmlenc#sha256"/>
        <DigestValue>K6jr7EAHiTHRtJbro60+41dvjPRk3PH0CCcVdhZWU5c=</DigestValue>
      </Reference>
      <Reference URI="/xl/worksheets/sheet6.xml?ContentType=application/vnd.openxmlformats-officedocument.spreadsheetml.worksheet+xml">
        <DigestMethod Algorithm="http://www.w3.org/2001/04/xmlenc#sha256"/>
        <DigestValue>5bXMxq2qoFFVDR3t9c1P5+PIcQfZQ9+AXFivPP3519M=</DigestValue>
      </Reference>
      <Reference URI="/xl/worksheets/sheet7.xml?ContentType=application/vnd.openxmlformats-officedocument.spreadsheetml.worksheet+xml">
        <DigestMethod Algorithm="http://www.w3.org/2001/04/xmlenc#sha256"/>
        <DigestValue>2rE4pzhaXKhzNQVoDk/ruvDwbz992DmZKgy52niYQxU=</DigestValue>
      </Reference>
      <Reference URI="/xl/worksheets/sheet8.xml?ContentType=application/vnd.openxmlformats-officedocument.spreadsheetml.worksheet+xml">
        <DigestMethod Algorithm="http://www.w3.org/2001/04/xmlenc#sha256"/>
        <DigestValue>1fy9J9G8PYit1k3dMhdIxjIO/BE8k2BwrKgPRSa2pR8=</DigestValue>
      </Reference>
      <Reference URI="/xl/worksheets/sheet9.xml?ContentType=application/vnd.openxmlformats-officedocument.spreadsheetml.worksheet+xml">
        <DigestMethod Algorithm="http://www.w3.org/2001/04/xmlenc#sha256"/>
        <DigestValue>HtDsIERZ16ingHAB5HKZ+bhjP4Hwo+vzIO7Y8N2epFw=</DigestValue>
      </Reference>
    </Manifest>
    <SignatureProperties>
      <SignatureProperty Id="idSignatureTime" Target="#idPackageSignature">
        <mdssi:SignatureTime xmlns:mdssi="http://schemas.openxmlformats.org/package/2006/digital-signature">
          <mdssi:Format>YYYY-MM-DDThh:mm:ssTZD</mdssi:Format>
          <mdssi:Value>2023-05-18T14:31:17Z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2023-05-18T14:31:17Z</xd:SigningTime>
          <xd:SigningCertificate>
            <xd:Cert>
              <xd:CertDigest>
                <DigestMethod Algorithm="http://www.w3.org/2001/04/xmlenc#sha256"/>
                <DigestValue>Vz2OsTvrWhtyQgRLkiD9UP+jPYaEuz9ZiYv2mms7htw=</DigestValue>
              </xd:CertDigest>
              <xd:IssuerSerial>
                <X509IssuerName>CN=NBG Class 2 INT Sub CA, DC=nbg, DC=ge</X509IssuerName>
                <X509SerialNumber>392043502495338040785961</X509SerialNumber>
              </xd:IssuerSerial>
            </xd:Cert>
          </xd:SigningCertificate>
          <xd:SignaturePolicyIdentifier>
            <xd:SignaturePolicyImplied/>
          </xd:SignaturePolicyIdentifier>
        </xd:SignedSignatureProperties>
      </xd: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419A14A9-7483-4D4D-A05E-6C685D988F6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10. CC2</vt:lpstr>
      <vt:lpstr>11. CRWA</vt:lpstr>
      <vt:lpstr>12. CRM</vt:lpstr>
      <vt:lpstr>13. CRME</vt:lpstr>
      <vt:lpstr>14. LCR</vt:lpstr>
      <vt:lpstr>15. CCR</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2023-05-18T14:30:34Z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8a8606a7-6dc7-4b13-b479-a5c6e07a95a8</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